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maragon\Documents\Paola Castelblanco\2019\Indicadores 2019\Segundo seguimiento indicadores 2019-2\"/>
    </mc:Choice>
  </mc:AlternateContent>
  <bookViews>
    <workbookView xWindow="255" yWindow="930" windowWidth="15480" windowHeight="6060" firstSheet="3" activeTab="3"/>
  </bookViews>
  <sheets>
    <sheet name="Semaforo proceso" sheetId="7" state="hidden" r:id="rId1"/>
    <sheet name="PESOS_PORCENTUALES" sheetId="14" state="hidden" r:id="rId2"/>
    <sheet name="Criterio de calificacion" sheetId="13" state="hidden" r:id="rId3"/>
    <sheet name="INDICADORES IDEP 2019" sheetId="15" r:id="rId4"/>
    <sheet name="Hoja2" sheetId="17" state="hidden" r:id="rId5"/>
  </sheets>
  <definedNames>
    <definedName name="_xlnm._FilterDatabase" localSheetId="3" hidden="1">'INDICADORES IDEP 2019'!$A$4:$Y$55</definedName>
    <definedName name="_xlnm.Print_Area" localSheetId="2">'Criterio de calificacion'!$A$1:$I$36</definedName>
    <definedName name="_xlnm.Print_Area" localSheetId="3">'INDICADORES IDEP 2019'!$A$1:$T$53</definedName>
    <definedName name="_xlnm.Print_Area" localSheetId="0">'Semaforo proceso'!$A$24:$F$46</definedName>
    <definedName name="Areas">#REF!</definedName>
    <definedName name="_xlnm.Print_Titles" localSheetId="3">'INDICADORES IDEP 2019'!$1:$4</definedName>
  </definedNames>
  <calcPr calcId="152511"/>
</workbook>
</file>

<file path=xl/calcChain.xml><?xml version="1.0" encoding="utf-8"?>
<calcChain xmlns="http://schemas.openxmlformats.org/spreadsheetml/2006/main">
  <c r="T51" i="15" l="1"/>
  <c r="T55" i="15" l="1"/>
  <c r="T14" i="15"/>
  <c r="T52" i="15" l="1"/>
  <c r="T50" i="15"/>
  <c r="T35" i="15" l="1"/>
  <c r="S26" i="15" l="1"/>
  <c r="T20" i="15"/>
  <c r="T21" i="15"/>
  <c r="T19" i="15"/>
  <c r="T18" i="15"/>
  <c r="T17" i="15"/>
  <c r="T16" i="15"/>
  <c r="T15" i="15"/>
  <c r="T13" i="15"/>
  <c r="T8" i="15" l="1"/>
  <c r="T6" i="15"/>
  <c r="T5" i="15"/>
  <c r="T54" i="15" l="1"/>
  <c r="T43" i="15"/>
  <c r="T42" i="15"/>
  <c r="T40" i="15"/>
  <c r="T39" i="15"/>
  <c r="T27" i="15"/>
  <c r="T25" i="15"/>
  <c r="T24" i="15"/>
  <c r="T23" i="15"/>
  <c r="T22" i="15"/>
  <c r="T12"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5" i="15"/>
  <c r="S24" i="15"/>
  <c r="S23" i="15"/>
  <c r="S22" i="15"/>
  <c r="S21" i="15"/>
  <c r="S20" i="15"/>
  <c r="S19" i="15"/>
  <c r="S18" i="15"/>
  <c r="S17" i="15"/>
  <c r="S16" i="15"/>
  <c r="S15" i="15"/>
  <c r="S14" i="15"/>
  <c r="S13" i="15"/>
  <c r="S12" i="15"/>
  <c r="S11" i="15"/>
  <c r="S10" i="15"/>
  <c r="S9" i="15"/>
  <c r="S8" i="15"/>
  <c r="S7" i="15"/>
  <c r="S6" i="15"/>
  <c r="S5" i="15"/>
  <c r="V5" i="15" l="1"/>
  <c r="X5" i="15"/>
  <c r="IV11" i="15" l="1"/>
  <c r="IV24" i="15"/>
  <c r="X14" i="15"/>
  <c r="V14" i="15"/>
  <c r="X13" i="15"/>
  <c r="V13" i="15"/>
  <c r="IV31" i="15"/>
  <c r="IV55" i="15"/>
  <c r="IV54" i="15"/>
  <c r="IV53" i="15"/>
  <c r="X15" i="15"/>
  <c r="V15" i="15"/>
  <c r="X16" i="15"/>
  <c r="V16" i="15"/>
  <c r="X10" i="15"/>
  <c r="V10" i="15"/>
  <c r="A9" i="17"/>
  <c r="A23" i="17"/>
  <c r="V17" i="15"/>
  <c r="X17" i="15"/>
  <c r="V19" i="15"/>
  <c r="X19" i="15"/>
  <c r="V22" i="15"/>
  <c r="X22" i="15"/>
  <c r="V23" i="15"/>
  <c r="X23" i="15"/>
  <c r="V24" i="15"/>
  <c r="X24" i="15"/>
  <c r="V25" i="15"/>
  <c r="X25" i="15"/>
  <c r="V27" i="15"/>
  <c r="X27" i="15"/>
  <c r="V31" i="15"/>
  <c r="X31" i="15"/>
  <c r="V32" i="15"/>
  <c r="X32" i="15"/>
  <c r="V33" i="15"/>
  <c r="X33" i="15"/>
  <c r="V34" i="15"/>
  <c r="X34" i="15"/>
  <c r="V37" i="15"/>
  <c r="X37" i="15"/>
  <c r="V38" i="15"/>
  <c r="X38" i="15"/>
  <c r="V39" i="15"/>
  <c r="X39" i="15"/>
  <c r="V51" i="15"/>
  <c r="X51" i="15"/>
  <c r="V53" i="15"/>
  <c r="X53" i="15"/>
  <c r="V54" i="15"/>
  <c r="X54" i="15"/>
  <c r="V55" i="15"/>
  <c r="X55" i="15"/>
  <c r="C3" i="13"/>
  <c r="E3" i="13"/>
  <c r="G3" i="13" s="1"/>
  <c r="H3" i="13" s="1"/>
  <c r="D3" i="13"/>
  <c r="F3" i="13"/>
  <c r="F20" i="13" s="1"/>
  <c r="C4" i="13"/>
  <c r="E4" i="13" s="1"/>
  <c r="G4" i="13" s="1"/>
  <c r="D4" i="13"/>
  <c r="F4" i="13"/>
  <c r="C5" i="13"/>
  <c r="E5" i="13"/>
  <c r="G5" i="13"/>
  <c r="D5" i="13"/>
  <c r="F5" i="13"/>
  <c r="C6" i="13"/>
  <c r="E6" i="13"/>
  <c r="G6" i="13" s="1"/>
  <c r="D6" i="13"/>
  <c r="F6" i="13"/>
  <c r="C7" i="13"/>
  <c r="E7" i="13" s="1"/>
  <c r="G7" i="13" s="1"/>
  <c r="D7" i="13"/>
  <c r="F7" i="13"/>
  <c r="C8" i="13"/>
  <c r="E8" i="13" s="1"/>
  <c r="G8" i="13" s="1"/>
  <c r="D8" i="13"/>
  <c r="F8" i="13"/>
  <c r="C9" i="13"/>
  <c r="E9" i="13"/>
  <c r="G9" i="13"/>
  <c r="D9" i="13"/>
  <c r="F9" i="13"/>
  <c r="C10" i="13"/>
  <c r="E10" i="13"/>
  <c r="G10" i="13" s="1"/>
  <c r="D10" i="13"/>
  <c r="F10" i="13"/>
  <c r="C11" i="13"/>
  <c r="E11" i="13"/>
  <c r="G11" i="13" s="1"/>
  <c r="D11" i="13"/>
  <c r="F11" i="13"/>
  <c r="C12" i="13"/>
  <c r="E12" i="13" s="1"/>
  <c r="G12" i="13" s="1"/>
  <c r="D12" i="13"/>
  <c r="F12" i="13"/>
  <c r="C13" i="13"/>
  <c r="E13" i="13" s="1"/>
  <c r="G13" i="13" s="1"/>
  <c r="D13" i="13"/>
  <c r="F13" i="13"/>
  <c r="C14" i="13"/>
  <c r="E14" i="13"/>
  <c r="G14" i="13"/>
  <c r="D14" i="13"/>
  <c r="F14" i="13"/>
  <c r="C15" i="13"/>
  <c r="E15" i="13"/>
  <c r="G15" i="13" s="1"/>
  <c r="D15" i="13"/>
  <c r="F15" i="13"/>
  <c r="C16" i="13"/>
  <c r="E16" i="13" s="1"/>
  <c r="G16" i="13" s="1"/>
  <c r="D16" i="13"/>
  <c r="F16" i="13"/>
  <c r="C17" i="13"/>
  <c r="E17" i="13" s="1"/>
  <c r="G17" i="13" s="1"/>
  <c r="D17" i="13"/>
  <c r="F17" i="13"/>
  <c r="C18" i="13"/>
  <c r="E18" i="13"/>
  <c r="G18" i="13" s="1"/>
  <c r="D18" i="13"/>
  <c r="F18" i="13"/>
  <c r="C19" i="13"/>
  <c r="E19" i="13"/>
  <c r="G19" i="13"/>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23" i="15"/>
  <c r="IV25" i="15"/>
  <c r="IV14" i="15" l="1"/>
  <c r="A7" i="17"/>
  <c r="IV37" i="15"/>
  <c r="T1" i="15"/>
  <c r="IV10" i="15"/>
</calcChain>
</file>

<file path=xl/sharedStrings.xml><?xml version="1.0" encoding="utf-8"?>
<sst xmlns="http://schemas.openxmlformats.org/spreadsheetml/2006/main" count="756" uniqueCount="416">
  <si>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</si>
  <si>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</si>
  <si>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</si>
  <si>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</si>
  <si>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</si>
  <si>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</si>
  <si>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</si>
  <si>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</si>
  <si>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</si>
  <si>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</si>
  <si>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</si>
  <si>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</si>
  <si>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</si>
  <si>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</si>
  <si>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</si>
  <si>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</si>
  <si>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</si>
  <si>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</si>
  <si>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</si>
  <si>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</si>
  <si>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</si>
  <si>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</si>
  <si>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</si>
  <si>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</si>
  <si>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</si>
  <si>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</si>
  <si>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</si>
  <si>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</si>
  <si>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</si>
  <si>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</si>
  <si>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</si>
  <si>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</si>
  <si>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</si>
  <si>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</si>
  <si>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</si>
  <si>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</si>
  <si>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</si>
  <si>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</si>
  <si>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</si>
  <si>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</si>
  <si>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</si>
  <si>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</si>
  <si>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</si>
  <si>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</si>
  <si>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</si>
  <si>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</si>
  <si>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</si>
  <si>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</si>
  <si>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</si>
  <si>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</si>
  <si>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</si>
  <si>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</si>
  <si>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</si>
  <si>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</si>
  <si>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</si>
  <si>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</si>
  <si>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</si>
  <si>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</si>
  <si>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</si>
  <si>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</si>
  <si>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</si>
  <si>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</si>
  <si>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</si>
  <si>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</si>
  <si>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</si>
  <si>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</si>
  <si>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</si>
  <si>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</si>
  <si>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</si>
  <si>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</si>
  <si>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</si>
  <si>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</si>
  <si>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</si>
  <si>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</si>
  <si>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</si>
  <si>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</si>
  <si>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</si>
  <si>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</si>
  <si>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</si>
  <si>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</si>
  <si>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</si>
  <si>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</si>
  <si>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</si>
  <si>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</si>
  <si>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</si>
  <si>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</si>
  <si>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</si>
  <si>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</si>
  <si>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</si>
  <si>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</si>
  <si>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</si>
  <si>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</si>
  <si>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</si>
  <si>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</si>
  <si>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</si>
  <si>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</si>
  <si>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</si>
  <si>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</si>
  <si>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</si>
  <si>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</si>
  <si>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</si>
  <si>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</si>
  <si>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</si>
  <si>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</si>
  <si>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</si>
  <si>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</si>
  <si>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</si>
  <si>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</si>
  <si>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</si>
  <si>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</si>
  <si>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</si>
  <si>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</si>
  <si>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</si>
  <si>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</si>
  <si>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</si>
  <si>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</si>
  <si>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</si>
  <si>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</si>
  <si>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</si>
  <si>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</si>
  <si>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</si>
  <si>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</si>
  <si>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</si>
  <si>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</si>
  <si>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</si>
  <si>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</si>
  <si>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</si>
  <si>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</si>
  <si>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</si>
  <si>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</si>
  <si>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</si>
  <si>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</si>
  <si>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</si>
  <si>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</si>
  <si>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</si>
  <si>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</si>
  <si>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</si>
  <si>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</si>
  <si>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</si>
  <si>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</si>
  <si>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</si>
  <si>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</si>
  <si>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</si>
  <si>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</si>
  <si>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</si>
  <si>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</si>
  <si>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</si>
  <si>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</si>
  <si>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</si>
  <si>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</si>
  <si>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</si>
  <si>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</si>
  <si>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</si>
  <si>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</si>
  <si>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</si>
  <si>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</si>
  <si>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</si>
  <si>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</si>
  <si>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</si>
  <si>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</si>
  <si>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</si>
  <si>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</si>
  <si>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</si>
  <si>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</si>
  <si>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</si>
  <si>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</si>
  <si>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</si>
  <si>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IDP-03</t>
  </si>
  <si>
    <t>IDP-04</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</si>
  <si>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</si>
  <si>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</si>
  <si>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</si>
  <si>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</si>
  <si>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</si>
  <si>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</si>
  <si>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</si>
  <si>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</si>
  <si>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</si>
  <si>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</si>
  <si>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</si>
  <si>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</si>
  <si>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</si>
  <si>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</si>
  <si>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</si>
  <si>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</si>
  <si>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</si>
  <si>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</si>
  <si>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</si>
  <si>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</si>
  <si>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</si>
  <si>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</si>
  <si>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</si>
  <si>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GRF-02</t>
  </si>
  <si>
    <t>CID-01</t>
  </si>
  <si>
    <t>GTH-01</t>
  </si>
  <si>
    <t>GTH-02</t>
  </si>
  <si>
    <t>GTH-03</t>
  </si>
  <si>
    <t>Determinar el nivel de cumplimiento del Plan Institucional de Capacitación de la Vigencia</t>
  </si>
  <si>
    <t>MIC-01</t>
  </si>
  <si>
    <t>MIC-02</t>
  </si>
  <si>
    <t>MIC-03</t>
  </si>
  <si>
    <t>Realizar correcta y oportunamente los seguimeintos a la generación y medidas correspondientes a producto no conforme, de aceurdo a lo descrito en el procedimiento PRO-MIC-03-02 Producto no conforme.</t>
  </si>
  <si>
    <t>Medir la eficacia en la atención de solicitudes a cambios, creaciones o actualizaciones en el SIG</t>
  </si>
  <si>
    <t>GC-01</t>
  </si>
  <si>
    <t>GC-02</t>
  </si>
  <si>
    <t>ACEPTABLE</t>
  </si>
  <si>
    <t>MÍNIMO</t>
  </si>
  <si>
    <t>MÁXIMO</t>
  </si>
  <si>
    <t>Mayor a 95%</t>
  </si>
  <si>
    <t>Entre 80% y 94,9%</t>
  </si>
  <si>
    <t>Menor a 79,9%</t>
  </si>
  <si>
    <t xml:space="preserve">Medir el avance de cumplimiento de las actividades de las  metas del Plan de Desarrollo definidas en el Plan Estrategico PEDI </t>
  </si>
  <si>
    <t xml:space="preserve">Porcenaje de cumplimiento del plan estratégico institucional        </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</si>
  <si>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</si>
  <si>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</si>
  <si>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</si>
  <si>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</si>
  <si>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</si>
  <si>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</si>
  <si>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</si>
  <si>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</si>
  <si>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</si>
  <si>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</si>
  <si>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Entre 50% y 79,9%</t>
  </si>
  <si>
    <t>Menor a 49,9%</t>
  </si>
  <si>
    <t>GTH-04</t>
  </si>
  <si>
    <t>GTH-05</t>
  </si>
  <si>
    <t>Entre 60% y 79,9%</t>
  </si>
  <si>
    <t>GTH-06</t>
  </si>
  <si>
    <t>GTH-07</t>
  </si>
  <si>
    <t>GTH-08</t>
  </si>
  <si>
    <t>Igual a 0</t>
  </si>
  <si>
    <t>GTH-09</t>
  </si>
  <si>
    <t>GTH-10</t>
  </si>
  <si>
    <t>GTH-11</t>
  </si>
  <si>
    <t>GTH-12</t>
  </si>
  <si>
    <t>Menor a 59.9%</t>
  </si>
  <si>
    <t>Entre 60% y 79.9%</t>
  </si>
  <si>
    <t>Entre 60% y 84.9%</t>
  </si>
  <si>
    <t>Entre 70% y 84.9%</t>
  </si>
  <si>
    <t>Menor a 69.9%</t>
  </si>
  <si>
    <t xml:space="preserve">Avance en el número de estudios en Escuela Currículo y Pedagogía, Educación y Políticas Públicas y Cualificación Docente del Componente 1: Seguimiento a la política educativa distrital en los contextos escolares, proyectados en el año </t>
  </si>
  <si>
    <t>Medir el de avance en la realización de los estudios en Escuela Currículo y Pedagogía, Educación y Políticas Públicas y Cualificación Docente del Componente 1: Seguimiento a la política educativa distrital en los contextos escolares</t>
  </si>
  <si>
    <t>Entre 80% y 94.9%</t>
  </si>
  <si>
    <t>Menor a 79.9%</t>
  </si>
  <si>
    <t>Avance en el número de estudios en Escuela Currículo y Pedagogía, Educación y Políticas Públicas y Cualificación Docente del Componente 2: Cualificación, Investigación e Innovación Docente: Comunidades de Saber y de Practica Pedagógica</t>
  </si>
  <si>
    <t>Medir el de avance en la realización de los estudios en Escuela Currículo y Pedagogía, Educación y Políticas Públicas y Cualificación Docente del Componente 2, Investigación e Innovación Docente: Comunidades de Saber y de Practica Pedagógica</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</si>
  <si>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</si>
  <si>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</si>
  <si>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</si>
  <si>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</si>
  <si>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</si>
  <si>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</si>
  <si>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</si>
  <si>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</si>
  <si>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</si>
  <si>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Porcentaje de ejecución de el Plan Institucional de archivos - PINAR para la vigencia 2019.</t>
  </si>
  <si>
    <t>Medir el avance en la ejecución del Plan Institucional de archivos - PINAR para la vigencia 2019.</t>
  </si>
  <si>
    <t>Entre 70% y el 89,9%</t>
  </si>
  <si>
    <t>CUADRO DE MANDO INTEGRAL - CMI
INSTITUTO PARA LA INVESTIGACIÓN EDUCATIVA Y EL DESARROLLO PEDAGÓGICO - IDEP
INDICADORES 2019</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</si>
  <si>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</si>
  <si>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</si>
  <si>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</si>
  <si>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 xml:space="preserve">Porcentaje de actuaciones procesales (judiciales y/o legales y/o jurídicas ) realizadas oportunamente </t>
  </si>
  <si>
    <t>Medir la realización de las actuaciones procesales (judiciales y/o legales y/o jurídicas ) de manera oportuna</t>
  </si>
  <si>
    <t>Cantidad de actividades de socialización y/o capacitación relacionadas con la prevención de procesos disciplinarios realizadas en el periodo</t>
  </si>
  <si>
    <t>Medir la cantidad de actividades realizadas oportunamente relacionadas con la prevención del inicio de procesos disciplinarios a funcionarios de la entidad, incluidas en el Plan de gestión de la integridad 2019</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</si>
  <si>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</si>
  <si>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</si>
  <si>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</si>
  <si>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</si>
  <si>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</si>
  <si>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</si>
  <si>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</si>
  <si>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</si>
  <si>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Medir el avance en la ejecución de los planes establecidos por cada una de las polítcas de MIPG para la vigencia 2019</t>
  </si>
  <si>
    <t>Mayor a 0,07</t>
  </si>
  <si>
    <t>Entre 0,04 y 0,06</t>
  </si>
  <si>
    <t>Menor a 0,03</t>
  </si>
  <si>
    <t>Mayor a 0,21</t>
  </si>
  <si>
    <t>Entre 0,11 y 0,20</t>
  </si>
  <si>
    <t>Menor a 0,10</t>
  </si>
  <si>
    <t>Mayor a 0,51</t>
  </si>
  <si>
    <t>Entre 0,26 y 0,50</t>
  </si>
  <si>
    <t>Menor a 0,25</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</si>
  <si>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</si>
  <si>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</si>
  <si>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</si>
  <si>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</si>
  <si>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</si>
  <si>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Mayor a 0,20</t>
  </si>
  <si>
    <t>Entre 0,11 y 0,19</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</si>
  <si>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</si>
  <si>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</si>
  <si>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</si>
  <si>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</si>
  <si>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Mayor a 843</t>
  </si>
  <si>
    <t>Entre 444 y 842</t>
  </si>
  <si>
    <t>Menor a 443</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</si>
  <si>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</si>
  <si>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</si>
  <si>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</si>
  <si>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Mayor a 10,1%</t>
  </si>
  <si>
    <t>Entre 8,6% y 10%</t>
  </si>
  <si>
    <t>Menor a 8,5%</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</si>
  <si>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</si>
  <si>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</si>
  <si>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</si>
  <si>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</si>
  <si>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</si>
  <si>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</si>
  <si>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7</t>
  </si>
  <si>
    <t>Entre 4 y 6</t>
  </si>
  <si>
    <t>Menor a 3</t>
  </si>
  <si>
    <t>Mayor a 0,33%</t>
  </si>
  <si>
    <t>Entre 0,17% y 0,32%</t>
  </si>
  <si>
    <t>Menor a 0,16%</t>
  </si>
  <si>
    <t xml:space="preserve">Cantidad de  consultas presenciales realizadas por  los usuarios del Centro de Documentación del IDEP  </t>
  </si>
  <si>
    <t xml:space="preserve">Identificar y medir  la cantidad  de  consultas presenciales realizadas por los usuarios en el Centro de Documentación del IDEP. </t>
  </si>
  <si>
    <t>Mayor a 10</t>
  </si>
  <si>
    <t>Entre 6 y 9</t>
  </si>
  <si>
    <t>Menor a 5</t>
  </si>
  <si>
    <t>AC-01</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</si>
  <si>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</si>
  <si>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</si>
  <si>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</si>
  <si>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Mayor a 2155</t>
  </si>
  <si>
    <t>Entre 1078 y 2154</t>
  </si>
  <si>
    <t>Menor a 1077</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</si>
  <si>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</si>
  <si>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</si>
  <si>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</si>
  <si>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</si>
  <si>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</si>
  <si>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</si>
  <si>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</si>
  <si>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</si>
  <si>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</si>
  <si>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</si>
  <si>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</si>
  <si>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Entre 33% y el 79,9%</t>
  </si>
  <si>
    <t>Menor a 32,9%</t>
  </si>
  <si>
    <t>Medir el porcentaje de ejecución del PAC en el periodo</t>
  </si>
  <si>
    <t>Mayor a 85,1%</t>
  </si>
  <si>
    <t>Entre 60,1% y 85%</t>
  </si>
  <si>
    <t>Menor a 60%</t>
  </si>
  <si>
    <t>Porcentaje de avance en la ejecución del Plan de adecuación y sostenibilidad del SIG con referente MIPG 2019</t>
  </si>
  <si>
    <t xml:space="preserve">Número de activiades del Cumplimiento al Plan de Mantenimiento preventivo y/o Correctivo ejecutadas en el período </t>
  </si>
  <si>
    <t>Medir el cumplimiento de las actividades relacionadas con el plan de mantenimiento Institucional para la vigencia</t>
  </si>
  <si>
    <t>GRF-03</t>
  </si>
  <si>
    <t>GRF-04</t>
  </si>
  <si>
    <t>GRF-05</t>
  </si>
  <si>
    <t>Entre 51% y 89,9%</t>
  </si>
  <si>
    <t>Menor a 50,9%</t>
  </si>
  <si>
    <t>Porcentaje de Ahorro en el Consumo de Agua</t>
  </si>
  <si>
    <t>Determinar el porcentaje de ahorro en el consumo de agua respecto al mismo periodo del año anterior, mediante el seguimiento a los consumos reportados en la facturación, con el fin de implementar controles operaciones y acciones de sensibilización que permitan incrementar el ahorro o mantener el consumo promedio.</t>
  </si>
  <si>
    <t>Menor o = 0%</t>
  </si>
  <si>
    <t>Entre 0% y 1%</t>
  </si>
  <si>
    <t>Mayor a 1%</t>
  </si>
  <si>
    <t>Porcentaje de Ahorro en el Consumo de Energía</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</si>
  <si>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</si>
  <si>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</si>
  <si>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Determinar el porcentaje de ahorro en el consumo de Energía respecto al mismo periodo del año anterior, mediante el seguimiento a los consumos reportados en la facturación, con el fin de implementar controles operaciones y acciones de sensibilización que permitan incrementar el ahorro o mantener el consumo promedio.</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</si>
  <si>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</si>
  <si>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</si>
  <si>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</si>
  <si>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</si>
  <si>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</si>
  <si>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Menor 85 Kw/per capita</t>
  </si>
  <si>
    <t>Entre 85,1 y 90 Kw/percapita</t>
  </si>
  <si>
    <t xml:space="preserve">Mayor a 90 </t>
  </si>
  <si>
    <t>85 Kw/per capita</t>
  </si>
  <si>
    <t>Mayor a 0,125%</t>
  </si>
  <si>
    <t>Entre -0,5% y 0,125%</t>
  </si>
  <si>
    <t>Menor a -0,5%</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</si>
  <si>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</si>
  <si>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</si>
  <si>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</si>
  <si>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</si>
  <si>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</si>
  <si>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</si>
  <si>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</si>
  <si>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</si>
  <si>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</si>
  <si>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</si>
  <si>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</si>
  <si>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</si>
  <si>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</si>
  <si>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</si>
  <si>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</si>
  <si>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</si>
  <si>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</si>
  <si>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</si>
  <si>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</si>
  <si>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</si>
  <si>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</si>
  <si>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</si>
  <si>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</si>
  <si>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</si>
  <si>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</si>
  <si>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</si>
  <si>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</si>
  <si>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</si>
  <si>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</si>
  <si>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</si>
  <si>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</si>
  <si>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Menor al 25%</t>
  </si>
  <si>
    <t>Mayor a 40,1%</t>
  </si>
  <si>
    <t>GTH-13</t>
  </si>
  <si>
    <t>Ejecución de las acciones de mejoramiento del SG SST</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</si>
  <si>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</si>
  <si>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</si>
  <si>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</si>
  <si>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Entre 25,1% y 40%</t>
  </si>
  <si>
    <t xml:space="preserve">Porcentaje de variación de seguidores de las redes sociales institucionales del IDEP </t>
  </si>
  <si>
    <t>Junio 30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</si>
</sst>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_([$$-240A]\ * #,##0_);_([$$-240A]\ * \(#,##0\);_([$$-240A]\ * &quot;-&quot;??_);_(@_)"/>
    <numFmt numFmtId="173" formatCode="&quot;$&quot;\ #,##0.00"/>
    <numFmt numFmtId="174" formatCode="0.000%"/>
  </numFmts>
  <fonts count="54" x14ac:knownFonts="1">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76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cellStyleXfs>
  <cellXfs count="248">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righ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9" fontId="0" fillId="30" borderId="9" xfId="0" applyNumberForma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9" fontId="0" fillId="0" borderId="9" xfId="0" applyNumberFormat="1" applyFill="1" applyBorder="1" applyAlignment="1">
      <alignment vertical="center" wrapText="1"/>
    </xf>
    <xf numFmtId="165" fontId="0" fillId="0" borderId="9" xfId="61" applyNumberFormat="1" applyFont="1" applyFill="1" applyBorder="1" applyAlignment="1">
      <alignment vertical="center"/>
    </xf>
    <xf numFmtId="9" fontId="0" fillId="0" borderId="9" xfId="759" applyFont="1" applyFill="1" applyBorder="1" applyAlignment="1">
      <alignment vertical="center"/>
    </xf>
    <xf numFmtId="9" fontId="47" fillId="0" borderId="9" xfId="759"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43" fillId="0" borderId="9" xfId="759" applyFont="1" applyFill="1" applyBorder="1" applyAlignment="1">
      <alignment vertical="center"/>
    </xf>
    <xf numFmtId="0" fontId="0"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10" fontId="1" fillId="0" borderId="9" xfId="0" applyNumberFormat="1" applyFont="1" applyFill="1" applyBorder="1" applyAlignment="1">
      <alignment vertical="center"/>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53" fillId="0" borderId="0" xfId="0" applyNumberFormat="1" applyFont="1" applyBorder="1" applyAlignment="1">
      <alignment horizontal="right" wrapText="1" readingOrder="1"/>
    </xf>
    <xf numFmtId="9" fontId="1" fillId="0" borderId="9" xfId="759" applyFont="1" applyFill="1" applyBorder="1" applyAlignment="1">
      <alignment horizontal="center" vertical="center"/>
    </xf>
    <xf numFmtId="9" fontId="1" fillId="0" borderId="9" xfId="759" applyFont="1" applyFill="1" applyBorder="1" applyAlignment="1">
      <alignment vertical="center"/>
    </xf>
    <xf numFmtId="165" fontId="43" fillId="0" borderId="9" xfId="61" applyNumberFormat="1" applyFont="1" applyFill="1" applyBorder="1" applyAlignment="1">
      <alignment horizontal="center" vertical="center" wrapText="1"/>
    </xf>
    <xf numFmtId="165" fontId="43" fillId="0" borderId="9" xfId="61" applyFont="1" applyFill="1" applyBorder="1" applyAlignment="1">
      <alignment vertical="center"/>
    </xf>
    <xf numFmtId="165" fontId="43" fillId="0" borderId="9" xfId="61" applyFont="1" applyFill="1" applyBorder="1" applyAlignment="1">
      <alignment horizontal="center" vertical="center" wrapText="1"/>
    </xf>
    <xf numFmtId="165" fontId="0" fillId="0" borderId="9" xfId="61" applyFont="1" applyFill="1" applyBorder="1" applyAlignment="1">
      <alignment horizontal="center" vertical="center" wrapText="1"/>
    </xf>
    <xf numFmtId="165" fontId="0" fillId="0" borderId="9" xfId="61" applyNumberFormat="1" applyFont="1" applyFill="1" applyBorder="1" applyAlignment="1">
      <alignment vertical="center" wrapText="1"/>
    </xf>
    <xf numFmtId="9" fontId="43" fillId="0" borderId="9" xfId="759" applyFont="1" applyFill="1" applyBorder="1" applyAlignment="1">
      <alignment horizontal="center" vertical="center" wrapText="1"/>
    </xf>
    <xf numFmtId="9" fontId="43" fillId="0" borderId="9" xfId="759" applyFont="1" applyFill="1" applyBorder="1" applyAlignment="1">
      <alignment vertical="center" wrapText="1"/>
    </xf>
    <xf numFmtId="173" fontId="0" fillId="0" borderId="9" xfId="65" applyNumberFormat="1" applyFont="1" applyFill="1" applyBorder="1" applyAlignment="1">
      <alignment horizontal="center" vertical="center" wrapText="1"/>
    </xf>
    <xf numFmtId="172" fontId="1" fillId="0" borderId="9" xfId="65" applyNumberFormat="1" applyFont="1" applyFill="1" applyBorder="1" applyAlignment="1">
      <alignment horizontal="center" vertical="center" wrapText="1"/>
    </xf>
    <xf numFmtId="172" fontId="43" fillId="0" borderId="9" xfId="65" applyNumberFormat="1" applyFont="1" applyFill="1" applyBorder="1" applyAlignment="1">
      <alignment vertical="center" wrapText="1"/>
    </xf>
    <xf numFmtId="1" fontId="0" fillId="0" borderId="9" xfId="0" applyNumberFormat="1" applyFill="1" applyBorder="1" applyAlignment="1">
      <alignment horizontal="center" vertical="center" wrapText="1"/>
    </xf>
    <xf numFmtId="1" fontId="1" fillId="30" borderId="9" xfId="61" applyNumberFormat="1" applyFont="1" applyFill="1" applyBorder="1" applyAlignment="1">
      <alignment vertical="center"/>
    </xf>
    <xf numFmtId="9" fontId="1" fillId="0" borderId="9" xfId="759" applyFont="1" applyFill="1" applyBorder="1" applyAlignment="1">
      <alignment horizontal="center" vertical="center" wrapText="1"/>
    </xf>
    <xf numFmtId="9" fontId="0" fillId="0" borderId="9" xfId="759" applyFont="1" applyFill="1" applyBorder="1" applyAlignment="1">
      <alignment horizontal="right" vertical="center"/>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67" fontId="43" fillId="0" borderId="9" xfId="759"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1" fontId="0" fillId="0" borderId="9" xfId="61" applyNumberFormat="1" applyFont="1" applyFill="1" applyBorder="1" applyAlignment="1">
      <alignment horizontal="center" vertical="center"/>
    </xf>
    <xf numFmtId="49" fontId="1" fillId="29" borderId="9" xfId="61" applyNumberFormat="1" applyFont="1" applyFill="1" applyBorder="1" applyAlignment="1">
      <alignment vertical="center" wrapText="1"/>
    </xf>
    <xf numFmtId="9" fontId="1" fillId="29" borderId="0" xfId="0" applyNumberFormat="1" applyFont="1" applyFill="1" applyAlignment="1">
      <alignment vertical="center" wrapText="1"/>
    </xf>
    <xf numFmtId="0" fontId="42" fillId="0" borderId="0" xfId="0" applyFont="1" applyAlignment="1">
      <alignment horizontal="right" vertical="center" wrapText="1"/>
    </xf>
    <xf numFmtId="10" fontId="0" fillId="30" borderId="9" xfId="759" applyNumberFormat="1" applyFont="1" applyFill="1" applyBorder="1" applyAlignment="1">
      <alignment horizontal="right" vertical="center" wrapText="1"/>
    </xf>
    <xf numFmtId="9" fontId="0" fillId="0" borderId="9" xfId="0" applyNumberFormat="1" applyFill="1" applyBorder="1" applyAlignment="1">
      <alignment horizontal="right" vertical="center" wrapText="1"/>
    </xf>
    <xf numFmtId="9" fontId="0" fillId="0" borderId="9" xfId="0" applyNumberFormat="1" applyFill="1" applyBorder="1" applyAlignment="1">
      <alignment horizontal="right" vertical="center"/>
    </xf>
    <xf numFmtId="170" fontId="0" fillId="0" borderId="9" xfId="61" applyNumberFormat="1" applyFont="1" applyFill="1" applyBorder="1" applyAlignment="1">
      <alignment horizontal="right" vertical="center"/>
    </xf>
    <xf numFmtId="165" fontId="43" fillId="0" borderId="9" xfId="61" applyFont="1" applyFill="1" applyBorder="1" applyAlignment="1">
      <alignment horizontal="right" vertical="center"/>
    </xf>
    <xf numFmtId="165" fontId="1" fillId="0" borderId="9" xfId="61" applyFont="1" applyFill="1" applyBorder="1" applyAlignment="1">
      <alignment horizontal="right" vertical="center" wrapText="1"/>
    </xf>
    <xf numFmtId="165" fontId="0" fillId="0" borderId="9" xfId="61" applyNumberFormat="1" applyFont="1" applyFill="1" applyBorder="1" applyAlignment="1">
      <alignment horizontal="right" vertical="center" wrapText="1"/>
    </xf>
    <xf numFmtId="9" fontId="43" fillId="0" borderId="9" xfId="759" applyFont="1" applyFill="1" applyBorder="1" applyAlignment="1">
      <alignment horizontal="right" vertical="center"/>
    </xf>
    <xf numFmtId="0" fontId="43" fillId="0" borderId="9" xfId="759" applyNumberFormat="1" applyFont="1" applyFill="1" applyBorder="1" applyAlignment="1">
      <alignment horizontal="right" vertical="center"/>
    </xf>
    <xf numFmtId="9" fontId="0" fillId="0" borderId="9" xfId="61" applyNumberFormat="1" applyFont="1" applyFill="1" applyBorder="1" applyAlignment="1">
      <alignment horizontal="right" vertical="center"/>
    </xf>
    <xf numFmtId="167" fontId="43" fillId="0" borderId="9" xfId="759" applyNumberFormat="1" applyFont="1" applyFill="1" applyBorder="1" applyAlignment="1">
      <alignment horizontal="right" vertical="center" wrapText="1"/>
    </xf>
    <xf numFmtId="170" fontId="43" fillId="0" borderId="9" xfId="61" applyNumberFormat="1" applyFont="1" applyFill="1" applyBorder="1" applyAlignment="1">
      <alignment horizontal="right" vertical="center" wrapText="1"/>
    </xf>
    <xf numFmtId="1" fontId="0" fillId="0" borderId="9" xfId="61" applyNumberFormat="1" applyFont="1" applyFill="1" applyBorder="1" applyAlignment="1">
      <alignment horizontal="right" vertical="center" wrapText="1"/>
    </xf>
    <xf numFmtId="1" fontId="0" fillId="0" borderId="9" xfId="61" applyNumberFormat="1" applyFont="1" applyFill="1" applyBorder="1" applyAlignment="1">
      <alignment horizontal="right" vertical="center"/>
    </xf>
    <xf numFmtId="49" fontId="1" fillId="29" borderId="9" xfId="0" applyNumberFormat="1" applyFont="1" applyFill="1" applyBorder="1" applyAlignment="1">
      <alignment vertical="center" wrapText="1"/>
    </xf>
    <xf numFmtId="167" fontId="1" fillId="29" borderId="9" xfId="759" applyNumberFormat="1" applyFont="1" applyFill="1" applyBorder="1" applyAlignment="1">
      <alignment horizontal="center" vertical="center" wrapText="1"/>
    </xf>
    <xf numFmtId="165" fontId="0" fillId="29" borderId="9" xfId="61" applyNumberFormat="1" applyFont="1" applyFill="1" applyBorder="1" applyAlignment="1">
      <alignment vertical="center"/>
    </xf>
    <xf numFmtId="174" fontId="0" fillId="29" borderId="9" xfId="759" applyNumberFormat="1" applyFont="1" applyFill="1" applyBorder="1" applyAlignment="1">
      <alignment horizontal="center" vertical="center"/>
    </xf>
    <xf numFmtId="9" fontId="43" fillId="29" borderId="9" xfId="759" applyFont="1" applyFill="1" applyBorder="1" applyAlignment="1">
      <alignment horizontal="center" vertical="center" wrapText="1"/>
    </xf>
    <xf numFmtId="9" fontId="43" fillId="29" borderId="9" xfId="759" applyFont="1" applyFill="1" applyBorder="1" applyAlignment="1">
      <alignment vertical="center" wrapText="1"/>
    </xf>
    <xf numFmtId="9" fontId="43" fillId="29" borderId="9" xfId="759" applyFont="1" applyFill="1" applyBorder="1" applyAlignment="1">
      <alignment horizontal="right" vertical="center" wrapText="1"/>
    </xf>
    <xf numFmtId="9" fontId="0" fillId="29" borderId="9" xfId="0" applyNumberFormat="1" applyFill="1" applyBorder="1" applyAlignment="1">
      <alignment horizontal="center" vertical="center" wrapText="1"/>
    </xf>
    <xf numFmtId="9" fontId="0" fillId="29" borderId="9" xfId="759" applyFont="1" applyFill="1" applyBorder="1" applyAlignment="1">
      <alignment horizontal="right" vertical="center"/>
    </xf>
    <xf numFmtId="1" fontId="47" fillId="0" borderId="9" xfId="759" applyNumberFormat="1" applyFont="1" applyFill="1" applyBorder="1" applyAlignment="1">
      <alignment vertical="center" wrapText="1"/>
    </xf>
    <xf numFmtId="2" fontId="47" fillId="0" borderId="9" xfId="759" applyNumberFormat="1" applyFont="1" applyFill="1" applyBorder="1" applyAlignment="1">
      <alignment vertical="center" wrapText="1"/>
    </xf>
    <xf numFmtId="2" fontId="47" fillId="29" borderId="9" xfId="759" applyNumberFormat="1" applyFont="1" applyFill="1" applyBorder="1" applyAlignment="1">
      <alignment vertical="center" wrapText="1"/>
    </xf>
    <xf numFmtId="1" fontId="0" fillId="0" borderId="9" xfId="759" applyNumberFormat="1" applyFont="1" applyFill="1" applyBorder="1" applyAlignment="1">
      <alignment horizontal="right" vertical="center" wrapText="1"/>
    </xf>
    <xf numFmtId="9" fontId="1" fillId="29" borderId="9" xfId="0" applyNumberFormat="1" applyFont="1" applyFill="1" applyBorder="1" applyAlignment="1">
      <alignment horizontal="center" vertical="center" wrapText="1"/>
    </xf>
    <xf numFmtId="9" fontId="43" fillId="29" borderId="9" xfId="759" applyFont="1" applyFill="1" applyBorder="1" applyAlignment="1">
      <alignment horizontal="right" vertical="center"/>
    </xf>
    <xf numFmtId="9" fontId="43" fillId="29" borderId="9" xfId="759" applyFont="1" applyFill="1" applyBorder="1" applyAlignment="1">
      <alignment vertical="center"/>
    </xf>
    <xf numFmtId="9" fontId="1" fillId="29" borderId="9" xfId="759" applyFont="1" applyFill="1" applyBorder="1" applyAlignment="1">
      <alignment vertical="center"/>
    </xf>
    <xf numFmtId="9" fontId="43" fillId="29" borderId="9" xfId="759" applyFont="1" applyFill="1" applyBorder="1" applyAlignment="1">
      <alignment horizontal="center" vertical="center"/>
    </xf>
    <xf numFmtId="9" fontId="0" fillId="29" borderId="9" xfId="0" applyNumberForma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10" fontId="0" fillId="30" borderId="9" xfId="0" applyNumberFormat="1" applyFill="1" applyBorder="1" applyAlignment="1">
      <alignment vertical="center" wrapText="1"/>
    </xf>
    <xf numFmtId="9" fontId="47" fillId="0" borderId="9" xfId="759" applyNumberFormat="1" applyFont="1" applyFill="1" applyBorder="1" applyAlignment="1">
      <alignment vertical="center" wrapText="1"/>
    </xf>
    <xf numFmtId="1" fontId="1" fillId="0" borderId="9" xfId="61" applyNumberFormat="1" applyFont="1" applyFill="1" applyBorder="1" applyAlignment="1">
      <alignment horizontal="center" vertical="center" wrapText="1"/>
    </xf>
    <xf numFmtId="2" fontId="0" fillId="0" borderId="9" xfId="61" applyNumberFormat="1" applyFont="1" applyFill="1" applyBorder="1" applyAlignment="1">
      <alignment horizontal="right" vertical="center"/>
    </xf>
    <xf numFmtId="10" fontId="43" fillId="0" borderId="9" xfId="759" applyNumberFormat="1" applyFont="1" applyFill="1" applyBorder="1" applyAlignment="1">
      <alignment horizontal="right" vertical="center" wrapText="1"/>
    </xf>
    <xf numFmtId="10" fontId="43" fillId="0" borderId="9" xfId="759" applyNumberFormat="1" applyFont="1"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167" fontId="0" fillId="0" borderId="9" xfId="759" applyNumberFormat="1" applyFont="1" applyFill="1" applyBorder="1" applyAlignment="1">
      <alignment vertical="center"/>
    </xf>
    <xf numFmtId="10" fontId="0" fillId="0" borderId="9" xfId="759" applyNumberFormat="1" applyFont="1" applyFill="1" applyBorder="1" applyAlignment="1">
      <alignment vertical="center"/>
    </xf>
    <xf numFmtId="10" fontId="1" fillId="0" borderId="9" xfId="759" applyNumberFormat="1" applyFont="1" applyFill="1" applyBorder="1" applyAlignment="1">
      <alignment vertical="center"/>
    </xf>
    <xf numFmtId="10" fontId="0" fillId="0" borderId="9" xfId="759" applyNumberFormat="1" applyFont="1" applyFill="1" applyBorder="1" applyAlignment="1">
      <alignment horizontal="right" vertical="center"/>
    </xf>
    <xf numFmtId="9" fontId="0" fillId="0" borderId="9" xfId="759" applyNumberFormat="1" applyFont="1" applyFill="1" applyBorder="1" applyAlignment="1">
      <alignment horizontal="center" vertical="center"/>
    </xf>
    <xf numFmtId="9" fontId="46" fillId="29" borderId="9" xfId="61" applyNumberFormat="1" applyFont="1" applyFill="1" applyBorder="1" applyAlignment="1">
      <alignment horizontal="right" vertical="center"/>
    </xf>
    <xf numFmtId="0" fontId="1" fillId="29" borderId="9" xfId="61" applyNumberFormat="1" applyFont="1" applyFill="1" applyBorder="1" applyAlignment="1">
      <alignment vertical="center"/>
    </xf>
    <xf numFmtId="9" fontId="46" fillId="29"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74" fontId="0" fillId="0" borderId="9" xfId="759" applyNumberFormat="1" applyFont="1" applyFill="1" applyBorder="1" applyAlignment="1">
      <alignment vertical="center"/>
    </xf>
    <xf numFmtId="10" fontId="0" fillId="0" borderId="9" xfId="759" applyNumberFormat="1" applyFont="1" applyFill="1" applyBorder="1" applyAlignment="1">
      <alignment horizontal="center" vertical="center"/>
    </xf>
    <xf numFmtId="10" fontId="47" fillId="0" borderId="9" xfId="759" applyNumberFormat="1" applyFont="1" applyFill="1" applyBorder="1" applyAlignment="1">
      <alignment vertical="center" wrapText="1"/>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right"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1" fontId="0" fillId="30" borderId="9" xfId="759" applyNumberFormat="1" applyFont="1" applyFill="1" applyBorder="1" applyAlignment="1">
      <alignment horizontal="right" vertical="center" wrapText="1"/>
    </xf>
    <xf numFmtId="1" fontId="0" fillId="30" borderId="9" xfId="0" applyNumberFormat="1" applyFill="1" applyBorder="1" applyAlignment="1">
      <alignment vertical="center" wrapText="1"/>
    </xf>
    <xf numFmtId="10" fontId="0" fillId="29" borderId="9" xfId="759" applyNumberFormat="1" applyFont="1" applyFill="1" applyBorder="1" applyAlignment="1">
      <alignment horizontal="right" vertical="center" wrapText="1"/>
    </xf>
    <xf numFmtId="10" fontId="0" fillId="29" borderId="9" xfId="0" applyNumberFormat="1" applyFill="1" applyBorder="1" applyAlignment="1">
      <alignment vertical="center" wrapText="1"/>
    </xf>
    <xf numFmtId="10" fontId="0" fillId="29" borderId="9" xfId="759" applyNumberFormat="1" applyFont="1" applyFill="1" applyBorder="1" applyAlignment="1">
      <alignment horizontal="center" vertical="center" wrapText="1"/>
    </xf>
    <xf numFmtId="9" fontId="48" fillId="29"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67" fontId="48" fillId="32" borderId="9" xfId="0" applyNumberFormat="1" applyFont="1" applyFill="1" applyBorder="1" applyAlignment="1">
      <alignment vertical="center" wrapText="1"/>
    </xf>
    <xf numFmtId="1" fontId="0" fillId="30" borderId="9" xfId="0" applyNumberFormat="1" applyFill="1" applyBorder="1" applyAlignment="1">
      <alignment horizontal="center" vertical="center" wrapText="1"/>
    </xf>
    <xf numFmtId="9" fontId="1" fillId="0" borderId="9" xfId="759" applyFont="1" applyFill="1" applyBorder="1" applyAlignment="1">
      <alignment horizontal="right" vertical="center"/>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horizontal="left" vertical="center" wrapText="1"/>
    </xf>
    <xf numFmtId="0" fontId="41" fillId="0" borderId="18" xfId="0" applyFont="1" applyBorder="1" applyAlignment="1">
      <alignment horizontal="center" vertical="center" wrapText="1"/>
    </xf>
    <xf numFmtId="0" fontId="41" fillId="0" borderId="18" xfId="0" applyFont="1" applyBorder="1" applyAlignment="1">
      <alignment horizontal="right" vertical="center" wrapText="1"/>
    </xf>
    <xf numFmtId="0" fontId="33" fillId="27" borderId="9" xfId="0" applyFont="1" applyFill="1" applyBorder="1" applyAlignment="1">
      <alignment horizontal="center" vertical="center" wrapText="1"/>
    </xf>
    <xf numFmtId="0" fontId="1" fillId="29" borderId="9" xfId="0" applyFont="1" applyFill="1" applyBorder="1" applyAlignment="1">
      <alignment horizontal="left"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31" xfId="0" applyFont="1" applyBorder="1" applyAlignment="1">
      <alignment horizontal="center" vertical="center" wrapText="1"/>
    </xf>
    <xf numFmtId="49" fontId="33" fillId="27" borderId="9" xfId="0" applyNumberFormat="1" applyFont="1" applyFill="1" applyBorder="1" applyAlignment="1">
      <alignment horizontal="center" vertical="center" wrapText="1"/>
    </xf>
    <xf numFmtId="0" fontId="51" fillId="0" borderId="0" xfId="0" applyFont="1" applyAlignment="1">
      <alignment horizontal="center" vertical="center"/>
    </xf>
    <xf numFmtId="0" fontId="52"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6" xfId="0" applyFont="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cellXfs>
  <cellStyles count="76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243815800"/>
        <c:axId val="243816192"/>
      </c:barChart>
      <c:catAx>
        <c:axId val="24381580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243816192"/>
        <c:crosses val="autoZero"/>
        <c:auto val="1"/>
        <c:lblAlgn val="ctr"/>
        <c:lblOffset val="100"/>
        <c:noMultiLvlLbl val="0"/>
      </c:catAx>
      <c:valAx>
        <c:axId val="2438161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243815800"/>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C5D1-4B53-8B7F-7A70F4FE9C44}"/>
              </c:ext>
            </c:extLst>
          </c:dPt>
          <c:dPt>
            <c:idx val="3"/>
            <c:bubble3D val="0"/>
            <c:spPr>
              <a:noFill/>
            </c:spPr>
            <c:extLst xmlns:c16r2="http://schemas.microsoft.com/office/drawing/2015/06/chart">
              <c:ext xmlns:c16="http://schemas.microsoft.com/office/drawing/2014/chart" uri="{C3380CC4-5D6E-409C-BE32-E72D297353CC}">
                <c16:uniqueId val="{00000003-C5D1-4B53-8B7F-7A70F4FE9C44}"/>
              </c:ext>
            </c:extLst>
          </c:dPt>
          <c:dPt>
            <c:idx val="4"/>
            <c:bubble3D val="0"/>
            <c:spPr>
              <a:noFill/>
            </c:spPr>
            <c:extLst xmlns:c16r2="http://schemas.microsoft.com/office/drawing/2015/06/chart">
              <c:ext xmlns:c16="http://schemas.microsoft.com/office/drawing/2014/chart" uri="{C3380CC4-5D6E-409C-BE32-E72D297353CC}">
                <c16:uniqueId val="{00000004-C5D1-4B53-8B7F-7A70F4FE9C44}"/>
              </c:ext>
            </c:extLst>
          </c:dPt>
          <c:dPt>
            <c:idx val="5"/>
            <c:bubble3D val="0"/>
            <c:spPr>
              <a:noFill/>
            </c:spPr>
            <c:extLst xmlns:c16r2="http://schemas.microsoft.com/office/drawing/2015/06/chart">
              <c:ext xmlns:c16="http://schemas.microsoft.com/office/drawing/2014/chart" uri="{C3380CC4-5D6E-409C-BE32-E72D297353CC}">
                <c16:uniqueId val="{00000005-C5D1-4B53-8B7F-7A70F4FE9C44}"/>
              </c:ext>
            </c:extLst>
          </c:dPt>
          <c:dPt>
            <c:idx val="6"/>
            <c:bubble3D val="0"/>
            <c:spPr>
              <a:noFill/>
            </c:spPr>
            <c:extLst xmlns:c16r2="http://schemas.microsoft.com/office/drawing/2015/06/chart">
              <c:ext xmlns:c16="http://schemas.microsoft.com/office/drawing/2014/chart" uri="{C3380CC4-5D6E-409C-BE32-E72D297353CC}">
                <c16:uniqueId val="{00000006-C5D1-4B53-8B7F-7A70F4FE9C44}"/>
              </c:ext>
            </c:extLst>
          </c:dPt>
          <c:dPt>
            <c:idx val="7"/>
            <c:bubble3D val="0"/>
            <c:spPr>
              <a:noFill/>
            </c:spPr>
            <c:extLst xmlns:c16r2="http://schemas.microsoft.com/office/drawing/2015/06/chart">
              <c:ext xmlns:c16="http://schemas.microsoft.com/office/drawing/2014/chart" uri="{C3380CC4-5D6E-409C-BE32-E72D297353CC}">
                <c16:uniqueId val="{00000007-C5D1-4B53-8B7F-7A70F4FE9C44}"/>
              </c:ext>
            </c:extLst>
          </c:dPt>
          <c:dPt>
            <c:idx val="8"/>
            <c:bubble3D val="0"/>
            <c:spPr>
              <a:noFill/>
            </c:spPr>
            <c:extLst xmlns:c16r2="http://schemas.microsoft.com/office/drawing/2015/06/char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243816584"/>
        <c:axId val="243817368"/>
      </c:scatterChart>
      <c:valAx>
        <c:axId val="243816584"/>
        <c:scaling>
          <c:orientation val="minMax"/>
          <c:max val="1"/>
          <c:min val="-1"/>
        </c:scaling>
        <c:delete val="1"/>
        <c:axPos val="b"/>
        <c:numFmt formatCode="General" sourceLinked="1"/>
        <c:majorTickMark val="out"/>
        <c:minorTickMark val="none"/>
        <c:tickLblPos val="none"/>
        <c:crossAx val="243817368"/>
        <c:crossesAt val="0"/>
        <c:crossBetween val="midCat"/>
      </c:valAx>
      <c:valAx>
        <c:axId val="243817368"/>
        <c:scaling>
          <c:orientation val="minMax"/>
          <c:max val="1"/>
          <c:min val="-1"/>
        </c:scaling>
        <c:delete val="1"/>
        <c:axPos val="l"/>
        <c:numFmt formatCode="General" sourceLinked="1"/>
        <c:majorTickMark val="out"/>
        <c:minorTickMark val="none"/>
        <c:tickLblPos val="none"/>
        <c:crossAx val="24381658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B164-4D43-80BA-5D91C9CDEF64}"/>
              </c:ext>
            </c:extLst>
          </c:dPt>
          <c:dPt>
            <c:idx val="3"/>
            <c:bubble3D val="0"/>
            <c:spPr>
              <a:noFill/>
            </c:spPr>
            <c:extLst xmlns:c16r2="http://schemas.microsoft.com/office/drawing/2015/06/chart">
              <c:ext xmlns:c16="http://schemas.microsoft.com/office/drawing/2014/chart" uri="{C3380CC4-5D6E-409C-BE32-E72D297353CC}">
                <c16:uniqueId val="{00000003-B164-4D43-80BA-5D91C9CDEF64}"/>
              </c:ext>
            </c:extLst>
          </c:dPt>
          <c:dPt>
            <c:idx val="4"/>
            <c:bubble3D val="0"/>
            <c:spPr>
              <a:noFill/>
            </c:spPr>
            <c:extLst xmlns:c16r2="http://schemas.microsoft.com/office/drawing/2015/06/chart">
              <c:ext xmlns:c16="http://schemas.microsoft.com/office/drawing/2014/chart" uri="{C3380CC4-5D6E-409C-BE32-E72D297353CC}">
                <c16:uniqueId val="{00000004-B164-4D43-80BA-5D91C9CDEF64}"/>
              </c:ext>
            </c:extLst>
          </c:dPt>
          <c:dPt>
            <c:idx val="5"/>
            <c:bubble3D val="0"/>
            <c:spPr>
              <a:noFill/>
            </c:spPr>
            <c:extLst xmlns:c16r2="http://schemas.microsoft.com/office/drawing/2015/06/chart">
              <c:ext xmlns:c16="http://schemas.microsoft.com/office/drawing/2014/chart" uri="{C3380CC4-5D6E-409C-BE32-E72D297353CC}">
                <c16:uniqueId val="{00000005-B164-4D43-80BA-5D91C9CDEF64}"/>
              </c:ext>
            </c:extLst>
          </c:dPt>
          <c:dPt>
            <c:idx val="6"/>
            <c:bubble3D val="0"/>
            <c:spPr>
              <a:noFill/>
            </c:spPr>
            <c:extLst xmlns:c16r2="http://schemas.microsoft.com/office/drawing/2015/06/chart">
              <c:ext xmlns:c16="http://schemas.microsoft.com/office/drawing/2014/chart" uri="{C3380CC4-5D6E-409C-BE32-E72D297353CC}">
                <c16:uniqueId val="{00000006-B164-4D43-80BA-5D91C9CDEF64}"/>
              </c:ext>
            </c:extLst>
          </c:dPt>
          <c:dPt>
            <c:idx val="7"/>
            <c:bubble3D val="0"/>
            <c:spPr>
              <a:noFill/>
            </c:spPr>
            <c:extLst xmlns:c16r2="http://schemas.microsoft.com/office/drawing/2015/06/chart">
              <c:ext xmlns:c16="http://schemas.microsoft.com/office/drawing/2014/chart" uri="{C3380CC4-5D6E-409C-BE32-E72D297353CC}">
                <c16:uniqueId val="{00000007-B164-4D43-80BA-5D91C9CDEF64}"/>
              </c:ext>
            </c:extLst>
          </c:dPt>
          <c:dPt>
            <c:idx val="8"/>
            <c:bubble3D val="0"/>
            <c:spPr>
              <a:noFill/>
            </c:spPr>
            <c:extLst xmlns:c16r2="http://schemas.microsoft.com/office/drawing/2015/06/char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2019'!$U$5:$V$5</c:f>
            </c:numRef>
          </c:xVal>
          <c:yVal>
            <c:numRef>
              <c:f>'INDICADORES IDEP 2019'!$W$5:$X$5</c:f>
            </c:numRef>
          </c:yVal>
          <c:smooth val="0"/>
          <c:extLst xmlns:c16r2="http://schemas.microsoft.com/office/drawing/2015/06/char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243818152"/>
        <c:axId val="243818544"/>
      </c:scatterChart>
      <c:valAx>
        <c:axId val="243818152"/>
        <c:scaling>
          <c:orientation val="minMax"/>
          <c:max val="1"/>
          <c:min val="-1"/>
        </c:scaling>
        <c:delete val="1"/>
        <c:axPos val="b"/>
        <c:majorTickMark val="out"/>
        <c:minorTickMark val="none"/>
        <c:tickLblPos val="none"/>
        <c:crossAx val="243818544"/>
        <c:crossesAt val="0"/>
        <c:crossBetween val="midCat"/>
      </c:valAx>
      <c:valAx>
        <c:axId val="243818544"/>
        <c:scaling>
          <c:orientation val="minMax"/>
          <c:max val="1"/>
          <c:min val="-1"/>
        </c:scaling>
        <c:delete val="1"/>
        <c:axPos val="l"/>
        <c:majorTickMark val="out"/>
        <c:minorTickMark val="none"/>
        <c:tickLblPos val="none"/>
        <c:crossAx val="24381815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F427-49A9-A4E4-A3462A2EFBA5}"/>
              </c:ext>
            </c:extLst>
          </c:dPt>
          <c:dPt>
            <c:idx val="3"/>
            <c:bubble3D val="0"/>
            <c:spPr>
              <a:noFill/>
            </c:spPr>
            <c:extLst xmlns:c16r2="http://schemas.microsoft.com/office/drawing/2015/06/chart">
              <c:ext xmlns:c16="http://schemas.microsoft.com/office/drawing/2014/chart" uri="{C3380CC4-5D6E-409C-BE32-E72D297353CC}">
                <c16:uniqueId val="{00000003-F427-49A9-A4E4-A3462A2EFBA5}"/>
              </c:ext>
            </c:extLst>
          </c:dPt>
          <c:dPt>
            <c:idx val="4"/>
            <c:bubble3D val="0"/>
            <c:spPr>
              <a:noFill/>
            </c:spPr>
            <c:extLst xmlns:c16r2="http://schemas.microsoft.com/office/drawing/2015/06/chart">
              <c:ext xmlns:c16="http://schemas.microsoft.com/office/drawing/2014/chart" uri="{C3380CC4-5D6E-409C-BE32-E72D297353CC}">
                <c16:uniqueId val="{00000004-F427-49A9-A4E4-A3462A2EFBA5}"/>
              </c:ext>
            </c:extLst>
          </c:dPt>
          <c:dPt>
            <c:idx val="5"/>
            <c:bubble3D val="0"/>
            <c:spPr>
              <a:noFill/>
            </c:spPr>
            <c:extLst xmlns:c16r2="http://schemas.microsoft.com/office/drawing/2015/06/chart">
              <c:ext xmlns:c16="http://schemas.microsoft.com/office/drawing/2014/chart" uri="{C3380CC4-5D6E-409C-BE32-E72D297353CC}">
                <c16:uniqueId val="{00000005-F427-49A9-A4E4-A3462A2EFBA5}"/>
              </c:ext>
            </c:extLst>
          </c:dPt>
          <c:dPt>
            <c:idx val="6"/>
            <c:bubble3D val="0"/>
            <c:spPr>
              <a:noFill/>
            </c:spPr>
            <c:extLst xmlns:c16r2="http://schemas.microsoft.com/office/drawing/2015/06/chart">
              <c:ext xmlns:c16="http://schemas.microsoft.com/office/drawing/2014/chart" uri="{C3380CC4-5D6E-409C-BE32-E72D297353CC}">
                <c16:uniqueId val="{00000006-F427-49A9-A4E4-A3462A2EFBA5}"/>
              </c:ext>
            </c:extLst>
          </c:dPt>
          <c:dPt>
            <c:idx val="7"/>
            <c:bubble3D val="0"/>
            <c:spPr>
              <a:noFill/>
            </c:spPr>
            <c:extLst xmlns:c16r2="http://schemas.microsoft.com/office/drawing/2015/06/chart">
              <c:ext xmlns:c16="http://schemas.microsoft.com/office/drawing/2014/chart" uri="{C3380CC4-5D6E-409C-BE32-E72D297353CC}">
                <c16:uniqueId val="{00000007-F427-49A9-A4E4-A3462A2EFBA5}"/>
              </c:ext>
            </c:extLst>
          </c:dPt>
          <c:dPt>
            <c:idx val="8"/>
            <c:bubble3D val="0"/>
            <c:spPr>
              <a:noFill/>
            </c:spPr>
            <c:extLst xmlns:c16r2="http://schemas.microsoft.com/office/drawing/2015/06/char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36379376"/>
        <c:axId val="270417872"/>
      </c:scatterChart>
      <c:valAx>
        <c:axId val="136379376"/>
        <c:scaling>
          <c:orientation val="minMax"/>
          <c:max val="1"/>
          <c:min val="-1"/>
        </c:scaling>
        <c:delete val="1"/>
        <c:axPos val="b"/>
        <c:numFmt formatCode="General" sourceLinked="1"/>
        <c:majorTickMark val="out"/>
        <c:minorTickMark val="none"/>
        <c:tickLblPos val="none"/>
        <c:crossAx val="270417872"/>
        <c:crossesAt val="0"/>
        <c:crossBetween val="midCat"/>
      </c:valAx>
      <c:valAx>
        <c:axId val="270417872"/>
        <c:scaling>
          <c:orientation val="minMax"/>
          <c:max val="1"/>
          <c:min val="-1"/>
        </c:scaling>
        <c:delete val="1"/>
        <c:axPos val="l"/>
        <c:numFmt formatCode="General" sourceLinked="1"/>
        <c:majorTickMark val="out"/>
        <c:minorTickMark val="none"/>
        <c:tickLblPos val="none"/>
        <c:crossAx val="136379376"/>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x14ac:dyDescent="0.3"/>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x14ac:dyDescent="0.15">
      <c r="B1" s="17" t="s">
        <v>23</v>
      </c>
      <c r="C1" s="17" t="s">
        <v>5</v>
      </c>
      <c r="D1" s="17"/>
      <c r="E1" s="18" t="s">
        <v>43</v>
      </c>
      <c r="F1" s="17" t="s">
        <v>12</v>
      </c>
    </row>
    <row r="2" spans="2:6" s="8" customFormat="1" ht="39" customHeight="1" x14ac:dyDescent="0.15">
      <c r="B2" s="16" t="s">
        <v>6</v>
      </c>
      <c r="C2" s="17" t="s">
        <v>7</v>
      </c>
      <c r="D2" s="17"/>
      <c r="E2" s="18" t="s">
        <v>44</v>
      </c>
      <c r="F2" s="17" t="s">
        <v>37</v>
      </c>
    </row>
    <row r="3" spans="2:6" s="8" customFormat="1" ht="39" customHeight="1" x14ac:dyDescent="0.15">
      <c r="B3" s="16" t="s">
        <v>8</v>
      </c>
      <c r="C3" s="17" t="s">
        <v>9</v>
      </c>
      <c r="D3" s="17"/>
      <c r="E3" s="18" t="s">
        <v>31</v>
      </c>
      <c r="F3" s="17" t="s">
        <v>38</v>
      </c>
    </row>
    <row r="4" spans="2:6" s="8" customFormat="1" ht="39" customHeight="1" x14ac:dyDescent="0.15">
      <c r="B4" s="16" t="s">
        <v>24</v>
      </c>
      <c r="C4" s="17" t="s">
        <v>10</v>
      </c>
      <c r="D4" s="17"/>
      <c r="E4" s="18" t="s">
        <v>32</v>
      </c>
      <c r="F4" s="17" t="s">
        <v>39</v>
      </c>
    </row>
    <row r="5" spans="2:6" s="8" customFormat="1" ht="39" customHeight="1" x14ac:dyDescent="0.15">
      <c r="B5" s="16" t="s">
        <v>25</v>
      </c>
      <c r="C5" s="17" t="s">
        <v>11</v>
      </c>
      <c r="D5" s="17"/>
      <c r="E5" s="18" t="s">
        <v>45</v>
      </c>
      <c r="F5" s="17" t="s">
        <v>13</v>
      </c>
    </row>
    <row r="6" spans="2:6" s="8" customFormat="1" ht="39" customHeight="1" x14ac:dyDescent="0.15">
      <c r="B6" s="16" t="s">
        <v>26</v>
      </c>
      <c r="C6" s="17" t="s">
        <v>3</v>
      </c>
      <c r="D6" s="17"/>
      <c r="E6" s="18" t="s">
        <v>33</v>
      </c>
      <c r="F6" s="17" t="s">
        <v>14</v>
      </c>
    </row>
    <row r="7" spans="2:6" s="8" customFormat="1" ht="39" customHeight="1" x14ac:dyDescent="0.15">
      <c r="B7" s="16" t="s">
        <v>27</v>
      </c>
      <c r="C7" s="17" t="s">
        <v>53</v>
      </c>
      <c r="D7" s="17"/>
      <c r="E7" s="18" t="s">
        <v>46</v>
      </c>
      <c r="F7" s="17" t="s">
        <v>15</v>
      </c>
    </row>
    <row r="8" spans="2:6" s="8" customFormat="1" ht="39" customHeight="1" x14ac:dyDescent="0.15">
      <c r="B8" s="16" t="s">
        <v>54</v>
      </c>
      <c r="C8" s="17" t="s">
        <v>55</v>
      </c>
      <c r="D8" s="17"/>
      <c r="E8" s="18" t="s">
        <v>34</v>
      </c>
      <c r="F8" s="17" t="s">
        <v>16</v>
      </c>
    </row>
    <row r="9" spans="2:6" s="8" customFormat="1" ht="39" customHeight="1" x14ac:dyDescent="0.15">
      <c r="B9" s="16" t="s">
        <v>28</v>
      </c>
      <c r="C9" s="17" t="s">
        <v>56</v>
      </c>
      <c r="D9" s="17"/>
      <c r="E9" s="18" t="s">
        <v>35</v>
      </c>
      <c r="F9" s="17" t="s">
        <v>40</v>
      </c>
    </row>
    <row r="10" spans="2:6" s="8" customFormat="1" ht="39" customHeight="1" x14ac:dyDescent="0.15">
      <c r="B10" s="16" t="s">
        <v>29</v>
      </c>
      <c r="C10" s="17" t="s">
        <v>57</v>
      </c>
      <c r="D10" s="17"/>
      <c r="E10" s="18" t="s">
        <v>47</v>
      </c>
      <c r="F10" s="17" t="s">
        <v>17</v>
      </c>
    </row>
    <row r="11" spans="2:6" s="8" customFormat="1" ht="39" customHeight="1" x14ac:dyDescent="0.15">
      <c r="B11" s="16" t="s">
        <v>58</v>
      </c>
      <c r="C11" s="17" t="s">
        <v>59</v>
      </c>
      <c r="D11" s="17"/>
      <c r="E11" s="18" t="s">
        <v>36</v>
      </c>
      <c r="F11" s="17" t="s">
        <v>18</v>
      </c>
    </row>
    <row r="12" spans="2:6" s="8" customFormat="1" ht="39" customHeight="1" x14ac:dyDescent="0.15">
      <c r="B12" s="16" t="s">
        <v>30</v>
      </c>
      <c r="C12" s="17" t="s">
        <v>60</v>
      </c>
      <c r="D12" s="17"/>
      <c r="E12" s="18" t="s">
        <v>4</v>
      </c>
      <c r="F12" s="17" t="s">
        <v>41</v>
      </c>
    </row>
    <row r="13" spans="2:6" s="8" customFormat="1" ht="39" customHeight="1" x14ac:dyDescent="0.15">
      <c r="B13" s="16" t="s">
        <v>61</v>
      </c>
      <c r="C13" s="17" t="s">
        <v>62</v>
      </c>
      <c r="D13" s="17"/>
      <c r="E13" s="16"/>
      <c r="F13" s="17" t="s">
        <v>19</v>
      </c>
    </row>
    <row r="14" spans="2:6" s="8" customFormat="1" ht="39" customHeight="1" x14ac:dyDescent="0.15">
      <c r="B14" s="16" t="s">
        <v>63</v>
      </c>
      <c r="C14" s="17" t="s">
        <v>64</v>
      </c>
      <c r="D14" s="17"/>
      <c r="E14" s="16"/>
      <c r="F14" s="17" t="s">
        <v>20</v>
      </c>
    </row>
    <row r="15" spans="2:6" s="8" customFormat="1" ht="39" customHeight="1" x14ac:dyDescent="0.15">
      <c r="B15" s="16" t="s">
        <v>65</v>
      </c>
      <c r="C15" s="17" t="s">
        <v>0</v>
      </c>
      <c r="D15" s="17"/>
      <c r="E15" s="16"/>
      <c r="F15" s="17" t="s">
        <v>21</v>
      </c>
    </row>
    <row r="16" spans="2:6" s="8" customFormat="1" ht="39" customHeight="1" x14ac:dyDescent="0.15">
      <c r="B16" s="16"/>
      <c r="C16" s="17" t="s">
        <v>1</v>
      </c>
      <c r="D16" s="17"/>
      <c r="E16" s="16"/>
      <c r="F16" s="17" t="s">
        <v>42</v>
      </c>
    </row>
    <row r="17" spans="1:14" s="8" customFormat="1" ht="39" customHeight="1" x14ac:dyDescent="0.15">
      <c r="B17" s="16"/>
      <c r="C17" s="16"/>
      <c r="D17" s="16"/>
      <c r="E17" s="16"/>
      <c r="F17" s="17" t="s">
        <v>22</v>
      </c>
    </row>
    <row r="22" spans="1:14" ht="39" customHeight="1" x14ac:dyDescent="0.3">
      <c r="A22" s="2"/>
      <c r="B22" s="2"/>
      <c r="C22" s="2"/>
      <c r="D22" s="2"/>
      <c r="E22" s="2"/>
      <c r="F22" s="2"/>
      <c r="G22" s="2"/>
      <c r="H22" s="2"/>
      <c r="I22" s="2"/>
      <c r="J22" s="2"/>
      <c r="K22" s="2"/>
      <c r="L22" s="2"/>
    </row>
    <row r="23" spans="1:14" ht="39" customHeight="1" x14ac:dyDescent="0.3">
      <c r="A23" s="2"/>
      <c r="B23" s="2"/>
      <c r="C23" s="2"/>
      <c r="D23" s="2"/>
      <c r="E23" s="2"/>
      <c r="F23" s="2"/>
      <c r="G23" s="2"/>
      <c r="H23" s="2"/>
      <c r="I23" s="2"/>
      <c r="J23" s="2"/>
      <c r="K23" s="2"/>
      <c r="L23" s="2"/>
    </row>
    <row r="24" spans="1:14" s="3" customFormat="1" ht="39" customHeight="1" x14ac:dyDescent="0.3">
      <c r="A24" s="27"/>
      <c r="B24" s="28"/>
      <c r="C24" s="28"/>
      <c r="D24" s="28"/>
      <c r="E24" s="29"/>
      <c r="F24" s="27"/>
      <c r="L24" s="4"/>
      <c r="N24" s="4"/>
    </row>
    <row r="25" spans="1:14" s="3" customFormat="1" ht="39" customHeight="1" x14ac:dyDescent="0.3">
      <c r="A25" s="209"/>
      <c r="B25" s="209"/>
      <c r="C25" s="209"/>
      <c r="D25" s="209"/>
      <c r="E25" s="209"/>
      <c r="F25" s="209"/>
      <c r="L25" s="4"/>
      <c r="N25" s="4"/>
    </row>
    <row r="26" spans="1:14" s="3" customFormat="1" ht="39" customHeight="1" x14ac:dyDescent="0.3">
      <c r="A26" s="209"/>
      <c r="B26" s="209"/>
      <c r="C26" s="209"/>
      <c r="D26" s="209"/>
      <c r="E26" s="209"/>
      <c r="F26" s="209"/>
      <c r="L26" s="4"/>
      <c r="N26" s="4"/>
    </row>
    <row r="27" spans="1:14" s="3" customFormat="1" ht="39" customHeight="1" x14ac:dyDescent="0.3">
      <c r="A27" s="10"/>
      <c r="B27" s="11"/>
      <c r="C27" s="10"/>
      <c r="D27" s="10"/>
      <c r="E27" s="12"/>
      <c r="F27" s="10"/>
      <c r="L27" s="4"/>
      <c r="N27" s="4"/>
    </row>
    <row r="28" spans="1:14" s="3" customFormat="1" ht="39" customHeight="1" x14ac:dyDescent="0.3">
      <c r="A28" s="210" t="s">
        <v>91</v>
      </c>
      <c r="B28" s="210"/>
      <c r="C28" s="210"/>
      <c r="D28" s="210"/>
      <c r="E28" s="210"/>
      <c r="F28" s="210"/>
      <c r="L28" s="4"/>
      <c r="N28" s="4"/>
    </row>
    <row r="29" spans="1:14" s="3" customFormat="1" ht="39" customHeight="1" x14ac:dyDescent="0.3">
      <c r="A29" s="9"/>
      <c r="B29" s="9"/>
      <c r="C29" s="9"/>
      <c r="D29" s="9"/>
      <c r="E29" s="9"/>
      <c r="F29" s="9"/>
      <c r="L29" s="4"/>
      <c r="N29" s="4"/>
    </row>
    <row r="30" spans="1:14" ht="39" customHeight="1" thickBot="1" x14ac:dyDescent="0.35">
      <c r="B30" s="2"/>
      <c r="C30" s="2"/>
      <c r="D30" s="2"/>
      <c r="E30" s="2"/>
      <c r="F30" s="2"/>
      <c r="G30" s="2"/>
      <c r="H30" s="2"/>
      <c r="I30" s="2"/>
    </row>
    <row r="31" spans="1:14" s="7" customFormat="1" ht="39" customHeight="1" thickBot="1" x14ac:dyDescent="0.35">
      <c r="A31" s="34" t="s">
        <v>92</v>
      </c>
      <c r="B31" s="35" t="s">
        <v>2</v>
      </c>
      <c r="C31" s="30" t="s">
        <v>51</v>
      </c>
      <c r="D31" s="30" t="s">
        <v>66</v>
      </c>
      <c r="E31" s="36" t="s">
        <v>49</v>
      </c>
      <c r="F31" s="35" t="s">
        <v>50</v>
      </c>
      <c r="G31" s="2"/>
      <c r="H31" s="21"/>
      <c r="I31" s="2"/>
      <c r="J31" s="2"/>
      <c r="K31" s="2"/>
      <c r="L31" s="2"/>
    </row>
    <row r="32" spans="1:14" ht="39" customHeight="1" thickBot="1" x14ac:dyDescent="0.35">
      <c r="A32" s="211"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x14ac:dyDescent="0.35">
      <c r="A33" s="212"/>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x14ac:dyDescent="0.35">
      <c r="A34" s="208"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x14ac:dyDescent="0.35">
      <c r="A35" s="208"/>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x14ac:dyDescent="0.35">
      <c r="A36" s="208"/>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x14ac:dyDescent="0.35">
      <c r="A37" s="208"/>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x14ac:dyDescent="0.35">
      <c r="A38" s="208"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x14ac:dyDescent="0.35">
      <c r="A39" s="208"/>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x14ac:dyDescent="0.35">
      <c r="A40" s="208"/>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x14ac:dyDescent="0.35">
      <c r="A41" s="208"/>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x14ac:dyDescent="0.35">
      <c r="A42" s="208"/>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x14ac:dyDescent="0.35">
      <c r="A43" s="208"/>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x14ac:dyDescent="0.35">
      <c r="A44" s="208"/>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x14ac:dyDescent="0.35">
      <c r="A45" s="208"/>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x14ac:dyDescent="0.35">
      <c r="A46" s="208"/>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x14ac:dyDescent="0.35">
      <c r="A47" s="208"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x14ac:dyDescent="0.35">
      <c r="A48" s="208"/>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x14ac:dyDescent="0.2"/>
  <cols>
    <col min="1" max="2" width="46.28515625" customWidth="1"/>
    <col min="4" max="4" width="25.7109375" customWidth="1"/>
  </cols>
  <sheetData>
    <row r="1" spans="1:4" ht="13.5" thickBot="1" x14ac:dyDescent="0.25"/>
    <row r="2" spans="1:4" s="38" customFormat="1" ht="34.5" customHeight="1" thickBot="1" x14ac:dyDescent="0.25">
      <c r="A2" s="37" t="s">
        <v>68</v>
      </c>
      <c r="B2" s="37" t="s">
        <v>69</v>
      </c>
      <c r="D2" s="38" t="s">
        <v>93</v>
      </c>
    </row>
    <row r="3" spans="1:4" s="38" customFormat="1" ht="34.5" customHeight="1" thickBot="1" x14ac:dyDescent="0.25">
      <c r="A3" s="39" t="s">
        <v>70</v>
      </c>
      <c r="B3" s="40">
        <v>0.05</v>
      </c>
      <c r="D3" s="38" t="s">
        <v>94</v>
      </c>
    </row>
    <row r="4" spans="1:4" s="38" customFormat="1" ht="34.5" customHeight="1" thickBot="1" x14ac:dyDescent="0.25">
      <c r="A4" s="39" t="s">
        <v>71</v>
      </c>
      <c r="B4" s="40">
        <v>0.05</v>
      </c>
      <c r="C4" s="38">
        <f>B4+B3</f>
        <v>0.1</v>
      </c>
    </row>
    <row r="5" spans="1:4" s="38" customFormat="1" ht="34.5" customHeight="1" thickBot="1" x14ac:dyDescent="0.25">
      <c r="A5" s="39" t="s">
        <v>72</v>
      </c>
      <c r="B5" s="40">
        <v>0.1</v>
      </c>
    </row>
    <row r="6" spans="1:4" s="38" customFormat="1" ht="34.5" customHeight="1" thickBot="1" x14ac:dyDescent="0.25">
      <c r="A6" s="39" t="s">
        <v>73</v>
      </c>
      <c r="B6" s="40">
        <v>0.1</v>
      </c>
      <c r="C6" s="38">
        <f>B6+B5</f>
        <v>0.2</v>
      </c>
    </row>
    <row r="7" spans="1:4" s="38" customFormat="1" ht="34.5" customHeight="1" thickBot="1" x14ac:dyDescent="0.25">
      <c r="A7" s="39" t="s">
        <v>74</v>
      </c>
      <c r="B7" s="40">
        <v>0.1</v>
      </c>
    </row>
    <row r="8" spans="1:4" s="38" customFormat="1" ht="34.5" customHeight="1" thickBot="1" x14ac:dyDescent="0.25">
      <c r="A8" s="39" t="s">
        <v>75</v>
      </c>
      <c r="B8" s="40">
        <v>0.1</v>
      </c>
      <c r="C8" s="38">
        <f>B8+B7</f>
        <v>0.2</v>
      </c>
    </row>
    <row r="9" spans="1:4" s="38" customFormat="1" ht="34.5" customHeight="1" thickBot="1" x14ac:dyDescent="0.25">
      <c r="A9" s="39" t="s">
        <v>76</v>
      </c>
      <c r="B9" s="41">
        <v>4.4999999999999998E-2</v>
      </c>
      <c r="C9" s="42">
        <f>B9+B10+B11+B12+B13+B14+B15+B16+B17</f>
        <v>0.40499999999999992</v>
      </c>
    </row>
    <row r="10" spans="1:4" s="38" customFormat="1" ht="34.5" customHeight="1" thickBot="1" x14ac:dyDescent="0.25">
      <c r="A10" s="39" t="s">
        <v>77</v>
      </c>
      <c r="B10" s="41">
        <v>4.4999999999999998E-2</v>
      </c>
    </row>
    <row r="11" spans="1:4" s="38" customFormat="1" ht="34.5" customHeight="1" thickBot="1" x14ac:dyDescent="0.25">
      <c r="A11" s="39" t="s">
        <v>78</v>
      </c>
      <c r="B11" s="41">
        <v>4.4999999999999998E-2</v>
      </c>
    </row>
    <row r="12" spans="1:4" s="38" customFormat="1" ht="34.5" customHeight="1" thickBot="1" x14ac:dyDescent="0.25">
      <c r="A12" s="39" t="s">
        <v>79</v>
      </c>
      <c r="B12" s="41">
        <v>4.4999999999999998E-2</v>
      </c>
    </row>
    <row r="13" spans="1:4" s="38" customFormat="1" ht="34.5" customHeight="1" thickBot="1" x14ac:dyDescent="0.25">
      <c r="A13" s="39" t="s">
        <v>80</v>
      </c>
      <c r="B13" s="41">
        <v>4.4999999999999998E-2</v>
      </c>
    </row>
    <row r="14" spans="1:4" s="38" customFormat="1" ht="34.5" customHeight="1" thickBot="1" x14ac:dyDescent="0.25">
      <c r="A14" s="39" t="s">
        <v>81</v>
      </c>
      <c r="B14" s="41">
        <v>4.4999999999999998E-2</v>
      </c>
    </row>
    <row r="15" spans="1:4" s="38" customFormat="1" ht="34.5" customHeight="1" thickBot="1" x14ac:dyDescent="0.25">
      <c r="A15" s="39" t="s">
        <v>82</v>
      </c>
      <c r="B15" s="41">
        <v>4.4999999999999998E-2</v>
      </c>
    </row>
    <row r="16" spans="1:4" s="38" customFormat="1" ht="34.5" customHeight="1" thickBot="1" x14ac:dyDescent="0.25">
      <c r="A16" s="39" t="s">
        <v>83</v>
      </c>
      <c r="B16" s="41">
        <v>4.4999999999999998E-2</v>
      </c>
    </row>
    <row r="17" spans="1:3" s="38" customFormat="1" ht="34.5" customHeight="1" thickBot="1" x14ac:dyDescent="0.25">
      <c r="A17" s="39" t="s">
        <v>84</v>
      </c>
      <c r="B17" s="41">
        <v>4.4999999999999998E-2</v>
      </c>
    </row>
    <row r="18" spans="1:3" s="38" customFormat="1" ht="34.5" customHeight="1" thickBot="1" x14ac:dyDescent="0.25">
      <c r="A18" s="39" t="s">
        <v>85</v>
      </c>
      <c r="B18" s="41">
        <v>4.4999999999999998E-2</v>
      </c>
      <c r="C18" s="42">
        <f>B18+B19</f>
        <v>0.09</v>
      </c>
    </row>
    <row r="19" spans="1:3" s="38" customFormat="1" ht="34.5" customHeight="1" thickBot="1" x14ac:dyDescent="0.25">
      <c r="A19" s="39" t="s">
        <v>86</v>
      </c>
      <c r="B19" s="41">
        <v>4.4999999999999998E-2</v>
      </c>
    </row>
    <row r="20" spans="1:3" ht="12.75" customHeight="1" thickBot="1" x14ac:dyDescent="0.25">
      <c r="A20" s="213">
        <f>SUM(B3:B19)</f>
        <v>0.99500000000000044</v>
      </c>
      <c r="B20" s="214"/>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x14ac:dyDescent="0.2"/>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x14ac:dyDescent="0.25">
      <c r="A1" s="5"/>
      <c r="B1" s="218" t="s">
        <v>98</v>
      </c>
      <c r="C1" s="219"/>
      <c r="D1" s="219"/>
      <c r="E1" s="219"/>
      <c r="F1" s="219"/>
      <c r="G1" s="219"/>
      <c r="H1" s="220"/>
      <c r="I1" s="5"/>
      <c r="J1" s="5"/>
      <c r="K1" s="5"/>
      <c r="L1" s="5"/>
      <c r="M1" s="5"/>
      <c r="N1" s="5"/>
    </row>
    <row r="2" spans="1:19" ht="59.25" customHeight="1" thickBot="1" x14ac:dyDescent="0.25">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x14ac:dyDescent="0.25">
      <c r="A3" s="49"/>
      <c r="B3" s="45" t="s">
        <v>70</v>
      </c>
      <c r="C3" s="59" t="e">
        <f>SUMIF(#REF!,'Criterio de calificacion'!B3,#REF!)</f>
        <v>#REF!</v>
      </c>
      <c r="D3" s="60" t="e">
        <f>SUMIF(#REF!,B3,#REF!)</f>
        <v>#REF!</v>
      </c>
      <c r="E3" s="50" t="e">
        <f>IF(C3=0,0,D3/C3)</f>
        <v>#REF!</v>
      </c>
      <c r="F3" s="60">
        <f>PESOS_PORCENTUALES!B3</f>
        <v>0.05</v>
      </c>
      <c r="G3" s="51" t="e">
        <f>+E3*F3</f>
        <v>#REF!</v>
      </c>
      <c r="H3" s="215" t="e">
        <f>SUM(G3:G19)</f>
        <v>#REF!</v>
      </c>
      <c r="I3" s="49"/>
      <c r="J3" s="49"/>
      <c r="K3" s="49"/>
      <c r="L3" s="49"/>
      <c r="M3" s="49"/>
      <c r="N3" s="49"/>
      <c r="S3" s="53" t="s">
        <v>71</v>
      </c>
    </row>
    <row r="4" spans="1:19" s="52" customFormat="1" ht="36" customHeight="1" thickBot="1" x14ac:dyDescent="0.25">
      <c r="A4" s="49"/>
      <c r="B4" s="45" t="s">
        <v>71</v>
      </c>
      <c r="C4" s="59" t="e">
        <f>SUMIF(#REF!,'Criterio de calificacion'!B4,#REF!)</f>
        <v>#REF!</v>
      </c>
      <c r="D4" s="60" t="e">
        <f>SUMIF(#REF!,B4,#REF!)</f>
        <v>#REF!</v>
      </c>
      <c r="E4" s="54" t="e">
        <f t="shared" ref="E4:E19" si="0">IF(C4=0,0,D4/C4)</f>
        <v>#REF!</v>
      </c>
      <c r="F4" s="61">
        <f>PESOS_PORCENTUALES!B4</f>
        <v>0.05</v>
      </c>
      <c r="G4" s="55" t="e">
        <f>+E4*F4</f>
        <v>#REF!</v>
      </c>
      <c r="H4" s="216"/>
      <c r="I4" s="49"/>
      <c r="J4" s="49"/>
      <c r="K4" s="49"/>
      <c r="L4" s="49"/>
      <c r="M4" s="49"/>
      <c r="N4" s="49"/>
      <c r="S4" s="53" t="s">
        <v>72</v>
      </c>
    </row>
    <row r="5" spans="1:19" s="52" customFormat="1" ht="36" customHeight="1" thickBot="1" x14ac:dyDescent="0.25">
      <c r="A5" s="49"/>
      <c r="B5" s="45" t="s">
        <v>72</v>
      </c>
      <c r="C5" s="59" t="e">
        <f>SUMIF(#REF!,'Criterio de calificacion'!B5,#REF!)</f>
        <v>#REF!</v>
      </c>
      <c r="D5" s="60" t="e">
        <f>SUMIF(#REF!,B5,#REF!)</f>
        <v>#REF!</v>
      </c>
      <c r="E5" s="54" t="e">
        <f t="shared" si="0"/>
        <v>#REF!</v>
      </c>
      <c r="F5" s="61">
        <f>PESOS_PORCENTUALES!B5</f>
        <v>0.1</v>
      </c>
      <c r="G5" s="55" t="e">
        <f>+E5*F5</f>
        <v>#REF!</v>
      </c>
      <c r="H5" s="216"/>
      <c r="I5" s="49"/>
      <c r="J5" s="49"/>
      <c r="K5" s="49"/>
      <c r="L5" s="49"/>
      <c r="M5" s="49"/>
      <c r="N5" s="49"/>
      <c r="S5" s="53" t="s">
        <v>73</v>
      </c>
    </row>
    <row r="6" spans="1:19" s="52" customFormat="1" ht="36" customHeight="1" thickBot="1" x14ac:dyDescent="0.25">
      <c r="A6" s="49"/>
      <c r="B6" s="45" t="s">
        <v>73</v>
      </c>
      <c r="C6" s="59" t="e">
        <f>SUMIF(#REF!,'Criterio de calificacion'!B6,#REF!)</f>
        <v>#REF!</v>
      </c>
      <c r="D6" s="60" t="e">
        <f>SUMIF(#REF!,B6,#REF!)</f>
        <v>#REF!</v>
      </c>
      <c r="E6" s="54" t="e">
        <f t="shared" si="0"/>
        <v>#REF!</v>
      </c>
      <c r="F6" s="62">
        <f>PESOS_PORCENTUALES!B6</f>
        <v>0.1</v>
      </c>
      <c r="G6" s="56" t="e">
        <f>+E6*F6</f>
        <v>#REF!</v>
      </c>
      <c r="H6" s="217"/>
      <c r="I6" s="49"/>
      <c r="J6" s="49"/>
      <c r="K6" s="49"/>
      <c r="L6" s="49"/>
      <c r="M6" s="49"/>
      <c r="N6" s="49"/>
      <c r="S6" s="53" t="s">
        <v>74</v>
      </c>
    </row>
    <row r="7" spans="1:19" s="52" customFormat="1" ht="36" customHeight="1" thickBot="1" x14ac:dyDescent="0.25">
      <c r="A7" s="49"/>
      <c r="B7" s="45" t="s">
        <v>74</v>
      </c>
      <c r="C7" s="59" t="e">
        <f>SUMIF(#REF!,'Criterio de calificacion'!B7,#REF!)</f>
        <v>#REF!</v>
      </c>
      <c r="D7" s="60" t="e">
        <f>SUMIF(#REF!,B7,#REF!)</f>
        <v>#REF!</v>
      </c>
      <c r="E7" s="54" t="e">
        <f t="shared" si="0"/>
        <v>#REF!</v>
      </c>
      <c r="F7" s="62">
        <f>PESOS_PORCENTUALES!B7</f>
        <v>0.1</v>
      </c>
      <c r="G7" s="56" t="e">
        <f t="shared" ref="G7:G19" si="1">+E7*F7</f>
        <v>#REF!</v>
      </c>
      <c r="H7" s="217"/>
      <c r="I7" s="49"/>
      <c r="J7" s="49"/>
      <c r="K7" s="49"/>
      <c r="L7" s="49"/>
      <c r="M7" s="49"/>
      <c r="N7" s="49"/>
      <c r="S7" s="53" t="s">
        <v>75</v>
      </c>
    </row>
    <row r="8" spans="1:19" s="52" customFormat="1" ht="36" customHeight="1" thickBot="1" x14ac:dyDescent="0.25">
      <c r="A8" s="49"/>
      <c r="B8" s="45" t="s">
        <v>75</v>
      </c>
      <c r="C8" s="59" t="e">
        <f>SUMIF(#REF!,'Criterio de calificacion'!B8,#REF!)</f>
        <v>#REF!</v>
      </c>
      <c r="D8" s="60" t="e">
        <f>SUMIF(#REF!,B8,#REF!)</f>
        <v>#REF!</v>
      </c>
      <c r="E8" s="54" t="e">
        <f t="shared" si="0"/>
        <v>#REF!</v>
      </c>
      <c r="F8" s="62">
        <f>PESOS_PORCENTUALES!B8</f>
        <v>0.1</v>
      </c>
      <c r="G8" s="56" t="e">
        <f t="shared" si="1"/>
        <v>#REF!</v>
      </c>
      <c r="H8" s="217"/>
      <c r="I8" s="49"/>
      <c r="J8" s="49"/>
      <c r="K8" s="49"/>
      <c r="L8" s="49"/>
      <c r="M8" s="49"/>
      <c r="N8" s="49"/>
      <c r="S8" s="53" t="s">
        <v>76</v>
      </c>
    </row>
    <row r="9" spans="1:19" s="52" customFormat="1" ht="36" customHeight="1" thickBot="1" x14ac:dyDescent="0.25">
      <c r="A9" s="49"/>
      <c r="B9" s="45" t="s">
        <v>76</v>
      </c>
      <c r="C9" s="59" t="e">
        <f>SUMIF(#REF!,'Criterio de calificacion'!B9,#REF!)</f>
        <v>#REF!</v>
      </c>
      <c r="D9" s="60" t="e">
        <f>SUMIF(#REF!,B9,#REF!)</f>
        <v>#REF!</v>
      </c>
      <c r="E9" s="54" t="e">
        <f t="shared" si="0"/>
        <v>#REF!</v>
      </c>
      <c r="F9" s="63">
        <f>PESOS_PORCENTUALES!B9</f>
        <v>4.4999999999999998E-2</v>
      </c>
      <c r="G9" s="56" t="e">
        <f t="shared" si="1"/>
        <v>#REF!</v>
      </c>
      <c r="H9" s="217"/>
      <c r="I9" s="49"/>
      <c r="J9" s="49"/>
      <c r="K9" s="49"/>
      <c r="L9" s="49"/>
      <c r="M9" s="49"/>
      <c r="N9" s="49"/>
      <c r="S9" s="53" t="s">
        <v>77</v>
      </c>
    </row>
    <row r="10" spans="1:19" s="52" customFormat="1" ht="36" customHeight="1" thickBot="1" x14ac:dyDescent="0.25">
      <c r="A10" s="49"/>
      <c r="B10" s="45" t="s">
        <v>77</v>
      </c>
      <c r="C10" s="59" t="e">
        <f>SUMIF(#REF!,'Criterio de calificacion'!B10,#REF!)</f>
        <v>#REF!</v>
      </c>
      <c r="D10" s="60" t="e">
        <f>SUMIF(#REF!,B10,#REF!)</f>
        <v>#REF!</v>
      </c>
      <c r="E10" s="54" t="e">
        <f t="shared" si="0"/>
        <v>#REF!</v>
      </c>
      <c r="F10" s="63">
        <f>PESOS_PORCENTUALES!B10</f>
        <v>4.4999999999999998E-2</v>
      </c>
      <c r="G10" s="56" t="e">
        <f t="shared" si="1"/>
        <v>#REF!</v>
      </c>
      <c r="H10" s="217"/>
      <c r="I10" s="49"/>
      <c r="J10" s="49"/>
      <c r="K10" s="49"/>
      <c r="L10" s="49"/>
      <c r="M10" s="49"/>
      <c r="N10" s="49"/>
      <c r="S10" s="53" t="s">
        <v>78</v>
      </c>
    </row>
    <row r="11" spans="1:19" s="52" customFormat="1" ht="36" customHeight="1" thickBot="1" x14ac:dyDescent="0.25">
      <c r="A11" s="49"/>
      <c r="B11" s="45" t="s">
        <v>78</v>
      </c>
      <c r="C11" s="59" t="e">
        <f>SUMIF(#REF!,'Criterio de calificacion'!B11,#REF!)</f>
        <v>#REF!</v>
      </c>
      <c r="D11" s="60" t="e">
        <f>SUMIF(#REF!,B11,#REF!)</f>
        <v>#REF!</v>
      </c>
      <c r="E11" s="54" t="e">
        <f t="shared" si="0"/>
        <v>#REF!</v>
      </c>
      <c r="F11" s="63">
        <f>PESOS_PORCENTUALES!B11</f>
        <v>4.4999999999999998E-2</v>
      </c>
      <c r="G11" s="56" t="e">
        <f t="shared" si="1"/>
        <v>#REF!</v>
      </c>
      <c r="H11" s="217"/>
      <c r="I11" s="49"/>
      <c r="J11" s="49"/>
      <c r="K11" s="49"/>
      <c r="L11" s="49"/>
      <c r="M11" s="49"/>
      <c r="N11" s="49"/>
      <c r="S11" s="53" t="s">
        <v>79</v>
      </c>
    </row>
    <row r="12" spans="1:19" s="52" customFormat="1" ht="36" customHeight="1" thickBot="1" x14ac:dyDescent="0.25">
      <c r="A12" s="49"/>
      <c r="B12" s="45" t="s">
        <v>79</v>
      </c>
      <c r="C12" s="59" t="e">
        <f>SUMIF(#REF!,'Criterio de calificacion'!B12,#REF!)</f>
        <v>#REF!</v>
      </c>
      <c r="D12" s="60" t="e">
        <f>SUMIF(#REF!,B12,#REF!)</f>
        <v>#REF!</v>
      </c>
      <c r="E12" s="54" t="e">
        <f t="shared" si="0"/>
        <v>#REF!</v>
      </c>
      <c r="F12" s="63">
        <f>PESOS_PORCENTUALES!B12</f>
        <v>4.4999999999999998E-2</v>
      </c>
      <c r="G12" s="56" t="e">
        <f t="shared" si="1"/>
        <v>#REF!</v>
      </c>
      <c r="H12" s="217"/>
      <c r="I12" s="49"/>
      <c r="J12" s="49"/>
      <c r="K12" s="49"/>
      <c r="L12" s="49"/>
      <c r="M12" s="49"/>
      <c r="N12" s="49"/>
      <c r="S12" s="53" t="s">
        <v>80</v>
      </c>
    </row>
    <row r="13" spans="1:19" s="52" customFormat="1" ht="36" customHeight="1" thickBot="1" x14ac:dyDescent="0.25">
      <c r="A13" s="49"/>
      <c r="B13" s="45" t="s">
        <v>80</v>
      </c>
      <c r="C13" s="59" t="e">
        <f>SUMIF(#REF!,'Criterio de calificacion'!B13,#REF!)</f>
        <v>#REF!</v>
      </c>
      <c r="D13" s="60" t="e">
        <f>SUMIF(#REF!,B13,#REF!)</f>
        <v>#REF!</v>
      </c>
      <c r="E13" s="54" t="e">
        <f t="shared" si="0"/>
        <v>#REF!</v>
      </c>
      <c r="F13" s="63">
        <f>PESOS_PORCENTUALES!B13</f>
        <v>4.4999999999999998E-2</v>
      </c>
      <c r="G13" s="56" t="e">
        <f t="shared" si="1"/>
        <v>#REF!</v>
      </c>
      <c r="H13" s="217"/>
      <c r="I13" s="49"/>
      <c r="J13" s="49"/>
      <c r="K13" s="49"/>
      <c r="L13" s="49"/>
      <c r="M13" s="49"/>
      <c r="N13" s="49"/>
      <c r="S13" s="53" t="s">
        <v>81</v>
      </c>
    </row>
    <row r="14" spans="1:19" s="52" customFormat="1" ht="36" customHeight="1" thickBot="1" x14ac:dyDescent="0.25">
      <c r="A14" s="49"/>
      <c r="B14" s="45" t="s">
        <v>81</v>
      </c>
      <c r="C14" s="59" t="e">
        <f>SUMIF(#REF!,'Criterio de calificacion'!B14,#REF!)</f>
        <v>#REF!</v>
      </c>
      <c r="D14" s="60" t="e">
        <f>SUMIF(#REF!,B14,#REF!)</f>
        <v>#REF!</v>
      </c>
      <c r="E14" s="54" t="e">
        <f t="shared" si="0"/>
        <v>#REF!</v>
      </c>
      <c r="F14" s="63">
        <f>PESOS_PORCENTUALES!B14</f>
        <v>4.4999999999999998E-2</v>
      </c>
      <c r="G14" s="56" t="e">
        <f t="shared" si="1"/>
        <v>#REF!</v>
      </c>
      <c r="H14" s="217"/>
      <c r="I14" s="49"/>
      <c r="J14" s="49"/>
      <c r="K14" s="49"/>
      <c r="L14" s="49"/>
      <c r="M14" s="49"/>
      <c r="N14" s="49"/>
      <c r="S14" s="53" t="s">
        <v>82</v>
      </c>
    </row>
    <row r="15" spans="1:19" s="52" customFormat="1" ht="36" customHeight="1" thickBot="1" x14ac:dyDescent="0.25">
      <c r="A15" s="49"/>
      <c r="B15" s="45" t="s">
        <v>82</v>
      </c>
      <c r="C15" s="59" t="e">
        <f>SUMIF(#REF!,'Criterio de calificacion'!B15,#REF!)</f>
        <v>#REF!</v>
      </c>
      <c r="D15" s="60" t="e">
        <f>SUMIF(#REF!,B15,#REF!)</f>
        <v>#REF!</v>
      </c>
      <c r="E15" s="54" t="e">
        <f t="shared" si="0"/>
        <v>#REF!</v>
      </c>
      <c r="F15" s="63">
        <f>PESOS_PORCENTUALES!B15</f>
        <v>4.4999999999999998E-2</v>
      </c>
      <c r="G15" s="56" t="e">
        <f t="shared" si="1"/>
        <v>#REF!</v>
      </c>
      <c r="H15" s="217"/>
      <c r="I15" s="49"/>
      <c r="J15" s="49"/>
      <c r="K15" s="49"/>
      <c r="L15" s="49"/>
      <c r="M15" s="49"/>
      <c r="N15" s="49"/>
      <c r="S15" s="53" t="s">
        <v>83</v>
      </c>
    </row>
    <row r="16" spans="1:19" s="52" customFormat="1" ht="36" customHeight="1" thickBot="1" x14ac:dyDescent="0.25">
      <c r="A16" s="49"/>
      <c r="B16" s="45" t="s">
        <v>83</v>
      </c>
      <c r="C16" s="59" t="e">
        <f>SUMIF(#REF!,'Criterio de calificacion'!B16,#REF!)</f>
        <v>#REF!</v>
      </c>
      <c r="D16" s="60" t="e">
        <f>SUMIF(#REF!,B16,#REF!)</f>
        <v>#REF!</v>
      </c>
      <c r="E16" s="54" t="e">
        <f t="shared" si="0"/>
        <v>#REF!</v>
      </c>
      <c r="F16" s="63">
        <f>PESOS_PORCENTUALES!B16</f>
        <v>4.4999999999999998E-2</v>
      </c>
      <c r="G16" s="56" t="e">
        <f t="shared" si="1"/>
        <v>#REF!</v>
      </c>
      <c r="H16" s="217"/>
      <c r="I16" s="49"/>
      <c r="J16" s="49"/>
      <c r="K16" s="49"/>
      <c r="L16" s="49"/>
      <c r="M16" s="49"/>
      <c r="N16" s="49"/>
      <c r="S16" s="53" t="s">
        <v>84</v>
      </c>
    </row>
    <row r="17" spans="1:19" s="52" customFormat="1" ht="36" customHeight="1" thickBot="1" x14ac:dyDescent="0.25">
      <c r="A17" s="49"/>
      <c r="B17" s="45" t="s">
        <v>84</v>
      </c>
      <c r="C17" s="59" t="e">
        <f>SUMIF(#REF!,'Criterio de calificacion'!B17,#REF!)</f>
        <v>#REF!</v>
      </c>
      <c r="D17" s="60" t="e">
        <f>SUMIF(#REF!,B17,#REF!)</f>
        <v>#REF!</v>
      </c>
      <c r="E17" s="54" t="e">
        <f t="shared" si="0"/>
        <v>#REF!</v>
      </c>
      <c r="F17" s="63">
        <f>PESOS_PORCENTUALES!B17</f>
        <v>4.4999999999999998E-2</v>
      </c>
      <c r="G17" s="56" t="e">
        <f t="shared" si="1"/>
        <v>#REF!</v>
      </c>
      <c r="H17" s="217"/>
      <c r="I17" s="49"/>
      <c r="J17" s="49"/>
      <c r="K17" s="49"/>
      <c r="L17" s="49"/>
      <c r="M17" s="49"/>
      <c r="N17" s="49"/>
      <c r="S17" s="53" t="s">
        <v>85</v>
      </c>
    </row>
    <row r="18" spans="1:19" s="52" customFormat="1" ht="36" customHeight="1" thickBot="1" x14ac:dyDescent="0.25">
      <c r="A18" s="49"/>
      <c r="B18" s="45" t="s">
        <v>85</v>
      </c>
      <c r="C18" s="59" t="e">
        <f>SUMIF(#REF!,'Criterio de calificacion'!B18,#REF!)</f>
        <v>#REF!</v>
      </c>
      <c r="D18" s="60" t="e">
        <f>SUMIF(#REF!,B18,#REF!)</f>
        <v>#REF!</v>
      </c>
      <c r="E18" s="54" t="e">
        <f t="shared" si="0"/>
        <v>#REF!</v>
      </c>
      <c r="F18" s="63">
        <f>PESOS_PORCENTUALES!B18</f>
        <v>4.4999999999999998E-2</v>
      </c>
      <c r="G18" s="56" t="e">
        <f t="shared" si="1"/>
        <v>#REF!</v>
      </c>
      <c r="H18" s="217"/>
      <c r="I18" s="49"/>
      <c r="J18" s="49"/>
      <c r="K18" s="49"/>
      <c r="L18" s="49"/>
      <c r="M18" s="49"/>
      <c r="N18" s="49"/>
      <c r="S18" s="53" t="s">
        <v>86</v>
      </c>
    </row>
    <row r="19" spans="1:19" s="52" customFormat="1" ht="36" customHeight="1" thickBot="1" x14ac:dyDescent="0.25">
      <c r="A19" s="49"/>
      <c r="B19" s="45" t="s">
        <v>86</v>
      </c>
      <c r="C19" s="59" t="e">
        <f>SUMIF(#REF!,'Criterio de calificacion'!B19,#REF!)</f>
        <v>#REF!</v>
      </c>
      <c r="D19" s="60" t="e">
        <f>SUMIF(#REF!,B19,#REF!)</f>
        <v>#REF!</v>
      </c>
      <c r="E19" s="54" t="e">
        <f t="shared" si="0"/>
        <v>#REF!</v>
      </c>
      <c r="F19" s="63">
        <f>PESOS_PORCENTUALES!B19</f>
        <v>4.4999999999999998E-2</v>
      </c>
      <c r="G19" s="56" t="e">
        <f t="shared" si="1"/>
        <v>#REF!</v>
      </c>
      <c r="H19" s="217"/>
      <c r="I19" s="49"/>
      <c r="J19" s="49"/>
      <c r="K19" s="49"/>
      <c r="L19" s="49"/>
      <c r="M19" s="49"/>
      <c r="N19" s="49"/>
    </row>
    <row r="20" spans="1:19" s="52" customFormat="1" ht="12" x14ac:dyDescent="0.2">
      <c r="A20" s="49"/>
      <c r="B20" s="57"/>
      <c r="C20" s="49"/>
      <c r="D20" s="49"/>
      <c r="E20" s="58"/>
      <c r="F20" s="64">
        <f>SUM(F3:F19)</f>
        <v>0.99500000000000044</v>
      </c>
      <c r="G20" s="58"/>
      <c r="H20" s="49"/>
      <c r="I20" s="49"/>
      <c r="J20" s="49"/>
      <c r="K20" s="49"/>
      <c r="L20" s="49"/>
      <c r="M20" s="49"/>
      <c r="N20" s="49"/>
    </row>
    <row r="21" spans="1:19" s="46" customFormat="1" x14ac:dyDescent="0.2">
      <c r="B21" s="47"/>
      <c r="F21" s="48"/>
    </row>
    <row r="22" spans="1:19" s="46" customFormat="1" x14ac:dyDescent="0.2">
      <c r="B22" s="47"/>
      <c r="F22" s="48"/>
    </row>
    <row r="23" spans="1:19" s="5" customFormat="1" x14ac:dyDescent="0.2">
      <c r="B23" s="43"/>
      <c r="F23" s="6"/>
    </row>
    <row r="24" spans="1:19" s="5" customFormat="1" x14ac:dyDescent="0.2">
      <c r="B24" s="43"/>
      <c r="F24" s="6"/>
    </row>
    <row r="25" spans="1:19" s="5" customFormat="1" x14ac:dyDescent="0.2">
      <c r="B25" s="43"/>
      <c r="F25" s="6"/>
    </row>
    <row r="26" spans="1:19" s="5" customFormat="1" x14ac:dyDescent="0.2">
      <c r="B26" s="43"/>
      <c r="F26" s="6"/>
    </row>
    <row r="27" spans="1:19" s="5" customFormat="1" x14ac:dyDescent="0.2">
      <c r="B27" s="43"/>
      <c r="F27" s="6"/>
    </row>
    <row r="28" spans="1:19" s="5" customFormat="1" x14ac:dyDescent="0.2">
      <c r="B28" s="43"/>
      <c r="F28" s="6"/>
    </row>
    <row r="29" spans="1:19" s="5" customFormat="1" x14ac:dyDescent="0.2">
      <c r="B29" s="43"/>
      <c r="F29" s="6"/>
    </row>
    <row r="30" spans="1:19" s="5" customFormat="1" x14ac:dyDescent="0.2">
      <c r="B30" s="43"/>
    </row>
    <row r="31" spans="1:19" s="5" customFormat="1" x14ac:dyDescent="0.2">
      <c r="B31" s="43"/>
    </row>
    <row r="32" spans="1:19" s="5" customFormat="1" x14ac:dyDescent="0.2">
      <c r="B32" s="43"/>
    </row>
    <row r="33" spans="2:2" s="5" customFormat="1" x14ac:dyDescent="0.2">
      <c r="B33" s="43"/>
    </row>
    <row r="34" spans="2:2" s="5" customFormat="1" x14ac:dyDescent="0.2">
      <c r="B34" s="43"/>
    </row>
    <row r="35" spans="2:2" s="5" customFormat="1" x14ac:dyDescent="0.2">
      <c r="B35" s="43"/>
    </row>
    <row r="36" spans="2:2" s="5" customFormat="1" x14ac:dyDescent="0.2">
      <c r="B36" s="43"/>
    </row>
    <row r="37" spans="2:2" s="5" customFormat="1" x14ac:dyDescent="0.2">
      <c r="B37" s="43"/>
    </row>
    <row r="38" spans="2:2" s="5" customFormat="1" ht="69.75" customHeight="1" x14ac:dyDescent="0.2">
      <c r="B38" s="43"/>
    </row>
    <row r="39" spans="2:2" s="5" customFormat="1" ht="69.75" customHeight="1" x14ac:dyDescent="0.2">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5"/>
  <sheetViews>
    <sheetView showGridLines="0" tabSelected="1" zoomScale="86" zoomScaleNormal="86" zoomScaleSheetLayoutView="70" zoomScalePageLayoutView="20" workbookViewId="0">
      <pane xSplit="6" ySplit="4" topLeftCell="N50" activePane="bottomRight" state="frozen"/>
      <selection pane="topRight" activeCell="G1" sqref="G1"/>
      <selection pane="bottomLeft" activeCell="A5" sqref="A5"/>
      <selection pane="bottomRight" activeCell="O52" sqref="O52"/>
    </sheetView>
  </sheetViews>
  <sheetFormatPr baseColWidth="10" defaultColWidth="17.42578125" defaultRowHeight="12.75" zeroHeight="1" x14ac:dyDescent="0.2"/>
  <cols>
    <col min="1" max="1" width="16.42578125" style="73"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4" customWidth="1"/>
    <col min="14" max="17" width="14.42578125" style="72" customWidth="1"/>
    <col min="18" max="19" width="16.42578125" style="72" customWidth="1"/>
    <col min="20" max="20" width="25.140625" style="67" customWidth="1"/>
    <col min="21" max="21" width="11.42578125" style="65" hidden="1" customWidth="1"/>
    <col min="22" max="22" width="11.5703125" style="65" hidden="1" customWidth="1"/>
    <col min="23" max="255" width="11.42578125" style="65" hidden="1" customWidth="1"/>
    <col min="256" max="256" width="0" style="65" hidden="1" customWidth="1"/>
    <col min="257" max="16384" width="17.42578125" style="65"/>
  </cols>
  <sheetData>
    <row r="1" spans="1:256" ht="91.5" customHeight="1" thickBot="1" x14ac:dyDescent="0.25">
      <c r="A1" s="232"/>
      <c r="B1" s="233"/>
      <c r="C1" s="234" t="s">
        <v>259</v>
      </c>
      <c r="D1" s="234"/>
      <c r="E1" s="235"/>
      <c r="F1" s="235"/>
      <c r="G1" s="235"/>
      <c r="H1" s="235"/>
      <c r="I1" s="235"/>
      <c r="J1" s="235"/>
      <c r="K1" s="235"/>
      <c r="L1" s="236"/>
      <c r="M1" s="226"/>
      <c r="N1" s="226"/>
      <c r="O1" s="226"/>
      <c r="P1" s="226"/>
      <c r="Q1" s="227" t="s">
        <v>161</v>
      </c>
      <c r="R1" s="227"/>
      <c r="S1" s="227"/>
      <c r="T1" s="71">
        <f>IFERROR(AVERAGE(T5:T55),AVERAGE(T5:T55))</f>
        <v>0.88209357541971367</v>
      </c>
    </row>
    <row r="2" spans="1:256" ht="25.5" customHeight="1" x14ac:dyDescent="0.2">
      <c r="B2" s="68"/>
      <c r="N2" s="130" t="s">
        <v>156</v>
      </c>
      <c r="O2" s="230" t="s">
        <v>415</v>
      </c>
      <c r="P2" s="230"/>
      <c r="Q2" s="230"/>
      <c r="R2" s="230"/>
      <c r="S2" s="230"/>
      <c r="T2" s="230"/>
    </row>
    <row r="3" spans="1:256" ht="25.5" customHeight="1" x14ac:dyDescent="0.2">
      <c r="A3" s="228" t="s">
        <v>68</v>
      </c>
      <c r="B3" s="228" t="s">
        <v>101</v>
      </c>
      <c r="C3" s="228" t="s">
        <v>100</v>
      </c>
      <c r="D3" s="237" t="s">
        <v>151</v>
      </c>
      <c r="E3" s="228" t="s">
        <v>48</v>
      </c>
      <c r="F3" s="228"/>
      <c r="G3" s="228" t="s">
        <v>96</v>
      </c>
      <c r="H3" s="228" t="s">
        <v>142</v>
      </c>
      <c r="I3" s="228" t="s">
        <v>107</v>
      </c>
      <c r="J3" s="228" t="s">
        <v>108</v>
      </c>
      <c r="K3" s="228"/>
      <c r="L3" s="228"/>
      <c r="M3" s="228" t="s">
        <v>147</v>
      </c>
      <c r="N3" s="228" t="s">
        <v>106</v>
      </c>
      <c r="O3" s="228"/>
      <c r="P3" s="228"/>
      <c r="Q3" s="228"/>
      <c r="R3" s="228" t="s">
        <v>154</v>
      </c>
      <c r="S3" s="228" t="s">
        <v>148</v>
      </c>
      <c r="T3" s="231" t="s">
        <v>155</v>
      </c>
    </row>
    <row r="4" spans="1:256" ht="28.5" customHeight="1" x14ac:dyDescent="0.2">
      <c r="A4" s="228"/>
      <c r="B4" s="228"/>
      <c r="C4" s="228"/>
      <c r="D4" s="237"/>
      <c r="E4" s="228"/>
      <c r="F4" s="228"/>
      <c r="G4" s="228"/>
      <c r="H4" s="228"/>
      <c r="I4" s="228"/>
      <c r="J4" s="190" t="s">
        <v>207</v>
      </c>
      <c r="K4" s="191" t="s">
        <v>205</v>
      </c>
      <c r="L4" s="192" t="s">
        <v>206</v>
      </c>
      <c r="M4" s="228"/>
      <c r="N4" s="193" t="s">
        <v>140</v>
      </c>
      <c r="O4" s="193" t="s">
        <v>141</v>
      </c>
      <c r="P4" s="193" t="s">
        <v>145</v>
      </c>
      <c r="Q4" s="193" t="s">
        <v>146</v>
      </c>
      <c r="R4" s="228"/>
      <c r="S4" s="228"/>
      <c r="T4" s="231"/>
      <c r="U4" s="65" t="s">
        <v>126</v>
      </c>
      <c r="V4" s="65" t="s">
        <v>127</v>
      </c>
      <c r="W4" s="65" t="s">
        <v>128</v>
      </c>
      <c r="X4" s="65" t="s">
        <v>129</v>
      </c>
      <c r="Y4" s="65" t="s">
        <v>125</v>
      </c>
    </row>
    <row r="5" spans="1:256" s="76" customFormat="1" ht="50.1" customHeight="1" x14ac:dyDescent="0.2">
      <c r="A5" s="165" t="s">
        <v>109</v>
      </c>
      <c r="B5" s="75" t="s">
        <v>104</v>
      </c>
      <c r="C5" s="75" t="s">
        <v>110</v>
      </c>
      <c r="D5" s="77" t="s">
        <v>149</v>
      </c>
      <c r="E5" s="221" t="s">
        <v>288</v>
      </c>
      <c r="F5" s="221"/>
      <c r="G5" s="164" t="s">
        <v>289</v>
      </c>
      <c r="H5" s="164" t="s">
        <v>144</v>
      </c>
      <c r="I5" s="164" t="s">
        <v>105</v>
      </c>
      <c r="J5" s="79" t="s">
        <v>290</v>
      </c>
      <c r="K5" s="166" t="s">
        <v>291</v>
      </c>
      <c r="L5" s="80" t="s">
        <v>281</v>
      </c>
      <c r="M5" s="194">
        <v>1</v>
      </c>
      <c r="N5" s="195">
        <v>0.2</v>
      </c>
      <c r="O5" s="195">
        <v>0.25</v>
      </c>
      <c r="P5" s="81"/>
      <c r="Q5" s="81"/>
      <c r="R5" s="196">
        <v>0.25</v>
      </c>
      <c r="S5" s="155">
        <f>SUM(N5:Q5)</f>
        <v>0.45</v>
      </c>
      <c r="T5" s="197">
        <f>O5/R5</f>
        <v>1</v>
      </c>
      <c r="U5" s="76">
        <v>0</v>
      </c>
      <c r="V5" s="76">
        <f>-COS((P5/Y5)*PI())</f>
        <v>-1</v>
      </c>
      <c r="W5" s="76">
        <v>0</v>
      </c>
      <c r="X5" s="76">
        <f>SIN((P5/Y5)*PI())</f>
        <v>0</v>
      </c>
      <c r="Y5" s="78">
        <v>1</v>
      </c>
    </row>
    <row r="6" spans="1:256" s="76" customFormat="1" ht="50.1" customHeight="1" x14ac:dyDescent="0.2">
      <c r="A6" s="165" t="s">
        <v>109</v>
      </c>
      <c r="B6" s="75" t="s">
        <v>104</v>
      </c>
      <c r="C6" s="75" t="s">
        <v>110</v>
      </c>
      <c r="D6" s="77" t="s">
        <v>150</v>
      </c>
      <c r="E6" s="221" t="s">
        <v>292</v>
      </c>
      <c r="F6" s="221"/>
      <c r="G6" s="164" t="s">
        <v>293</v>
      </c>
      <c r="H6" s="164" t="s">
        <v>144</v>
      </c>
      <c r="I6" s="164" t="s">
        <v>105</v>
      </c>
      <c r="J6" s="79" t="s">
        <v>290</v>
      </c>
      <c r="K6" s="166" t="s">
        <v>291</v>
      </c>
      <c r="L6" s="80" t="s">
        <v>281</v>
      </c>
      <c r="M6" s="194">
        <v>1</v>
      </c>
      <c r="N6" s="195">
        <v>0.2</v>
      </c>
      <c r="O6" s="195">
        <v>0.25</v>
      </c>
      <c r="P6" s="81"/>
      <c r="Q6" s="81"/>
      <c r="R6" s="196">
        <v>0.25</v>
      </c>
      <c r="S6" s="155">
        <f t="shared" ref="S6:S55" si="0">SUM(N6:Q6)</f>
        <v>0.45</v>
      </c>
      <c r="T6" s="197">
        <f>O6/R6</f>
        <v>1</v>
      </c>
      <c r="Y6" s="78"/>
    </row>
    <row r="7" spans="1:256" s="76" customFormat="1" ht="50.1" customHeight="1" x14ac:dyDescent="0.2">
      <c r="A7" s="165" t="s">
        <v>109</v>
      </c>
      <c r="B7" s="75" t="s">
        <v>104</v>
      </c>
      <c r="C7" s="75" t="s">
        <v>110</v>
      </c>
      <c r="D7" s="77" t="s">
        <v>299</v>
      </c>
      <c r="E7" s="221" t="s">
        <v>294</v>
      </c>
      <c r="F7" s="222"/>
      <c r="G7" s="164" t="s">
        <v>295</v>
      </c>
      <c r="H7" s="164" t="s">
        <v>144</v>
      </c>
      <c r="I7" s="164" t="s">
        <v>105</v>
      </c>
      <c r="J7" s="79" t="s">
        <v>296</v>
      </c>
      <c r="K7" s="166" t="s">
        <v>297</v>
      </c>
      <c r="L7" s="80" t="s">
        <v>298</v>
      </c>
      <c r="M7" s="194">
        <v>4174</v>
      </c>
      <c r="N7" s="198">
        <v>5779</v>
      </c>
      <c r="O7" s="199">
        <v>2241</v>
      </c>
      <c r="P7" s="81"/>
      <c r="Q7" s="81"/>
      <c r="R7" s="119">
        <v>1043</v>
      </c>
      <c r="S7" s="154">
        <f t="shared" si="0"/>
        <v>8020</v>
      </c>
      <c r="T7" s="197">
        <v>1</v>
      </c>
      <c r="Y7" s="78"/>
    </row>
    <row r="8" spans="1:256" s="98" customFormat="1" ht="51" customHeight="1" x14ac:dyDescent="0.2">
      <c r="A8" s="167" t="s">
        <v>109</v>
      </c>
      <c r="B8" s="167" t="s">
        <v>104</v>
      </c>
      <c r="C8" s="167" t="s">
        <v>110</v>
      </c>
      <c r="D8" s="128" t="s">
        <v>305</v>
      </c>
      <c r="E8" s="223" t="s">
        <v>300</v>
      </c>
      <c r="F8" s="224"/>
      <c r="G8" s="166" t="s">
        <v>301</v>
      </c>
      <c r="H8" s="166" t="s">
        <v>144</v>
      </c>
      <c r="I8" s="166" t="s">
        <v>105</v>
      </c>
      <c r="J8" s="166" t="s">
        <v>302</v>
      </c>
      <c r="K8" s="166" t="s">
        <v>303</v>
      </c>
      <c r="L8" s="166" t="s">
        <v>304</v>
      </c>
      <c r="M8" s="152">
        <v>0.11</v>
      </c>
      <c r="N8" s="200">
        <v>0.1045</v>
      </c>
      <c r="O8" s="201">
        <v>7.9500000000000001E-2</v>
      </c>
      <c r="P8" s="163"/>
      <c r="Q8" s="163"/>
      <c r="R8" s="202">
        <v>0.11</v>
      </c>
      <c r="S8" s="156">
        <f t="shared" si="0"/>
        <v>0.184</v>
      </c>
      <c r="T8" s="203">
        <f>O8/R8</f>
        <v>0.72272727272727277</v>
      </c>
      <c r="Y8" s="129"/>
    </row>
    <row r="9" spans="1:256" s="76" customFormat="1" ht="51" customHeight="1" x14ac:dyDescent="0.2">
      <c r="A9" s="165" t="s">
        <v>109</v>
      </c>
      <c r="B9" s="75" t="s">
        <v>104</v>
      </c>
      <c r="C9" s="75" t="s">
        <v>110</v>
      </c>
      <c r="D9" s="77" t="s">
        <v>307</v>
      </c>
      <c r="E9" s="221" t="s">
        <v>414</v>
      </c>
      <c r="F9" s="222"/>
      <c r="G9" s="164" t="s">
        <v>306</v>
      </c>
      <c r="H9" s="164" t="s">
        <v>144</v>
      </c>
      <c r="I9" s="164" t="s">
        <v>105</v>
      </c>
      <c r="J9" s="79" t="s">
        <v>314</v>
      </c>
      <c r="K9" s="166" t="s">
        <v>315</v>
      </c>
      <c r="L9" s="80" t="s">
        <v>316</v>
      </c>
      <c r="M9" s="204">
        <v>0.02</v>
      </c>
      <c r="N9" s="131">
        <v>6.93E-2</v>
      </c>
      <c r="O9" s="168">
        <v>4.8500000000000001E-2</v>
      </c>
      <c r="P9" s="81"/>
      <c r="Q9" s="81"/>
      <c r="R9" s="118">
        <v>5.0000000000000001E-3</v>
      </c>
      <c r="S9" s="169">
        <f t="shared" si="0"/>
        <v>0.1178</v>
      </c>
      <c r="T9" s="205">
        <v>1</v>
      </c>
      <c r="Y9" s="78"/>
    </row>
    <row r="10" spans="1:256" s="82" customFormat="1" ht="50.1" customHeight="1" x14ac:dyDescent="0.2">
      <c r="A10" s="165" t="s">
        <v>109</v>
      </c>
      <c r="B10" s="75" t="s">
        <v>104</v>
      </c>
      <c r="C10" s="75" t="s">
        <v>110</v>
      </c>
      <c r="D10" s="77" t="s">
        <v>308</v>
      </c>
      <c r="E10" s="221" t="s">
        <v>310</v>
      </c>
      <c r="F10" s="222"/>
      <c r="G10" s="164" t="s">
        <v>309</v>
      </c>
      <c r="H10" s="164" t="s">
        <v>144</v>
      </c>
      <c r="I10" s="164" t="s">
        <v>105</v>
      </c>
      <c r="J10" s="79" t="s">
        <v>311</v>
      </c>
      <c r="K10" s="166" t="s">
        <v>312</v>
      </c>
      <c r="L10" s="80" t="s">
        <v>313</v>
      </c>
      <c r="M10" s="206">
        <v>80</v>
      </c>
      <c r="N10" s="157">
        <v>10</v>
      </c>
      <c r="O10" s="157">
        <v>22</v>
      </c>
      <c r="P10" s="81"/>
      <c r="Q10" s="81"/>
      <c r="R10" s="119">
        <v>20</v>
      </c>
      <c r="S10" s="154">
        <f t="shared" si="0"/>
        <v>32</v>
      </c>
      <c r="T10" s="205">
        <v>1</v>
      </c>
      <c r="U10" s="82">
        <v>0</v>
      </c>
      <c r="V10" s="82">
        <f>-COS((P10/Y10)*PI())</f>
        <v>-1</v>
      </c>
      <c r="W10" s="82">
        <v>0</v>
      </c>
      <c r="X10" s="82">
        <f>SIN((P10/Y10)*PI())</f>
        <v>0</v>
      </c>
      <c r="Y10" s="83">
        <v>1</v>
      </c>
      <c r="IV10" s="84">
        <f>AVERAGE(T5:T10)</f>
        <v>0.95378787878787874</v>
      </c>
    </row>
    <row r="11" spans="1:256" s="91" customFormat="1" ht="50.1" customHeight="1" x14ac:dyDescent="0.2">
      <c r="A11" s="184" t="s">
        <v>102</v>
      </c>
      <c r="B11" s="185" t="s">
        <v>104</v>
      </c>
      <c r="C11" s="184" t="s">
        <v>103</v>
      </c>
      <c r="D11" s="86" t="s">
        <v>152</v>
      </c>
      <c r="E11" s="221" t="s">
        <v>212</v>
      </c>
      <c r="F11" s="221"/>
      <c r="G11" s="184" t="s">
        <v>211</v>
      </c>
      <c r="H11" s="184" t="s">
        <v>144</v>
      </c>
      <c r="I11" s="184" t="s">
        <v>105</v>
      </c>
      <c r="J11" s="79" t="s">
        <v>213</v>
      </c>
      <c r="K11" s="186" t="s">
        <v>214</v>
      </c>
      <c r="L11" s="80" t="s">
        <v>215</v>
      </c>
      <c r="M11" s="70">
        <v>1</v>
      </c>
      <c r="N11" s="132">
        <v>0.86</v>
      </c>
      <c r="O11" s="93">
        <v>1.1399999999999999</v>
      </c>
      <c r="P11" s="87"/>
      <c r="Q11" s="207"/>
      <c r="R11" s="70">
        <v>1</v>
      </c>
      <c r="S11" s="155">
        <f t="shared" si="0"/>
        <v>2</v>
      </c>
      <c r="T11" s="205">
        <v>1</v>
      </c>
      <c r="Y11" s="92"/>
      <c r="IV11" s="92">
        <f>AVERAGE(T11)</f>
        <v>1</v>
      </c>
    </row>
    <row r="12" spans="1:256" s="76" customFormat="1" ht="56.25" customHeight="1" x14ac:dyDescent="0.2">
      <c r="A12" s="165" t="s">
        <v>153</v>
      </c>
      <c r="B12" s="164" t="s">
        <v>170</v>
      </c>
      <c r="C12" s="165" t="s">
        <v>103</v>
      </c>
      <c r="D12" s="86" t="s">
        <v>198</v>
      </c>
      <c r="E12" s="221" t="s">
        <v>271</v>
      </c>
      <c r="F12" s="221"/>
      <c r="G12" s="164" t="s">
        <v>201</v>
      </c>
      <c r="H12" s="164" t="s">
        <v>144</v>
      </c>
      <c r="I12" s="164" t="s">
        <v>105</v>
      </c>
      <c r="J12" s="79" t="s">
        <v>208</v>
      </c>
      <c r="K12" s="167" t="s">
        <v>209</v>
      </c>
      <c r="L12" s="80" t="s">
        <v>272</v>
      </c>
      <c r="M12" s="66">
        <v>1</v>
      </c>
      <c r="N12" s="133">
        <v>1</v>
      </c>
      <c r="O12" s="133">
        <v>1</v>
      </c>
      <c r="P12" s="97"/>
      <c r="Q12" s="97"/>
      <c r="R12" s="120">
        <v>1</v>
      </c>
      <c r="S12" s="90">
        <f t="shared" si="0"/>
        <v>2</v>
      </c>
      <c r="T12" s="197">
        <f t="shared" ref="T12:T54" si="1">N12/R12</f>
        <v>1</v>
      </c>
      <c r="Y12" s="85"/>
    </row>
    <row r="13" spans="1:256" s="76" customFormat="1" ht="50.1" customHeight="1" x14ac:dyDescent="0.2">
      <c r="A13" s="165" t="s">
        <v>153</v>
      </c>
      <c r="B13" s="164" t="s">
        <v>170</v>
      </c>
      <c r="C13" s="165" t="s">
        <v>103</v>
      </c>
      <c r="D13" s="86" t="s">
        <v>199</v>
      </c>
      <c r="E13" s="221" t="s">
        <v>273</v>
      </c>
      <c r="F13" s="222"/>
      <c r="G13" s="164" t="s">
        <v>202</v>
      </c>
      <c r="H13" s="164" t="s">
        <v>144</v>
      </c>
      <c r="I13" s="164" t="s">
        <v>105</v>
      </c>
      <c r="J13" s="79" t="s">
        <v>139</v>
      </c>
      <c r="K13" s="167" t="s">
        <v>274</v>
      </c>
      <c r="L13" s="80" t="s">
        <v>210</v>
      </c>
      <c r="M13" s="66">
        <v>1</v>
      </c>
      <c r="N13" s="134">
        <v>88</v>
      </c>
      <c r="O13" s="134">
        <v>90</v>
      </c>
      <c r="P13" s="97"/>
      <c r="Q13" s="97"/>
      <c r="R13" s="121">
        <v>90</v>
      </c>
      <c r="S13" s="155">
        <f t="shared" si="0"/>
        <v>178</v>
      </c>
      <c r="T13" s="197">
        <f>O13/R13</f>
        <v>1</v>
      </c>
      <c r="V13" s="76">
        <f t="shared" ref="V13:V17" si="2">-COS((P13/Y13)*PI())</f>
        <v>-1</v>
      </c>
      <c r="W13" s="76">
        <v>0</v>
      </c>
      <c r="X13" s="76">
        <f t="shared" ref="X13:X17" si="3">SIN((P13/Y13)*PI())</f>
        <v>0</v>
      </c>
      <c r="Y13" s="85">
        <v>1</v>
      </c>
    </row>
    <row r="14" spans="1:256" s="91" customFormat="1" ht="50.1" customHeight="1" x14ac:dyDescent="0.2">
      <c r="A14" s="165" t="s">
        <v>153</v>
      </c>
      <c r="B14" s="164" t="s">
        <v>170</v>
      </c>
      <c r="C14" s="165" t="s">
        <v>103</v>
      </c>
      <c r="D14" s="86" t="s">
        <v>200</v>
      </c>
      <c r="E14" s="221" t="s">
        <v>346</v>
      </c>
      <c r="F14" s="222"/>
      <c r="G14" s="164" t="s">
        <v>275</v>
      </c>
      <c r="H14" s="164" t="s">
        <v>144</v>
      </c>
      <c r="I14" s="164" t="s">
        <v>105</v>
      </c>
      <c r="J14" s="79" t="s">
        <v>208</v>
      </c>
      <c r="K14" s="167" t="s">
        <v>243</v>
      </c>
      <c r="L14" s="80" t="s">
        <v>244</v>
      </c>
      <c r="M14" s="70">
        <v>1</v>
      </c>
      <c r="N14" s="179">
        <v>0.19750000000000001</v>
      </c>
      <c r="O14" s="177">
        <v>0.34749999999999998</v>
      </c>
      <c r="P14" s="89"/>
      <c r="Q14" s="187"/>
      <c r="R14" s="188">
        <v>0.34610000000000002</v>
      </c>
      <c r="S14" s="189">
        <f t="shared" si="0"/>
        <v>0.54499999999999993</v>
      </c>
      <c r="T14" s="197">
        <f>O14/R14</f>
        <v>1.0040450736781277</v>
      </c>
      <c r="U14" s="91">
        <v>0</v>
      </c>
      <c r="V14" s="91">
        <f t="shared" si="2"/>
        <v>-1</v>
      </c>
      <c r="W14" s="91">
        <v>0</v>
      </c>
      <c r="X14" s="91">
        <f t="shared" si="3"/>
        <v>0</v>
      </c>
      <c r="Y14" s="92">
        <v>0.9</v>
      </c>
      <c r="IV14" s="92">
        <f>AVERAGE(T10:T14)</f>
        <v>1.0008090147356257</v>
      </c>
    </row>
    <row r="15" spans="1:256" s="76" customFormat="1" ht="50.1" customHeight="1" x14ac:dyDescent="0.2">
      <c r="A15" s="164" t="s">
        <v>164</v>
      </c>
      <c r="B15" s="165" t="s">
        <v>118</v>
      </c>
      <c r="C15" s="165" t="s">
        <v>110</v>
      </c>
      <c r="D15" s="86" t="s">
        <v>165</v>
      </c>
      <c r="E15" s="221" t="s">
        <v>173</v>
      </c>
      <c r="F15" s="222"/>
      <c r="G15" s="164" t="s">
        <v>175</v>
      </c>
      <c r="H15" s="164" t="s">
        <v>144</v>
      </c>
      <c r="I15" s="164" t="s">
        <v>105</v>
      </c>
      <c r="J15" s="79" t="s">
        <v>276</v>
      </c>
      <c r="K15" s="166" t="s">
        <v>277</v>
      </c>
      <c r="L15" s="80" t="s">
        <v>278</v>
      </c>
      <c r="M15" s="104">
        <v>0.3</v>
      </c>
      <c r="N15" s="135">
        <v>0.09</v>
      </c>
      <c r="O15" s="105">
        <v>0.11</v>
      </c>
      <c r="P15" s="105"/>
      <c r="Q15" s="105"/>
      <c r="R15" s="105">
        <v>0.11</v>
      </c>
      <c r="S15" s="155">
        <f t="shared" si="0"/>
        <v>0.2</v>
      </c>
      <c r="T15" s="197">
        <f t="shared" ref="T15:T19" si="4">O15/R15</f>
        <v>1</v>
      </c>
      <c r="U15" s="76">
        <v>0</v>
      </c>
      <c r="V15" s="76">
        <f t="shared" si="2"/>
        <v>-1</v>
      </c>
      <c r="W15" s="76">
        <v>0</v>
      </c>
      <c r="X15" s="76">
        <f t="shared" si="3"/>
        <v>0</v>
      </c>
      <c r="Y15" s="85">
        <v>1</v>
      </c>
    </row>
    <row r="16" spans="1:256" s="76" customFormat="1" ht="50.1" customHeight="1" x14ac:dyDescent="0.2">
      <c r="A16" s="164" t="s">
        <v>164</v>
      </c>
      <c r="B16" s="165" t="s">
        <v>118</v>
      </c>
      <c r="C16" s="165" t="s">
        <v>110</v>
      </c>
      <c r="D16" s="86" t="s">
        <v>166</v>
      </c>
      <c r="E16" s="221" t="s">
        <v>174</v>
      </c>
      <c r="F16" s="222"/>
      <c r="G16" s="164" t="s">
        <v>176</v>
      </c>
      <c r="H16" s="164" t="s">
        <v>144</v>
      </c>
      <c r="I16" s="164" t="s">
        <v>105</v>
      </c>
      <c r="J16" s="79" t="s">
        <v>279</v>
      </c>
      <c r="K16" s="166" t="s">
        <v>280</v>
      </c>
      <c r="L16" s="80" t="s">
        <v>281</v>
      </c>
      <c r="M16" s="106">
        <v>2</v>
      </c>
      <c r="N16" s="136">
        <v>0.26</v>
      </c>
      <c r="O16" s="105">
        <v>0.27</v>
      </c>
      <c r="P16" s="105"/>
      <c r="Q16" s="105"/>
      <c r="R16" s="105">
        <v>0.27</v>
      </c>
      <c r="S16" s="155">
        <f t="shared" si="0"/>
        <v>0.53</v>
      </c>
      <c r="T16" s="197">
        <f t="shared" si="4"/>
        <v>1</v>
      </c>
      <c r="U16" s="76">
        <v>0</v>
      </c>
      <c r="V16" s="76">
        <f t="shared" si="2"/>
        <v>-1</v>
      </c>
      <c r="W16" s="76">
        <v>0</v>
      </c>
      <c r="X16" s="76">
        <f t="shared" si="3"/>
        <v>0</v>
      </c>
      <c r="Y16" s="85">
        <v>1</v>
      </c>
    </row>
    <row r="17" spans="1:256" s="76" customFormat="1" ht="50.1" customHeight="1" x14ac:dyDescent="0.2">
      <c r="A17" s="164" t="s">
        <v>164</v>
      </c>
      <c r="B17" s="165" t="s">
        <v>118</v>
      </c>
      <c r="C17" s="165" t="s">
        <v>110</v>
      </c>
      <c r="D17" s="86" t="s">
        <v>167</v>
      </c>
      <c r="E17" s="221" t="s">
        <v>241</v>
      </c>
      <c r="F17" s="222"/>
      <c r="G17" s="164" t="s">
        <v>242</v>
      </c>
      <c r="H17" s="164" t="s">
        <v>144</v>
      </c>
      <c r="I17" s="164" t="s">
        <v>105</v>
      </c>
      <c r="J17" s="79" t="s">
        <v>282</v>
      </c>
      <c r="K17" s="166" t="s">
        <v>283</v>
      </c>
      <c r="L17" s="80" t="s">
        <v>284</v>
      </c>
      <c r="M17" s="106">
        <v>3</v>
      </c>
      <c r="N17" s="135">
        <v>0.2</v>
      </c>
      <c r="O17" s="105">
        <v>1.3</v>
      </c>
      <c r="P17" s="105"/>
      <c r="Q17" s="105"/>
      <c r="R17" s="105">
        <v>1.3</v>
      </c>
      <c r="S17" s="155">
        <f t="shared" si="0"/>
        <v>1.5</v>
      </c>
      <c r="T17" s="197">
        <f t="shared" si="4"/>
        <v>1</v>
      </c>
      <c r="U17" s="76">
        <v>0</v>
      </c>
      <c r="V17" s="76">
        <f t="shared" si="2"/>
        <v>-1</v>
      </c>
      <c r="W17" s="76">
        <v>0</v>
      </c>
      <c r="X17" s="76">
        <f t="shared" si="3"/>
        <v>0</v>
      </c>
      <c r="Y17" s="85">
        <v>1</v>
      </c>
      <c r="IV17" s="85"/>
    </row>
    <row r="18" spans="1:256" s="76" customFormat="1" ht="50.1" customHeight="1" x14ac:dyDescent="0.2">
      <c r="A18" s="164" t="s">
        <v>164</v>
      </c>
      <c r="B18" s="165" t="s">
        <v>118</v>
      </c>
      <c r="C18" s="165" t="s">
        <v>110</v>
      </c>
      <c r="D18" s="86" t="s">
        <v>168</v>
      </c>
      <c r="E18" s="221" t="s">
        <v>245</v>
      </c>
      <c r="F18" s="222"/>
      <c r="G18" s="164" t="s">
        <v>246</v>
      </c>
      <c r="H18" s="164" t="s">
        <v>144</v>
      </c>
      <c r="I18" s="164" t="s">
        <v>105</v>
      </c>
      <c r="J18" s="79" t="s">
        <v>285</v>
      </c>
      <c r="K18" s="166" t="s">
        <v>286</v>
      </c>
      <c r="L18" s="80" t="s">
        <v>287</v>
      </c>
      <c r="M18" s="107">
        <v>2</v>
      </c>
      <c r="N18" s="137">
        <v>7.0000000000000007E-2</v>
      </c>
      <c r="O18" s="108">
        <v>0.96</v>
      </c>
      <c r="P18" s="108"/>
      <c r="Q18" s="108"/>
      <c r="R18" s="108">
        <v>0.96</v>
      </c>
      <c r="S18" s="155">
        <f t="shared" si="0"/>
        <v>1.03</v>
      </c>
      <c r="T18" s="197">
        <f t="shared" si="4"/>
        <v>1</v>
      </c>
      <c r="Y18" s="85"/>
    </row>
    <row r="19" spans="1:256" s="76" customFormat="1" ht="50.1" customHeight="1" x14ac:dyDescent="0.2">
      <c r="A19" s="165" t="s">
        <v>111</v>
      </c>
      <c r="B19" s="165" t="s">
        <v>119</v>
      </c>
      <c r="C19" s="165" t="s">
        <v>121</v>
      </c>
      <c r="D19" s="86" t="s">
        <v>177</v>
      </c>
      <c r="E19" s="221" t="s">
        <v>256</v>
      </c>
      <c r="F19" s="222"/>
      <c r="G19" s="164" t="s">
        <v>257</v>
      </c>
      <c r="H19" s="164" t="s">
        <v>144</v>
      </c>
      <c r="I19" s="164" t="s">
        <v>105</v>
      </c>
      <c r="J19" s="79" t="s">
        <v>139</v>
      </c>
      <c r="K19" s="167" t="s">
        <v>258</v>
      </c>
      <c r="L19" s="80" t="s">
        <v>218</v>
      </c>
      <c r="M19" s="70">
        <v>1</v>
      </c>
      <c r="N19" s="117">
        <v>0.35</v>
      </c>
      <c r="O19" s="89">
        <v>0.19</v>
      </c>
      <c r="P19" s="89"/>
      <c r="Q19" s="89"/>
      <c r="R19" s="95">
        <v>0.19</v>
      </c>
      <c r="S19" s="155">
        <f t="shared" si="0"/>
        <v>0.54</v>
      </c>
      <c r="T19" s="197">
        <f t="shared" si="4"/>
        <v>1</v>
      </c>
      <c r="U19" s="76">
        <v>0</v>
      </c>
      <c r="V19" s="76">
        <f t="shared" ref="V19:V51" si="5">-COS((P19/Y19)*PI())</f>
        <v>-1</v>
      </c>
      <c r="W19" s="76">
        <v>0</v>
      </c>
      <c r="X19" s="76">
        <f t="shared" ref="X19:X51" si="6">SIN((P19/Y19)*PI())</f>
        <v>0</v>
      </c>
      <c r="Y19" s="85">
        <v>1</v>
      </c>
    </row>
    <row r="20" spans="1:256" s="76" customFormat="1" ht="54.75" customHeight="1" x14ac:dyDescent="0.2">
      <c r="A20" s="165" t="s">
        <v>111</v>
      </c>
      <c r="B20" s="165" t="s">
        <v>119</v>
      </c>
      <c r="C20" s="165" t="s">
        <v>121</v>
      </c>
      <c r="D20" s="86" t="s">
        <v>178</v>
      </c>
      <c r="E20" s="221" t="s">
        <v>255</v>
      </c>
      <c r="F20" s="222"/>
      <c r="G20" s="164" t="s">
        <v>334</v>
      </c>
      <c r="H20" s="164" t="s">
        <v>144</v>
      </c>
      <c r="I20" s="164" t="s">
        <v>105</v>
      </c>
      <c r="J20" s="79" t="s">
        <v>335</v>
      </c>
      <c r="K20" s="167" t="s">
        <v>336</v>
      </c>
      <c r="L20" s="80" t="s">
        <v>337</v>
      </c>
      <c r="M20" s="70">
        <v>1</v>
      </c>
      <c r="N20" s="117">
        <v>0</v>
      </c>
      <c r="O20" s="89">
        <v>0.13</v>
      </c>
      <c r="P20" s="89"/>
      <c r="Q20" s="89"/>
      <c r="R20" s="95">
        <v>0.2</v>
      </c>
      <c r="S20" s="155">
        <f t="shared" si="0"/>
        <v>0.13</v>
      </c>
      <c r="T20" s="197">
        <f>O20/R20</f>
        <v>0.65</v>
      </c>
      <c r="Y20" s="85"/>
    </row>
    <row r="21" spans="1:256" s="91" customFormat="1" ht="50.1" customHeight="1" x14ac:dyDescent="0.2">
      <c r="A21" s="165" t="s">
        <v>111</v>
      </c>
      <c r="B21" s="165" t="s">
        <v>119</v>
      </c>
      <c r="C21" s="165" t="s">
        <v>121</v>
      </c>
      <c r="D21" s="86" t="s">
        <v>254</v>
      </c>
      <c r="E21" s="221" t="s">
        <v>338</v>
      </c>
      <c r="F21" s="222"/>
      <c r="G21" s="164" t="s">
        <v>339</v>
      </c>
      <c r="H21" s="164" t="s">
        <v>143</v>
      </c>
      <c r="I21" s="164" t="s">
        <v>105</v>
      </c>
      <c r="J21" s="79" t="s">
        <v>138</v>
      </c>
      <c r="K21" s="167" t="s">
        <v>340</v>
      </c>
      <c r="L21" s="80" t="s">
        <v>341</v>
      </c>
      <c r="M21" s="70">
        <v>1</v>
      </c>
      <c r="N21" s="117">
        <v>1</v>
      </c>
      <c r="O21" s="89">
        <v>1</v>
      </c>
      <c r="P21" s="89"/>
      <c r="Q21" s="89"/>
      <c r="R21" s="95">
        <v>1</v>
      </c>
      <c r="S21" s="155">
        <f t="shared" si="0"/>
        <v>2</v>
      </c>
      <c r="T21" s="197">
        <f>N21/R21</f>
        <v>1</v>
      </c>
      <c r="Y21" s="92"/>
    </row>
    <row r="22" spans="1:256" s="91" customFormat="1" ht="50.1" customHeight="1" x14ac:dyDescent="0.2">
      <c r="A22" s="165" t="s">
        <v>112</v>
      </c>
      <c r="B22" s="165" t="s">
        <v>119</v>
      </c>
      <c r="C22" s="165" t="s">
        <v>122</v>
      </c>
      <c r="D22" s="86" t="s">
        <v>203</v>
      </c>
      <c r="E22" s="221" t="s">
        <v>260</v>
      </c>
      <c r="F22" s="222"/>
      <c r="G22" s="164" t="s">
        <v>216</v>
      </c>
      <c r="H22" s="164" t="s">
        <v>143</v>
      </c>
      <c r="I22" s="164" t="s">
        <v>105</v>
      </c>
      <c r="J22" s="79" t="s">
        <v>138</v>
      </c>
      <c r="K22" s="167" t="s">
        <v>217</v>
      </c>
      <c r="L22" s="80" t="s">
        <v>218</v>
      </c>
      <c r="M22" s="102">
        <v>1</v>
      </c>
      <c r="N22" s="138">
        <v>1</v>
      </c>
      <c r="O22" s="93">
        <v>1</v>
      </c>
      <c r="P22" s="93"/>
      <c r="Q22" s="93"/>
      <c r="R22" s="122">
        <v>1</v>
      </c>
      <c r="S22" s="155">
        <f t="shared" si="0"/>
        <v>2</v>
      </c>
      <c r="T22" s="197">
        <f t="shared" si="1"/>
        <v>1</v>
      </c>
      <c r="U22" s="76">
        <v>0</v>
      </c>
      <c r="V22" s="76">
        <f t="shared" si="5"/>
        <v>-1</v>
      </c>
      <c r="W22" s="76">
        <v>0</v>
      </c>
      <c r="X22" s="76">
        <f t="shared" si="6"/>
        <v>0</v>
      </c>
      <c r="Y22" s="85">
        <v>1</v>
      </c>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c r="IR22" s="76"/>
      <c r="IS22" s="76"/>
      <c r="IT22" s="76"/>
      <c r="IU22" s="76"/>
      <c r="IV22" s="76"/>
    </row>
    <row r="23" spans="1:256" s="91" customFormat="1" ht="50.1" customHeight="1" x14ac:dyDescent="0.2">
      <c r="A23" s="165" t="s">
        <v>112</v>
      </c>
      <c r="B23" s="165" t="s">
        <v>119</v>
      </c>
      <c r="C23" s="165" t="s">
        <v>122</v>
      </c>
      <c r="D23" s="86" t="s">
        <v>204</v>
      </c>
      <c r="E23" s="221" t="s">
        <v>261</v>
      </c>
      <c r="F23" s="222"/>
      <c r="G23" s="164" t="s">
        <v>262</v>
      </c>
      <c r="H23" s="164" t="s">
        <v>143</v>
      </c>
      <c r="I23" s="164" t="s">
        <v>105</v>
      </c>
      <c r="J23" s="79" t="s">
        <v>219</v>
      </c>
      <c r="K23" s="167" t="s">
        <v>220</v>
      </c>
      <c r="L23" s="80" t="s">
        <v>218</v>
      </c>
      <c r="M23" s="102">
        <v>1</v>
      </c>
      <c r="N23" s="138">
        <v>1</v>
      </c>
      <c r="O23" s="93">
        <v>1</v>
      </c>
      <c r="P23" s="93"/>
      <c r="Q23" s="93"/>
      <c r="R23" s="122">
        <v>1</v>
      </c>
      <c r="S23" s="155">
        <f t="shared" si="0"/>
        <v>2</v>
      </c>
      <c r="T23" s="197">
        <f t="shared" si="1"/>
        <v>1</v>
      </c>
      <c r="U23" s="76">
        <v>0</v>
      </c>
      <c r="V23" s="76">
        <f t="shared" si="5"/>
        <v>-1</v>
      </c>
      <c r="W23" s="76">
        <v>0</v>
      </c>
      <c r="X23" s="76">
        <f t="shared" si="6"/>
        <v>0</v>
      </c>
      <c r="Y23" s="85">
        <v>1</v>
      </c>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c r="IR23" s="76"/>
      <c r="IS23" s="76"/>
      <c r="IT23" s="76"/>
      <c r="IU23" s="76"/>
      <c r="IV23" s="85">
        <f>AVERAGE(T22:T23)</f>
        <v>1</v>
      </c>
    </row>
    <row r="24" spans="1:256" s="76" customFormat="1" ht="50.1" customHeight="1" x14ac:dyDescent="0.2">
      <c r="A24" s="165" t="s">
        <v>113</v>
      </c>
      <c r="B24" s="165" t="s">
        <v>119</v>
      </c>
      <c r="C24" s="165" t="s">
        <v>122</v>
      </c>
      <c r="D24" s="86" t="s">
        <v>157</v>
      </c>
      <c r="E24" s="221" t="s">
        <v>263</v>
      </c>
      <c r="F24" s="222"/>
      <c r="G24" s="164" t="s">
        <v>264</v>
      </c>
      <c r="H24" s="164" t="s">
        <v>144</v>
      </c>
      <c r="I24" s="164" t="s">
        <v>105</v>
      </c>
      <c r="J24" s="79" t="s">
        <v>219</v>
      </c>
      <c r="K24" s="167" t="s">
        <v>221</v>
      </c>
      <c r="L24" s="80" t="s">
        <v>222</v>
      </c>
      <c r="M24" s="70">
        <v>1</v>
      </c>
      <c r="N24" s="132">
        <v>1</v>
      </c>
      <c r="O24" s="87">
        <v>1</v>
      </c>
      <c r="P24" s="87"/>
      <c r="Q24" s="87"/>
      <c r="R24" s="70">
        <v>1</v>
      </c>
      <c r="S24" s="155">
        <f t="shared" si="0"/>
        <v>2</v>
      </c>
      <c r="T24" s="197">
        <f t="shared" si="1"/>
        <v>1</v>
      </c>
      <c r="U24" s="76">
        <v>0</v>
      </c>
      <c r="V24" s="76">
        <f t="shared" si="5"/>
        <v>-1</v>
      </c>
      <c r="W24" s="76">
        <v>0</v>
      </c>
      <c r="X24" s="76">
        <f t="shared" si="6"/>
        <v>0</v>
      </c>
      <c r="Y24" s="85">
        <v>1</v>
      </c>
      <c r="IV24" s="85">
        <f>AVERAGE(T24)</f>
        <v>1</v>
      </c>
    </row>
    <row r="25" spans="1:256" s="91" customFormat="1" ht="50.1" customHeight="1" x14ac:dyDescent="0.2">
      <c r="A25" s="164" t="s">
        <v>162</v>
      </c>
      <c r="B25" s="164" t="s">
        <v>104</v>
      </c>
      <c r="C25" s="165" t="s">
        <v>120</v>
      </c>
      <c r="D25" s="86" t="s">
        <v>322</v>
      </c>
      <c r="E25" s="221" t="s">
        <v>317</v>
      </c>
      <c r="F25" s="222"/>
      <c r="G25" s="164" t="s">
        <v>318</v>
      </c>
      <c r="H25" s="164" t="s">
        <v>144</v>
      </c>
      <c r="I25" s="164" t="s">
        <v>105</v>
      </c>
      <c r="J25" s="79" t="s">
        <v>319</v>
      </c>
      <c r="K25" s="166" t="s">
        <v>320</v>
      </c>
      <c r="L25" s="80" t="s">
        <v>321</v>
      </c>
      <c r="M25" s="114">
        <v>50</v>
      </c>
      <c r="N25" s="139">
        <v>13</v>
      </c>
      <c r="O25" s="139">
        <v>21</v>
      </c>
      <c r="P25" s="93"/>
      <c r="Q25" s="100"/>
      <c r="R25" s="123">
        <v>13</v>
      </c>
      <c r="S25" s="155">
        <f t="shared" si="0"/>
        <v>34</v>
      </c>
      <c r="T25" s="197">
        <f t="shared" si="1"/>
        <v>1</v>
      </c>
      <c r="U25" s="91">
        <v>0</v>
      </c>
      <c r="V25" s="91">
        <f t="shared" si="5"/>
        <v>-1</v>
      </c>
      <c r="W25" s="91">
        <v>0</v>
      </c>
      <c r="X25" s="91">
        <f t="shared" si="6"/>
        <v>0</v>
      </c>
      <c r="Y25" s="92">
        <v>1</v>
      </c>
      <c r="IV25" s="92">
        <f>AVERAGE(T25)</f>
        <v>1</v>
      </c>
    </row>
    <row r="26" spans="1:256" s="91" customFormat="1" ht="50.1" customHeight="1" x14ac:dyDescent="0.2">
      <c r="A26" s="164" t="s">
        <v>162</v>
      </c>
      <c r="B26" s="164" t="s">
        <v>104</v>
      </c>
      <c r="C26" s="165" t="s">
        <v>120</v>
      </c>
      <c r="D26" s="86" t="s">
        <v>323</v>
      </c>
      <c r="E26" s="225" t="s">
        <v>324</v>
      </c>
      <c r="F26" s="225"/>
      <c r="G26" s="164" t="s">
        <v>325</v>
      </c>
      <c r="H26" s="164" t="s">
        <v>144</v>
      </c>
      <c r="I26" s="164" t="s">
        <v>105</v>
      </c>
      <c r="J26" s="79" t="s">
        <v>326</v>
      </c>
      <c r="K26" s="166" t="s">
        <v>327</v>
      </c>
      <c r="L26" s="80" t="s">
        <v>328</v>
      </c>
      <c r="M26" s="114">
        <v>12924</v>
      </c>
      <c r="N26" s="139">
        <v>3545</v>
      </c>
      <c r="O26" s="139">
        <v>4705</v>
      </c>
      <c r="P26" s="93"/>
      <c r="Q26" s="100"/>
      <c r="R26" s="123">
        <v>3231</v>
      </c>
      <c r="S26" s="155">
        <f>SUM(N26:Q26)</f>
        <v>8250</v>
      </c>
      <c r="T26" s="197">
        <v>1</v>
      </c>
      <c r="Y26" s="92"/>
      <c r="IV26" s="92"/>
    </row>
    <row r="27" spans="1:256" s="76" customFormat="1" ht="50.1" customHeight="1" x14ac:dyDescent="0.2">
      <c r="A27" s="164" t="s">
        <v>169</v>
      </c>
      <c r="B27" s="165" t="s">
        <v>119</v>
      </c>
      <c r="C27" s="165" t="s">
        <v>121</v>
      </c>
      <c r="D27" s="86" t="s">
        <v>191</v>
      </c>
      <c r="E27" s="221" t="s">
        <v>347</v>
      </c>
      <c r="F27" s="222"/>
      <c r="G27" s="164" t="s">
        <v>348</v>
      </c>
      <c r="H27" s="164" t="s">
        <v>144</v>
      </c>
      <c r="I27" s="164" t="s">
        <v>105</v>
      </c>
      <c r="J27" s="79" t="s">
        <v>139</v>
      </c>
      <c r="K27" s="167" t="s">
        <v>352</v>
      </c>
      <c r="L27" s="80" t="s">
        <v>353</v>
      </c>
      <c r="M27" s="116">
        <v>1</v>
      </c>
      <c r="N27" s="117">
        <v>1</v>
      </c>
      <c r="O27" s="117">
        <v>1</v>
      </c>
      <c r="P27" s="88"/>
      <c r="Q27" s="88"/>
      <c r="R27" s="95">
        <v>1</v>
      </c>
      <c r="S27" s="155">
        <f t="shared" si="0"/>
        <v>2</v>
      </c>
      <c r="T27" s="197">
        <f t="shared" si="1"/>
        <v>1</v>
      </c>
      <c r="U27" s="76">
        <v>0</v>
      </c>
      <c r="V27" s="76">
        <f t="shared" si="5"/>
        <v>-1</v>
      </c>
      <c r="W27" s="76">
        <v>0</v>
      </c>
      <c r="X27" s="76">
        <f t="shared" si="6"/>
        <v>0</v>
      </c>
      <c r="Y27" s="85">
        <v>1</v>
      </c>
    </row>
    <row r="28" spans="1:256" s="76" customFormat="1" ht="50.1" customHeight="1" x14ac:dyDescent="0.2">
      <c r="A28" s="164" t="s">
        <v>169</v>
      </c>
      <c r="B28" s="165" t="s">
        <v>119</v>
      </c>
      <c r="C28" s="165" t="s">
        <v>121</v>
      </c>
      <c r="D28" s="86" t="s">
        <v>192</v>
      </c>
      <c r="E28" s="221" t="s">
        <v>354</v>
      </c>
      <c r="F28" s="222"/>
      <c r="G28" s="164" t="s">
        <v>355</v>
      </c>
      <c r="H28" s="164" t="s">
        <v>143</v>
      </c>
      <c r="I28" s="164" t="s">
        <v>105</v>
      </c>
      <c r="J28" s="79" t="s">
        <v>358</v>
      </c>
      <c r="K28" s="167" t="s">
        <v>357</v>
      </c>
      <c r="L28" s="80" t="s">
        <v>356</v>
      </c>
      <c r="M28" s="116">
        <v>0.02</v>
      </c>
      <c r="N28" s="117">
        <v>0</v>
      </c>
      <c r="O28" s="117">
        <v>0.3</v>
      </c>
      <c r="P28" s="88"/>
      <c r="Q28" s="88"/>
      <c r="R28" s="95">
        <v>0.01</v>
      </c>
      <c r="S28" s="155">
        <f t="shared" si="0"/>
        <v>0.3</v>
      </c>
      <c r="T28" s="197">
        <v>1</v>
      </c>
      <c r="Y28" s="85"/>
    </row>
    <row r="29" spans="1:256" s="98" customFormat="1" ht="50.1" customHeight="1" x14ac:dyDescent="0.2">
      <c r="A29" s="166" t="s">
        <v>169</v>
      </c>
      <c r="B29" s="167" t="s">
        <v>119</v>
      </c>
      <c r="C29" s="167" t="s">
        <v>121</v>
      </c>
      <c r="D29" s="145" t="s">
        <v>349</v>
      </c>
      <c r="E29" s="223" t="s">
        <v>359</v>
      </c>
      <c r="F29" s="224"/>
      <c r="G29" s="166" t="s">
        <v>362</v>
      </c>
      <c r="H29" s="166" t="s">
        <v>143</v>
      </c>
      <c r="I29" s="166" t="s">
        <v>105</v>
      </c>
      <c r="J29" s="166" t="s">
        <v>372</v>
      </c>
      <c r="K29" s="166" t="s">
        <v>373</v>
      </c>
      <c r="L29" s="166" t="s">
        <v>374</v>
      </c>
      <c r="M29" s="146">
        <v>5.0000000000000001E-3</v>
      </c>
      <c r="N29" s="153">
        <v>-0.04</v>
      </c>
      <c r="O29" s="153">
        <v>-0.05</v>
      </c>
      <c r="P29" s="147"/>
      <c r="Q29" s="147"/>
      <c r="R29" s="148">
        <v>1.25E-3</v>
      </c>
      <c r="S29" s="156">
        <f t="shared" si="0"/>
        <v>-0.09</v>
      </c>
      <c r="T29" s="203">
        <v>0.92</v>
      </c>
      <c r="Y29" s="99"/>
    </row>
    <row r="30" spans="1:256" s="91" customFormat="1" ht="50.1" customHeight="1" x14ac:dyDescent="0.2">
      <c r="A30" s="164" t="s">
        <v>169</v>
      </c>
      <c r="B30" s="165" t="s">
        <v>119</v>
      </c>
      <c r="C30" s="165" t="s">
        <v>121</v>
      </c>
      <c r="D30" s="86" t="s">
        <v>350</v>
      </c>
      <c r="E30" s="221" t="s">
        <v>360</v>
      </c>
      <c r="F30" s="222"/>
      <c r="G30" s="164" t="s">
        <v>361</v>
      </c>
      <c r="H30" s="164" t="s">
        <v>143</v>
      </c>
      <c r="I30" s="164" t="s">
        <v>105</v>
      </c>
      <c r="J30" s="79" t="s">
        <v>368</v>
      </c>
      <c r="K30" s="166" t="s">
        <v>369</v>
      </c>
      <c r="L30" s="80" t="s">
        <v>370</v>
      </c>
      <c r="M30" s="170" t="s">
        <v>371</v>
      </c>
      <c r="N30" s="171">
        <v>78.02</v>
      </c>
      <c r="O30" s="88">
        <v>72.88</v>
      </c>
      <c r="P30" s="88"/>
      <c r="Q30" s="88"/>
      <c r="R30" s="127">
        <v>85</v>
      </c>
      <c r="S30" s="155">
        <f t="shared" si="0"/>
        <v>150.89999999999998</v>
      </c>
      <c r="T30" s="197">
        <v>1</v>
      </c>
      <c r="Y30" s="92"/>
    </row>
    <row r="31" spans="1:256" s="76" customFormat="1" ht="50.1" customHeight="1" x14ac:dyDescent="0.2">
      <c r="A31" s="164" t="s">
        <v>169</v>
      </c>
      <c r="B31" s="165" t="s">
        <v>119</v>
      </c>
      <c r="C31" s="165" t="s">
        <v>121</v>
      </c>
      <c r="D31" s="86" t="s">
        <v>351</v>
      </c>
      <c r="E31" s="221" t="s">
        <v>363</v>
      </c>
      <c r="F31" s="222"/>
      <c r="G31" s="164" t="s">
        <v>364</v>
      </c>
      <c r="H31" s="164" t="s">
        <v>143</v>
      </c>
      <c r="I31" s="164" t="s">
        <v>105</v>
      </c>
      <c r="J31" s="79" t="s">
        <v>365</v>
      </c>
      <c r="K31" s="166" t="s">
        <v>366</v>
      </c>
      <c r="L31" s="80" t="s">
        <v>367</v>
      </c>
      <c r="M31" s="70">
        <v>0.4</v>
      </c>
      <c r="N31" s="140">
        <v>0.49</v>
      </c>
      <c r="O31" s="140">
        <v>0.51</v>
      </c>
      <c r="P31" s="94"/>
      <c r="Q31" s="94"/>
      <c r="R31" s="124">
        <v>0.1</v>
      </c>
      <c r="S31" s="90">
        <f t="shared" si="0"/>
        <v>1</v>
      </c>
      <c r="T31" s="197">
        <v>1</v>
      </c>
      <c r="U31" s="76">
        <v>0</v>
      </c>
      <c r="V31" s="76">
        <f t="shared" si="5"/>
        <v>-1</v>
      </c>
      <c r="W31" s="76">
        <v>0</v>
      </c>
      <c r="X31" s="76">
        <f t="shared" si="6"/>
        <v>0</v>
      </c>
      <c r="Y31" s="85">
        <v>1</v>
      </c>
      <c r="IV31" s="85">
        <f>AVERAGE(T27:T31)</f>
        <v>0.98399999999999999</v>
      </c>
    </row>
    <row r="32" spans="1:256" s="91" customFormat="1" ht="50.1" customHeight="1" x14ac:dyDescent="0.2">
      <c r="A32" s="165" t="s">
        <v>114</v>
      </c>
      <c r="B32" s="165" t="s">
        <v>119</v>
      </c>
      <c r="C32" s="165" t="s">
        <v>121</v>
      </c>
      <c r="D32" s="86" t="s">
        <v>179</v>
      </c>
      <c r="E32" s="221" t="s">
        <v>180</v>
      </c>
      <c r="F32" s="222"/>
      <c r="G32" s="164" t="s">
        <v>181</v>
      </c>
      <c r="H32" s="164" t="s">
        <v>144</v>
      </c>
      <c r="I32" s="164" t="s">
        <v>105</v>
      </c>
      <c r="J32" s="79" t="s">
        <v>213</v>
      </c>
      <c r="K32" s="167" t="s">
        <v>238</v>
      </c>
      <c r="L32" s="80" t="s">
        <v>236</v>
      </c>
      <c r="M32" s="109">
        <v>1</v>
      </c>
      <c r="N32" s="172">
        <v>0.4914</v>
      </c>
      <c r="O32" s="173">
        <v>0.49059999999999998</v>
      </c>
      <c r="P32" s="173"/>
      <c r="Q32" s="173"/>
      <c r="R32" s="174">
        <v>0.2</v>
      </c>
      <c r="S32" s="155">
        <f t="shared" si="0"/>
        <v>0.98199999999999998</v>
      </c>
      <c r="T32" s="197">
        <v>1</v>
      </c>
      <c r="U32" s="91">
        <v>0</v>
      </c>
      <c r="V32" s="91">
        <f t="shared" si="5"/>
        <v>-1</v>
      </c>
      <c r="W32" s="91">
        <v>0</v>
      </c>
      <c r="X32" s="91">
        <f t="shared" si="6"/>
        <v>0</v>
      </c>
      <c r="Y32" s="92">
        <v>1</v>
      </c>
    </row>
    <row r="33" spans="1:256" s="91" customFormat="1" ht="50.1" customHeight="1" x14ac:dyDescent="0.2">
      <c r="A33" s="165" t="s">
        <v>114</v>
      </c>
      <c r="B33" s="165" t="s">
        <v>119</v>
      </c>
      <c r="C33" s="165" t="s">
        <v>121</v>
      </c>
      <c r="D33" s="86" t="s">
        <v>182</v>
      </c>
      <c r="E33" s="221" t="s">
        <v>183</v>
      </c>
      <c r="F33" s="222"/>
      <c r="G33" s="164" t="s">
        <v>184</v>
      </c>
      <c r="H33" s="164" t="s">
        <v>144</v>
      </c>
      <c r="I33" s="164" t="s">
        <v>105</v>
      </c>
      <c r="J33" s="79" t="s">
        <v>213</v>
      </c>
      <c r="K33" s="167" t="s">
        <v>238</v>
      </c>
      <c r="L33" s="80" t="s">
        <v>236</v>
      </c>
      <c r="M33" s="109">
        <v>1</v>
      </c>
      <c r="N33" s="172">
        <v>0.23269999999999999</v>
      </c>
      <c r="O33" s="110">
        <v>0.27</v>
      </c>
      <c r="P33" s="110"/>
      <c r="Q33" s="110"/>
      <c r="R33" s="175">
        <v>0.25</v>
      </c>
      <c r="S33" s="155">
        <f t="shared" si="0"/>
        <v>0.50270000000000004</v>
      </c>
      <c r="T33" s="197">
        <v>1</v>
      </c>
      <c r="U33" s="91">
        <v>0</v>
      </c>
      <c r="V33" s="91">
        <f t="shared" si="5"/>
        <v>-1</v>
      </c>
      <c r="W33" s="91">
        <v>0</v>
      </c>
      <c r="X33" s="91">
        <f t="shared" si="6"/>
        <v>0</v>
      </c>
      <c r="Y33" s="92">
        <v>1</v>
      </c>
    </row>
    <row r="34" spans="1:256" s="91" customFormat="1" ht="50.1" customHeight="1" x14ac:dyDescent="0.2">
      <c r="A34" s="165" t="s">
        <v>114</v>
      </c>
      <c r="B34" s="165" t="s">
        <v>119</v>
      </c>
      <c r="C34" s="165" t="s">
        <v>121</v>
      </c>
      <c r="D34" s="86" t="s">
        <v>185</v>
      </c>
      <c r="E34" s="221" t="s">
        <v>186</v>
      </c>
      <c r="F34" s="222"/>
      <c r="G34" s="164" t="s">
        <v>187</v>
      </c>
      <c r="H34" s="164" t="s">
        <v>144</v>
      </c>
      <c r="I34" s="164" t="s">
        <v>105</v>
      </c>
      <c r="J34" s="79" t="s">
        <v>213</v>
      </c>
      <c r="K34" s="167" t="s">
        <v>238</v>
      </c>
      <c r="L34" s="80" t="s">
        <v>236</v>
      </c>
      <c r="M34" s="109">
        <v>1</v>
      </c>
      <c r="N34" s="141">
        <v>0.749</v>
      </c>
      <c r="O34" s="110">
        <v>0.25</v>
      </c>
      <c r="P34" s="110"/>
      <c r="Q34" s="110"/>
      <c r="R34" s="125">
        <v>0.2</v>
      </c>
      <c r="S34" s="155">
        <f t="shared" si="0"/>
        <v>0.999</v>
      </c>
      <c r="T34" s="197">
        <v>1</v>
      </c>
      <c r="U34" s="91">
        <v>0</v>
      </c>
      <c r="V34" s="91">
        <f t="shared" si="5"/>
        <v>-1</v>
      </c>
      <c r="W34" s="91">
        <v>0</v>
      </c>
      <c r="X34" s="91">
        <f t="shared" si="6"/>
        <v>0</v>
      </c>
      <c r="Y34" s="92">
        <v>1</v>
      </c>
    </row>
    <row r="35" spans="1:256" s="98" customFormat="1" ht="50.1" customHeight="1" x14ac:dyDescent="0.2">
      <c r="A35" s="167" t="s">
        <v>114</v>
      </c>
      <c r="B35" s="167" t="s">
        <v>119</v>
      </c>
      <c r="C35" s="167" t="s">
        <v>121</v>
      </c>
      <c r="D35" s="145" t="s">
        <v>188</v>
      </c>
      <c r="E35" s="229" t="s">
        <v>247</v>
      </c>
      <c r="F35" s="229"/>
      <c r="G35" s="166" t="s">
        <v>342</v>
      </c>
      <c r="H35" s="166" t="s">
        <v>144</v>
      </c>
      <c r="I35" s="166" t="s">
        <v>105</v>
      </c>
      <c r="J35" s="166" t="s">
        <v>343</v>
      </c>
      <c r="K35" s="167" t="s">
        <v>344</v>
      </c>
      <c r="L35" s="166" t="s">
        <v>345</v>
      </c>
      <c r="M35" s="149">
        <v>1</v>
      </c>
      <c r="N35" s="151">
        <v>0.94</v>
      </c>
      <c r="O35" s="150">
        <v>0.92</v>
      </c>
      <c r="P35" s="150"/>
      <c r="Q35" s="150"/>
      <c r="R35" s="149">
        <v>1</v>
      </c>
      <c r="S35" s="156">
        <f t="shared" si="0"/>
        <v>1.8599999999999999</v>
      </c>
      <c r="T35" s="203">
        <f t="shared" si="1"/>
        <v>0.94</v>
      </c>
      <c r="Y35" s="99"/>
    </row>
    <row r="36" spans="1:256" s="91" customFormat="1" ht="50.1" customHeight="1" x14ac:dyDescent="0.2">
      <c r="A36" s="165" t="s">
        <v>114</v>
      </c>
      <c r="B36" s="165" t="s">
        <v>119</v>
      </c>
      <c r="C36" s="165" t="s">
        <v>121</v>
      </c>
      <c r="D36" s="86" t="s">
        <v>189</v>
      </c>
      <c r="E36" s="221" t="s">
        <v>248</v>
      </c>
      <c r="F36" s="222"/>
      <c r="G36" s="164" t="s">
        <v>249</v>
      </c>
      <c r="H36" s="164" t="s">
        <v>144</v>
      </c>
      <c r="I36" s="164" t="s">
        <v>105</v>
      </c>
      <c r="J36" s="79" t="s">
        <v>250</v>
      </c>
      <c r="K36" s="166" t="s">
        <v>251</v>
      </c>
      <c r="L36" s="80" t="s">
        <v>251</v>
      </c>
      <c r="M36" s="111" t="s">
        <v>252</v>
      </c>
      <c r="N36" s="142">
        <v>-25319684</v>
      </c>
      <c r="O36" s="142">
        <v>-37597999</v>
      </c>
      <c r="P36" s="112"/>
      <c r="Q36" s="113"/>
      <c r="R36" s="126">
        <v>0</v>
      </c>
      <c r="S36" s="155">
        <f t="shared" si="0"/>
        <v>-62917683</v>
      </c>
      <c r="T36" s="197">
        <v>1</v>
      </c>
    </row>
    <row r="37" spans="1:256" s="91" customFormat="1" ht="50.1" customHeight="1" x14ac:dyDescent="0.2">
      <c r="A37" s="165" t="s">
        <v>114</v>
      </c>
      <c r="B37" s="165" t="s">
        <v>119</v>
      </c>
      <c r="C37" s="165" t="s">
        <v>121</v>
      </c>
      <c r="D37" s="86" t="s">
        <v>190</v>
      </c>
      <c r="E37" s="221" t="s">
        <v>253</v>
      </c>
      <c r="F37" s="222"/>
      <c r="G37" s="164" t="s">
        <v>249</v>
      </c>
      <c r="H37" s="164" t="s">
        <v>144</v>
      </c>
      <c r="I37" s="164" t="s">
        <v>105</v>
      </c>
      <c r="J37" s="79" t="s">
        <v>250</v>
      </c>
      <c r="K37" s="166" t="s">
        <v>251</v>
      </c>
      <c r="L37" s="80" t="s">
        <v>251</v>
      </c>
      <c r="M37" s="111" t="s">
        <v>252</v>
      </c>
      <c r="N37" s="142">
        <v>-12780242</v>
      </c>
      <c r="O37" s="142">
        <v>-324559223.99400002</v>
      </c>
      <c r="P37" s="112"/>
      <c r="Q37" s="113"/>
      <c r="R37" s="126">
        <v>0</v>
      </c>
      <c r="S37" s="155">
        <f t="shared" si="0"/>
        <v>-337339465.99400002</v>
      </c>
      <c r="T37" s="197">
        <v>1</v>
      </c>
      <c r="U37" s="91">
        <v>0</v>
      </c>
      <c r="V37" s="91">
        <f t="shared" si="5"/>
        <v>-1</v>
      </c>
      <c r="W37" s="91">
        <v>0</v>
      </c>
      <c r="X37" s="91">
        <f t="shared" si="6"/>
        <v>0</v>
      </c>
      <c r="Y37" s="92">
        <v>1</v>
      </c>
      <c r="IV37" s="92">
        <f>AVERAGE(T32:T37)</f>
        <v>0.98999999999999988</v>
      </c>
    </row>
    <row r="38" spans="1:256" s="76" customFormat="1" ht="50.1" customHeight="1" x14ac:dyDescent="0.2">
      <c r="A38" s="165" t="s">
        <v>115</v>
      </c>
      <c r="B38" s="165" t="s">
        <v>119</v>
      </c>
      <c r="C38" s="165" t="s">
        <v>121</v>
      </c>
      <c r="D38" s="86" t="s">
        <v>194</v>
      </c>
      <c r="E38" s="221" t="s">
        <v>375</v>
      </c>
      <c r="F38" s="222"/>
      <c r="G38" s="164" t="s">
        <v>376</v>
      </c>
      <c r="H38" s="164" t="s">
        <v>144</v>
      </c>
      <c r="I38" s="164" t="s">
        <v>105</v>
      </c>
      <c r="J38" s="79" t="s">
        <v>139</v>
      </c>
      <c r="K38" s="167" t="s">
        <v>274</v>
      </c>
      <c r="L38" s="80" t="s">
        <v>210</v>
      </c>
      <c r="M38" s="70">
        <v>1</v>
      </c>
      <c r="N38" s="117">
        <v>0</v>
      </c>
      <c r="O38" s="117">
        <v>0</v>
      </c>
      <c r="P38" s="94"/>
      <c r="Q38" s="94"/>
      <c r="R38" s="95">
        <v>0</v>
      </c>
      <c r="S38" s="155">
        <f t="shared" si="0"/>
        <v>0</v>
      </c>
      <c r="T38" s="197">
        <v>1</v>
      </c>
      <c r="U38" s="76">
        <v>0</v>
      </c>
      <c r="V38" s="76">
        <f t="shared" si="5"/>
        <v>-1</v>
      </c>
      <c r="W38" s="76">
        <v>0</v>
      </c>
      <c r="X38" s="76">
        <f t="shared" si="6"/>
        <v>0</v>
      </c>
      <c r="Y38" s="85">
        <v>1</v>
      </c>
    </row>
    <row r="39" spans="1:256" s="76" customFormat="1" ht="50.1" customHeight="1" x14ac:dyDescent="0.2">
      <c r="A39" s="165" t="s">
        <v>115</v>
      </c>
      <c r="B39" s="165" t="s">
        <v>119</v>
      </c>
      <c r="C39" s="165" t="s">
        <v>121</v>
      </c>
      <c r="D39" s="86" t="s">
        <v>195</v>
      </c>
      <c r="E39" s="221" t="s">
        <v>377</v>
      </c>
      <c r="F39" s="222"/>
      <c r="G39" s="164" t="s">
        <v>378</v>
      </c>
      <c r="H39" s="164" t="s">
        <v>144</v>
      </c>
      <c r="I39" s="164" t="s">
        <v>105</v>
      </c>
      <c r="J39" s="79" t="s">
        <v>138</v>
      </c>
      <c r="K39" s="166" t="s">
        <v>227</v>
      </c>
      <c r="L39" s="80" t="s">
        <v>222</v>
      </c>
      <c r="M39" s="70">
        <v>1</v>
      </c>
      <c r="N39" s="117">
        <v>1</v>
      </c>
      <c r="O39" s="117">
        <v>1</v>
      </c>
      <c r="P39" s="94"/>
      <c r="Q39" s="94"/>
      <c r="R39" s="95">
        <v>1</v>
      </c>
      <c r="S39" s="155">
        <f t="shared" si="0"/>
        <v>2</v>
      </c>
      <c r="T39" s="197">
        <f t="shared" si="1"/>
        <v>1</v>
      </c>
      <c r="U39" s="76">
        <v>0</v>
      </c>
      <c r="V39" s="76">
        <f t="shared" si="5"/>
        <v>-1</v>
      </c>
      <c r="W39" s="76">
        <v>0</v>
      </c>
      <c r="X39" s="76">
        <f t="shared" si="6"/>
        <v>0</v>
      </c>
      <c r="Y39" s="85">
        <v>1</v>
      </c>
    </row>
    <row r="40" spans="1:256" s="91" customFormat="1" ht="50.1" customHeight="1" x14ac:dyDescent="0.2">
      <c r="A40" s="165" t="s">
        <v>115</v>
      </c>
      <c r="B40" s="165" t="s">
        <v>119</v>
      </c>
      <c r="C40" s="165" t="s">
        <v>121</v>
      </c>
      <c r="D40" s="86" t="s">
        <v>196</v>
      </c>
      <c r="E40" s="221" t="s">
        <v>379</v>
      </c>
      <c r="F40" s="222"/>
      <c r="G40" s="164" t="s">
        <v>197</v>
      </c>
      <c r="H40" s="164" t="s">
        <v>144</v>
      </c>
      <c r="I40" s="164" t="s">
        <v>105</v>
      </c>
      <c r="J40" s="79" t="s">
        <v>138</v>
      </c>
      <c r="K40" s="166" t="s">
        <v>223</v>
      </c>
      <c r="L40" s="80" t="s">
        <v>224</v>
      </c>
      <c r="M40" s="70">
        <v>1</v>
      </c>
      <c r="N40" s="117">
        <v>1</v>
      </c>
      <c r="O40" s="117">
        <v>1</v>
      </c>
      <c r="P40" s="89"/>
      <c r="Q40" s="89"/>
      <c r="R40" s="95">
        <v>1</v>
      </c>
      <c r="S40" s="155">
        <f t="shared" si="0"/>
        <v>2</v>
      </c>
      <c r="T40" s="197">
        <f t="shared" si="1"/>
        <v>1</v>
      </c>
    </row>
    <row r="41" spans="1:256" s="91" customFormat="1" ht="50.1" customHeight="1" x14ac:dyDescent="0.2">
      <c r="A41" s="165" t="s">
        <v>115</v>
      </c>
      <c r="B41" s="165" t="s">
        <v>119</v>
      </c>
      <c r="C41" s="165" t="s">
        <v>121</v>
      </c>
      <c r="D41" s="86" t="s">
        <v>225</v>
      </c>
      <c r="E41" s="221" t="s">
        <v>380</v>
      </c>
      <c r="F41" s="222"/>
      <c r="G41" s="164" t="s">
        <v>381</v>
      </c>
      <c r="H41" s="164" t="s">
        <v>144</v>
      </c>
      <c r="I41" s="164" t="s">
        <v>105</v>
      </c>
      <c r="J41" s="79" t="s">
        <v>139</v>
      </c>
      <c r="K41" s="166" t="s">
        <v>382</v>
      </c>
      <c r="L41" s="80" t="s">
        <v>218</v>
      </c>
      <c r="M41" s="70">
        <v>1</v>
      </c>
      <c r="N41" s="117">
        <v>0.22</v>
      </c>
      <c r="O41" s="176">
        <v>0.28000000000000003</v>
      </c>
      <c r="P41" s="177"/>
      <c r="Q41" s="178"/>
      <c r="R41" s="95">
        <v>0.25</v>
      </c>
      <c r="S41" s="155">
        <f t="shared" si="0"/>
        <v>0.5</v>
      </c>
      <c r="T41" s="197">
        <v>1</v>
      </c>
    </row>
    <row r="42" spans="1:256" s="91" customFormat="1" ht="50.1" customHeight="1" x14ac:dyDescent="0.2">
      <c r="A42" s="165" t="s">
        <v>115</v>
      </c>
      <c r="B42" s="165" t="s">
        <v>119</v>
      </c>
      <c r="C42" s="165" t="s">
        <v>121</v>
      </c>
      <c r="D42" s="86" t="s">
        <v>226</v>
      </c>
      <c r="E42" s="221" t="s">
        <v>383</v>
      </c>
      <c r="F42" s="222"/>
      <c r="G42" s="164" t="s">
        <v>384</v>
      </c>
      <c r="H42" s="164" t="s">
        <v>144</v>
      </c>
      <c r="I42" s="164" t="s">
        <v>105</v>
      </c>
      <c r="J42" s="79" t="s">
        <v>385</v>
      </c>
      <c r="K42" s="166" t="s">
        <v>386</v>
      </c>
      <c r="L42" s="80" t="s">
        <v>387</v>
      </c>
      <c r="M42" s="70">
        <v>1</v>
      </c>
      <c r="N42" s="117">
        <v>1</v>
      </c>
      <c r="O42" s="117">
        <v>1</v>
      </c>
      <c r="P42" s="95"/>
      <c r="Q42" s="95"/>
      <c r="R42" s="95">
        <v>1</v>
      </c>
      <c r="S42" s="155">
        <f t="shared" si="0"/>
        <v>2</v>
      </c>
      <c r="T42" s="197">
        <f t="shared" si="1"/>
        <v>1</v>
      </c>
    </row>
    <row r="43" spans="1:256" s="76" customFormat="1" ht="50.1" customHeight="1" x14ac:dyDescent="0.2">
      <c r="A43" s="165" t="s">
        <v>115</v>
      </c>
      <c r="B43" s="165" t="s">
        <v>119</v>
      </c>
      <c r="C43" s="165" t="s">
        <v>121</v>
      </c>
      <c r="D43" s="86" t="s">
        <v>228</v>
      </c>
      <c r="E43" s="221" t="s">
        <v>388</v>
      </c>
      <c r="F43" s="222"/>
      <c r="G43" s="164" t="s">
        <v>389</v>
      </c>
      <c r="H43" s="164" t="s">
        <v>144</v>
      </c>
      <c r="I43" s="164" t="s">
        <v>105</v>
      </c>
      <c r="J43" s="79" t="s">
        <v>385</v>
      </c>
      <c r="K43" s="166" t="s">
        <v>386</v>
      </c>
      <c r="L43" s="80" t="s">
        <v>387</v>
      </c>
      <c r="M43" s="70">
        <v>1</v>
      </c>
      <c r="N43" s="117">
        <v>1</v>
      </c>
      <c r="O43" s="117">
        <v>1</v>
      </c>
      <c r="P43" s="89"/>
      <c r="Q43" s="95"/>
      <c r="R43" s="95">
        <v>1</v>
      </c>
      <c r="S43" s="155">
        <f t="shared" si="0"/>
        <v>2</v>
      </c>
      <c r="T43" s="197">
        <f t="shared" si="1"/>
        <v>1</v>
      </c>
    </row>
    <row r="44" spans="1:256" s="91" customFormat="1" ht="50.1" customHeight="1" x14ac:dyDescent="0.2">
      <c r="A44" s="165" t="s">
        <v>115</v>
      </c>
      <c r="B44" s="165" t="s">
        <v>119</v>
      </c>
      <c r="C44" s="165" t="s">
        <v>121</v>
      </c>
      <c r="D44" s="86" t="s">
        <v>229</v>
      </c>
      <c r="E44" s="221" t="s">
        <v>390</v>
      </c>
      <c r="F44" s="222"/>
      <c r="G44" s="164" t="s">
        <v>391</v>
      </c>
      <c r="H44" s="164" t="s">
        <v>144</v>
      </c>
      <c r="I44" s="164" t="s">
        <v>105</v>
      </c>
      <c r="J44" s="79" t="s">
        <v>231</v>
      </c>
      <c r="K44" s="166" t="s">
        <v>395</v>
      </c>
      <c r="L44" s="80" t="s">
        <v>392</v>
      </c>
      <c r="M44" s="96">
        <v>0</v>
      </c>
      <c r="N44" s="143">
        <v>0</v>
      </c>
      <c r="O44" s="143">
        <v>0</v>
      </c>
      <c r="P44" s="95"/>
      <c r="Q44" s="95"/>
      <c r="R44" s="96">
        <v>0</v>
      </c>
      <c r="S44" s="155">
        <f t="shared" si="0"/>
        <v>0</v>
      </c>
      <c r="T44" s="197">
        <v>0</v>
      </c>
    </row>
    <row r="45" spans="1:256" s="76" customFormat="1" ht="50.1" customHeight="1" x14ac:dyDescent="0.2">
      <c r="A45" s="165" t="s">
        <v>115</v>
      </c>
      <c r="B45" s="165" t="s">
        <v>119</v>
      </c>
      <c r="C45" s="165" t="s">
        <v>121</v>
      </c>
      <c r="D45" s="86" t="s">
        <v>230</v>
      </c>
      <c r="E45" s="221" t="s">
        <v>393</v>
      </c>
      <c r="F45" s="222"/>
      <c r="G45" s="164" t="s">
        <v>394</v>
      </c>
      <c r="H45" s="164" t="s">
        <v>144</v>
      </c>
      <c r="I45" s="164" t="s">
        <v>105</v>
      </c>
      <c r="J45" s="79" t="s">
        <v>231</v>
      </c>
      <c r="K45" s="166" t="s">
        <v>395</v>
      </c>
      <c r="L45" s="80" t="s">
        <v>392</v>
      </c>
      <c r="M45" s="96">
        <v>0</v>
      </c>
      <c r="N45" s="143">
        <v>0</v>
      </c>
      <c r="O45" s="143">
        <v>0</v>
      </c>
      <c r="P45" s="95"/>
      <c r="Q45" s="95"/>
      <c r="R45" s="96">
        <v>0</v>
      </c>
      <c r="S45" s="155">
        <f t="shared" si="0"/>
        <v>0</v>
      </c>
      <c r="T45" s="197">
        <v>0</v>
      </c>
    </row>
    <row r="46" spans="1:256" s="76" customFormat="1" ht="50.1" customHeight="1" x14ac:dyDescent="0.2">
      <c r="A46" s="165" t="s">
        <v>115</v>
      </c>
      <c r="B46" s="165" t="s">
        <v>119</v>
      </c>
      <c r="C46" s="165" t="s">
        <v>121</v>
      </c>
      <c r="D46" s="86" t="s">
        <v>232</v>
      </c>
      <c r="E46" s="221" t="s">
        <v>396</v>
      </c>
      <c r="F46" s="222"/>
      <c r="G46" s="164" t="s">
        <v>397</v>
      </c>
      <c r="H46" s="164" t="s">
        <v>144</v>
      </c>
      <c r="I46" s="164" t="s">
        <v>105</v>
      </c>
      <c r="J46" s="79" t="s">
        <v>231</v>
      </c>
      <c r="K46" s="166" t="s">
        <v>398</v>
      </c>
      <c r="L46" s="80" t="s">
        <v>398</v>
      </c>
      <c r="M46" s="96">
        <v>0</v>
      </c>
      <c r="N46" s="143">
        <v>0</v>
      </c>
      <c r="O46" s="143">
        <v>0</v>
      </c>
      <c r="P46" s="95"/>
      <c r="Q46" s="95"/>
      <c r="R46" s="96">
        <v>0</v>
      </c>
      <c r="S46" s="155">
        <f t="shared" si="0"/>
        <v>0</v>
      </c>
      <c r="T46" s="197">
        <v>0</v>
      </c>
    </row>
    <row r="47" spans="1:256" s="76" customFormat="1" ht="50.1" customHeight="1" x14ac:dyDescent="0.2">
      <c r="A47" s="165" t="s">
        <v>115</v>
      </c>
      <c r="B47" s="165" t="s">
        <v>119</v>
      </c>
      <c r="C47" s="165" t="s">
        <v>121</v>
      </c>
      <c r="D47" s="86" t="s">
        <v>233</v>
      </c>
      <c r="E47" s="221" t="s">
        <v>399</v>
      </c>
      <c r="F47" s="222"/>
      <c r="G47" s="164" t="s">
        <v>400</v>
      </c>
      <c r="H47" s="164" t="s">
        <v>144</v>
      </c>
      <c r="I47" s="164" t="s">
        <v>105</v>
      </c>
      <c r="J47" s="79" t="s">
        <v>231</v>
      </c>
      <c r="K47" s="166" t="s">
        <v>395</v>
      </c>
      <c r="L47" s="80" t="s">
        <v>392</v>
      </c>
      <c r="M47" s="96">
        <v>0</v>
      </c>
      <c r="N47" s="143">
        <v>0</v>
      </c>
      <c r="O47" s="143">
        <v>0</v>
      </c>
      <c r="P47" s="95"/>
      <c r="Q47" s="95"/>
      <c r="R47" s="96">
        <v>0</v>
      </c>
      <c r="S47" s="155">
        <f t="shared" si="0"/>
        <v>0</v>
      </c>
      <c r="T47" s="197">
        <v>0</v>
      </c>
    </row>
    <row r="48" spans="1:256" s="76" customFormat="1" ht="50.1" customHeight="1" x14ac:dyDescent="0.2">
      <c r="A48" s="165" t="s">
        <v>115</v>
      </c>
      <c r="B48" s="165" t="s">
        <v>119</v>
      </c>
      <c r="C48" s="165" t="s">
        <v>121</v>
      </c>
      <c r="D48" s="86" t="s">
        <v>234</v>
      </c>
      <c r="E48" s="221" t="s">
        <v>401</v>
      </c>
      <c r="F48" s="222"/>
      <c r="G48" s="164" t="s">
        <v>402</v>
      </c>
      <c r="H48" s="164" t="s">
        <v>144</v>
      </c>
      <c r="I48" s="164" t="s">
        <v>105</v>
      </c>
      <c r="J48" s="79" t="s">
        <v>231</v>
      </c>
      <c r="K48" s="166" t="s">
        <v>403</v>
      </c>
      <c r="L48" s="80" t="s">
        <v>267</v>
      </c>
      <c r="M48" s="96">
        <v>0</v>
      </c>
      <c r="N48" s="143">
        <v>0</v>
      </c>
      <c r="O48" s="143">
        <v>0</v>
      </c>
      <c r="P48" s="95"/>
      <c r="Q48" s="95"/>
      <c r="R48" s="96">
        <v>0</v>
      </c>
      <c r="S48" s="155">
        <f t="shared" si="0"/>
        <v>0</v>
      </c>
      <c r="T48" s="197">
        <v>0</v>
      </c>
    </row>
    <row r="49" spans="1:256" s="91" customFormat="1" ht="50.1" customHeight="1" x14ac:dyDescent="0.2">
      <c r="A49" s="165" t="s">
        <v>115</v>
      </c>
      <c r="B49" s="165" t="s">
        <v>119</v>
      </c>
      <c r="C49" s="165" t="s">
        <v>121</v>
      </c>
      <c r="D49" s="86" t="s">
        <v>235</v>
      </c>
      <c r="E49" s="221" t="s">
        <v>404</v>
      </c>
      <c r="F49" s="222"/>
      <c r="G49" s="164" t="s">
        <v>405</v>
      </c>
      <c r="H49" s="164" t="s">
        <v>144</v>
      </c>
      <c r="I49" s="164" t="s">
        <v>105</v>
      </c>
      <c r="J49" s="79" t="s">
        <v>406</v>
      </c>
      <c r="K49" s="166" t="s">
        <v>413</v>
      </c>
      <c r="L49" s="80" t="s">
        <v>407</v>
      </c>
      <c r="M49" s="95">
        <v>0.25</v>
      </c>
      <c r="N49" s="117">
        <v>0.06</v>
      </c>
      <c r="O49" s="117">
        <v>7.0000000000000007E-2</v>
      </c>
      <c r="P49" s="95"/>
      <c r="Q49" s="95"/>
      <c r="R49" s="95">
        <v>0.25</v>
      </c>
      <c r="S49" s="90">
        <f t="shared" si="0"/>
        <v>0.13</v>
      </c>
      <c r="T49" s="197">
        <v>0.87</v>
      </c>
    </row>
    <row r="50" spans="1:256" s="91" customFormat="1" ht="50.1" customHeight="1" x14ac:dyDescent="0.2">
      <c r="A50" s="165" t="s">
        <v>115</v>
      </c>
      <c r="B50" s="165" t="s">
        <v>119</v>
      </c>
      <c r="C50" s="165" t="s">
        <v>121</v>
      </c>
      <c r="D50" s="86" t="s">
        <v>408</v>
      </c>
      <c r="E50" s="221" t="s">
        <v>409</v>
      </c>
      <c r="F50" s="222"/>
      <c r="G50" s="164" t="s">
        <v>410</v>
      </c>
      <c r="H50" s="164" t="s">
        <v>144</v>
      </c>
      <c r="I50" s="164" t="s">
        <v>105</v>
      </c>
      <c r="J50" s="79" t="s">
        <v>411</v>
      </c>
      <c r="K50" s="166" t="s">
        <v>274</v>
      </c>
      <c r="L50" s="80" t="s">
        <v>412</v>
      </c>
      <c r="M50" s="95">
        <v>1</v>
      </c>
      <c r="N50" s="179">
        <v>0.67669999999999997</v>
      </c>
      <c r="O50" s="95">
        <v>1</v>
      </c>
      <c r="P50" s="95"/>
      <c r="Q50" s="95"/>
      <c r="R50" s="180">
        <v>1</v>
      </c>
      <c r="S50" s="155">
        <f t="shared" si="0"/>
        <v>1.6766999999999999</v>
      </c>
      <c r="T50" s="197">
        <f>O50/R50</f>
        <v>1</v>
      </c>
    </row>
    <row r="51" spans="1:256" s="98" customFormat="1" ht="53.25" customHeight="1" x14ac:dyDescent="0.2">
      <c r="A51" s="167" t="s">
        <v>116</v>
      </c>
      <c r="B51" s="167" t="s">
        <v>119</v>
      </c>
      <c r="C51" s="167" t="s">
        <v>103</v>
      </c>
      <c r="D51" s="145" t="s">
        <v>158</v>
      </c>
      <c r="E51" s="223" t="s">
        <v>124</v>
      </c>
      <c r="F51" s="224"/>
      <c r="G51" s="166" t="s">
        <v>329</v>
      </c>
      <c r="H51" s="166" t="s">
        <v>143</v>
      </c>
      <c r="I51" s="166" t="s">
        <v>105</v>
      </c>
      <c r="J51" s="166" t="s">
        <v>213</v>
      </c>
      <c r="K51" s="166" t="s">
        <v>239</v>
      </c>
      <c r="L51" s="166" t="s">
        <v>240</v>
      </c>
      <c r="M51" s="158">
        <v>1</v>
      </c>
      <c r="N51" s="159">
        <v>0.96</v>
      </c>
      <c r="O51" s="160">
        <v>0.98</v>
      </c>
      <c r="P51" s="160"/>
      <c r="Q51" s="161"/>
      <c r="R51" s="162">
        <v>1</v>
      </c>
      <c r="S51" s="156">
        <f t="shared" si="0"/>
        <v>1.94</v>
      </c>
      <c r="T51" s="203">
        <f>O51/R51</f>
        <v>0.98</v>
      </c>
      <c r="U51" s="98">
        <v>0</v>
      </c>
      <c r="V51" s="98">
        <f t="shared" si="5"/>
        <v>-1</v>
      </c>
      <c r="W51" s="98">
        <v>0</v>
      </c>
      <c r="X51" s="98">
        <f t="shared" si="6"/>
        <v>0</v>
      </c>
      <c r="Y51" s="99">
        <v>1</v>
      </c>
    </row>
    <row r="52" spans="1:256" s="98" customFormat="1" ht="50.1" customHeight="1" x14ac:dyDescent="0.2">
      <c r="A52" s="167" t="s">
        <v>116</v>
      </c>
      <c r="B52" s="167" t="s">
        <v>119</v>
      </c>
      <c r="C52" s="167" t="s">
        <v>103</v>
      </c>
      <c r="D52" s="145" t="s">
        <v>159</v>
      </c>
      <c r="E52" s="223" t="s">
        <v>330</v>
      </c>
      <c r="F52" s="224"/>
      <c r="G52" s="166" t="s">
        <v>331</v>
      </c>
      <c r="H52" s="166" t="s">
        <v>143</v>
      </c>
      <c r="I52" s="166" t="s">
        <v>105</v>
      </c>
      <c r="J52" s="166" t="s">
        <v>213</v>
      </c>
      <c r="K52" s="166" t="s">
        <v>239</v>
      </c>
      <c r="L52" s="166" t="s">
        <v>240</v>
      </c>
      <c r="M52" s="152">
        <v>1</v>
      </c>
      <c r="N52" s="181">
        <v>1</v>
      </c>
      <c r="O52" s="181">
        <v>0.9</v>
      </c>
      <c r="P52" s="182"/>
      <c r="Q52" s="182"/>
      <c r="R52" s="183">
        <v>1</v>
      </c>
      <c r="S52" s="156">
        <f t="shared" si="0"/>
        <v>1.9</v>
      </c>
      <c r="T52" s="203">
        <f>O52/R52</f>
        <v>0.9</v>
      </c>
      <c r="Y52" s="99"/>
    </row>
    <row r="53" spans="1:256" s="91" customFormat="1" ht="50.1" customHeight="1" x14ac:dyDescent="0.2">
      <c r="A53" s="165" t="s">
        <v>116</v>
      </c>
      <c r="B53" s="165" t="s">
        <v>119</v>
      </c>
      <c r="C53" s="165" t="s">
        <v>103</v>
      </c>
      <c r="D53" s="86" t="s">
        <v>160</v>
      </c>
      <c r="E53" s="221" t="s">
        <v>332</v>
      </c>
      <c r="F53" s="222"/>
      <c r="G53" s="164" t="s">
        <v>333</v>
      </c>
      <c r="H53" s="164" t="s">
        <v>143</v>
      </c>
      <c r="I53" s="164" t="s">
        <v>105</v>
      </c>
      <c r="J53" s="79" t="s">
        <v>213</v>
      </c>
      <c r="K53" s="167" t="s">
        <v>239</v>
      </c>
      <c r="L53" s="80" t="s">
        <v>240</v>
      </c>
      <c r="M53" s="70">
        <v>1</v>
      </c>
      <c r="N53" s="138">
        <v>1.25</v>
      </c>
      <c r="O53" s="93">
        <v>1</v>
      </c>
      <c r="P53" s="93"/>
      <c r="Q53" s="103"/>
      <c r="R53" s="122">
        <v>1</v>
      </c>
      <c r="S53" s="155">
        <f t="shared" si="0"/>
        <v>2.25</v>
      </c>
      <c r="T53" s="197">
        <v>1</v>
      </c>
      <c r="U53" s="98">
        <v>0</v>
      </c>
      <c r="V53" s="98">
        <f>-COS((P53/Y53)*PI())</f>
        <v>-1</v>
      </c>
      <c r="W53" s="98">
        <v>0</v>
      </c>
      <c r="X53" s="98">
        <f>SIN((P53/Y53)*PI())</f>
        <v>0</v>
      </c>
      <c r="Y53" s="99">
        <v>1</v>
      </c>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H53" s="98"/>
      <c r="HI53" s="98"/>
      <c r="HJ53" s="98"/>
      <c r="HK53" s="98"/>
      <c r="HL53" s="98"/>
      <c r="HM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9">
        <f>AVERAGE(T51:T53)</f>
        <v>0.96</v>
      </c>
    </row>
    <row r="54" spans="1:256" s="76" customFormat="1" ht="61.5" customHeight="1" x14ac:dyDescent="0.2">
      <c r="A54" s="165" t="s">
        <v>117</v>
      </c>
      <c r="B54" s="165" t="s">
        <v>119</v>
      </c>
      <c r="C54" s="165" t="s">
        <v>121</v>
      </c>
      <c r="D54" s="86" t="s">
        <v>193</v>
      </c>
      <c r="E54" s="221" t="s">
        <v>265</v>
      </c>
      <c r="F54" s="222"/>
      <c r="G54" s="164" t="s">
        <v>266</v>
      </c>
      <c r="H54" s="164" t="s">
        <v>144</v>
      </c>
      <c r="I54" s="164" t="s">
        <v>105</v>
      </c>
      <c r="J54" s="79" t="s">
        <v>267</v>
      </c>
      <c r="K54" s="167" t="s">
        <v>268</v>
      </c>
      <c r="L54" s="80" t="s">
        <v>269</v>
      </c>
      <c r="M54" s="114">
        <v>4</v>
      </c>
      <c r="N54" s="144">
        <v>1</v>
      </c>
      <c r="O54" s="115">
        <v>1</v>
      </c>
      <c r="P54" s="115"/>
      <c r="Q54" s="115"/>
      <c r="R54" s="127">
        <v>1</v>
      </c>
      <c r="S54" s="155">
        <f t="shared" si="0"/>
        <v>2</v>
      </c>
      <c r="T54" s="197">
        <f t="shared" si="1"/>
        <v>1</v>
      </c>
      <c r="U54" s="76">
        <v>0</v>
      </c>
      <c r="V54" s="76">
        <f>-COS((P54/Y54)*PI())</f>
        <v>-1</v>
      </c>
      <c r="W54" s="76">
        <v>0</v>
      </c>
      <c r="X54" s="76">
        <f>SIN((P54/Y54)*PI())</f>
        <v>0</v>
      </c>
      <c r="Y54" s="85">
        <v>1</v>
      </c>
      <c r="IV54" s="85">
        <f>AVERAGE(T54)</f>
        <v>1</v>
      </c>
    </row>
    <row r="55" spans="1:256" s="91" customFormat="1" ht="60.75" customHeight="1" x14ac:dyDescent="0.2">
      <c r="A55" s="164" t="s">
        <v>163</v>
      </c>
      <c r="B55" s="164" t="s">
        <v>170</v>
      </c>
      <c r="C55" s="165" t="s">
        <v>123</v>
      </c>
      <c r="D55" s="86" t="s">
        <v>171</v>
      </c>
      <c r="E55" s="221" t="s">
        <v>270</v>
      </c>
      <c r="F55" s="222"/>
      <c r="G55" s="164" t="s">
        <v>172</v>
      </c>
      <c r="H55" s="164" t="s">
        <v>144</v>
      </c>
      <c r="I55" s="164" t="s">
        <v>105</v>
      </c>
      <c r="J55" s="79" t="s">
        <v>138</v>
      </c>
      <c r="K55" s="167" t="s">
        <v>237</v>
      </c>
      <c r="L55" s="80" t="s">
        <v>236</v>
      </c>
      <c r="M55" s="70">
        <v>1</v>
      </c>
      <c r="N55" s="132">
        <v>0.25</v>
      </c>
      <c r="O55" s="132">
        <v>0.24</v>
      </c>
      <c r="P55" s="93"/>
      <c r="Q55" s="93"/>
      <c r="R55" s="70">
        <v>0.24</v>
      </c>
      <c r="S55" s="155">
        <f t="shared" si="0"/>
        <v>0.49</v>
      </c>
      <c r="T55" s="197">
        <f>O55/R55</f>
        <v>1</v>
      </c>
      <c r="U55" s="91">
        <v>0</v>
      </c>
      <c r="V55" s="91">
        <f>-COS((P55/Y55)*PI())</f>
        <v>-1</v>
      </c>
      <c r="W55" s="91">
        <v>0</v>
      </c>
      <c r="X55" s="91">
        <f>SIN((P55/Y55)*PI())</f>
        <v>0</v>
      </c>
      <c r="Y55" s="92">
        <v>1</v>
      </c>
      <c r="IV55" s="92">
        <f>AVERAGE(T55)</f>
        <v>1</v>
      </c>
    </row>
    <row r="56" spans="1:256" x14ac:dyDescent="0.2"/>
    <row r="57" spans="1:256" hidden="1" x14ac:dyDescent="0.2"/>
    <row r="58" spans="1:256" hidden="1" x14ac:dyDescent="0.2"/>
    <row r="59" spans="1:256" hidden="1" x14ac:dyDescent="0.2"/>
    <row r="60" spans="1:256" hidden="1" x14ac:dyDescent="0.2"/>
    <row r="61" spans="1:256" hidden="1" x14ac:dyDescent="0.2"/>
    <row r="62" spans="1:256" hidden="1" x14ac:dyDescent="0.2"/>
    <row r="63" spans="1:256" hidden="1" x14ac:dyDescent="0.2"/>
    <row r="64" spans="1:256" hidden="1" x14ac:dyDescent="0.2"/>
    <row r="65" spans="15:15" x14ac:dyDescent="0.2"/>
    <row r="66" spans="15:15" ht="15.75" x14ac:dyDescent="0.25">
      <c r="O66" s="101"/>
    </row>
    <row r="67" spans="15:15" ht="15.75" x14ac:dyDescent="0.25">
      <c r="O67" s="101"/>
    </row>
    <row r="68" spans="15:15" ht="15.75" x14ac:dyDescent="0.25">
      <c r="O68" s="101"/>
    </row>
    <row r="69" spans="15:15" ht="15.75" x14ac:dyDescent="0.25">
      <c r="O69" s="101"/>
    </row>
    <row r="70" spans="15:15" ht="15.75" x14ac:dyDescent="0.25">
      <c r="O70" s="101"/>
    </row>
    <row r="71" spans="15:15" ht="15.75" x14ac:dyDescent="0.25">
      <c r="O71" s="101"/>
    </row>
    <row r="72" spans="15:15" ht="15.75" x14ac:dyDescent="0.25">
      <c r="O72" s="101"/>
    </row>
    <row r="73" spans="15:15" ht="15.75" x14ac:dyDescent="0.25">
      <c r="O73" s="101"/>
    </row>
    <row r="74" spans="15:15" ht="15.75" x14ac:dyDescent="0.25">
      <c r="O74" s="101"/>
    </row>
    <row r="75" spans="15:15" ht="15.75" x14ac:dyDescent="0.25">
      <c r="O75" s="101"/>
    </row>
    <row r="76" spans="15:15" ht="15.75" x14ac:dyDescent="0.25">
      <c r="O76" s="101"/>
    </row>
    <row r="77" spans="15:15" ht="15.75" x14ac:dyDescent="0.25">
      <c r="O77" s="101"/>
    </row>
    <row r="78" spans="15:15" ht="15.75" x14ac:dyDescent="0.25">
      <c r="O78" s="101"/>
    </row>
    <row r="79" spans="15:15" ht="15.75" x14ac:dyDescent="0.25">
      <c r="O79" s="101"/>
    </row>
    <row r="80" spans="15:15"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sheetData>
  <autoFilter ref="A4:Y55">
    <filterColumn colId="4" showButton="0"/>
  </autoFilter>
  <mergeCells count="70">
    <mergeCell ref="E33:F33"/>
    <mergeCell ref="E34:F34"/>
    <mergeCell ref="E49:F49"/>
    <mergeCell ref="E32:F32"/>
    <mergeCell ref="E50:F50"/>
    <mergeCell ref="E41:F41"/>
    <mergeCell ref="E48:F48"/>
    <mergeCell ref="E36:F36"/>
    <mergeCell ref="E42:F42"/>
    <mergeCell ref="E43:F43"/>
    <mergeCell ref="E44:F44"/>
    <mergeCell ref="E45:F45"/>
    <mergeCell ref="E46:F46"/>
    <mergeCell ref="A1:B1"/>
    <mergeCell ref="C1:L1"/>
    <mergeCell ref="I3:I4"/>
    <mergeCell ref="J3:L3"/>
    <mergeCell ref="H3:H4"/>
    <mergeCell ref="G3:G4"/>
    <mergeCell ref="A3:A4"/>
    <mergeCell ref="B3:B4"/>
    <mergeCell ref="C3:C4"/>
    <mergeCell ref="D3:D4"/>
    <mergeCell ref="T3:T4"/>
    <mergeCell ref="M3:M4"/>
    <mergeCell ref="N3:Q3"/>
    <mergeCell ref="E16:F16"/>
    <mergeCell ref="R3:R4"/>
    <mergeCell ref="S3:S4"/>
    <mergeCell ref="E5:F5"/>
    <mergeCell ref="E11:F11"/>
    <mergeCell ref="E10:F10"/>
    <mergeCell ref="E15:F15"/>
    <mergeCell ref="E13:F13"/>
    <mergeCell ref="E14:F14"/>
    <mergeCell ref="E6:F6"/>
    <mergeCell ref="M1:P1"/>
    <mergeCell ref="Q1:S1"/>
    <mergeCell ref="E54:F54"/>
    <mergeCell ref="E55:F55"/>
    <mergeCell ref="E3:F4"/>
    <mergeCell ref="E51:F51"/>
    <mergeCell ref="E53:F53"/>
    <mergeCell ref="E35:F35"/>
    <mergeCell ref="E52:F52"/>
    <mergeCell ref="E37:F37"/>
    <mergeCell ref="E38:F38"/>
    <mergeCell ref="E39:F39"/>
    <mergeCell ref="E31:F31"/>
    <mergeCell ref="E40:F40"/>
    <mergeCell ref="E47:F47"/>
    <mergeCell ref="O2:T2"/>
    <mergeCell ref="E20:F20"/>
    <mergeCell ref="E21:F21"/>
    <mergeCell ref="E7:F7"/>
    <mergeCell ref="E8:F8"/>
    <mergeCell ref="E9:F9"/>
    <mergeCell ref="E18:F18"/>
    <mergeCell ref="E19:F19"/>
    <mergeCell ref="E12:F12"/>
    <mergeCell ref="E17:F17"/>
    <mergeCell ref="E28:F28"/>
    <mergeCell ref="E29:F29"/>
    <mergeCell ref="E30:F30"/>
    <mergeCell ref="E22:F22"/>
    <mergeCell ref="E23:F23"/>
    <mergeCell ref="E24:F24"/>
    <mergeCell ref="E25:F25"/>
    <mergeCell ref="E27:F27"/>
    <mergeCell ref="E26:F26"/>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2" manualBreakCount="2">
    <brk id="18" max="16383" man="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x14ac:dyDescent="0.2"/>
  <sheetData>
    <row r="1" spans="1:8" x14ac:dyDescent="0.2">
      <c r="A1" s="238" t="s">
        <v>137</v>
      </c>
      <c r="B1" s="238"/>
      <c r="C1" s="238"/>
      <c r="D1" s="238"/>
      <c r="E1" s="238"/>
      <c r="F1" s="238"/>
      <c r="G1" s="238"/>
      <c r="H1" s="238"/>
    </row>
    <row r="2" spans="1:8" x14ac:dyDescent="0.2">
      <c r="A2" s="238"/>
      <c r="B2" s="238"/>
      <c r="C2" s="238"/>
      <c r="D2" s="238"/>
      <c r="E2" s="238"/>
      <c r="F2" s="238"/>
      <c r="G2" s="238"/>
      <c r="H2" s="238"/>
    </row>
    <row r="4" spans="1:8" x14ac:dyDescent="0.2">
      <c r="A4" s="239" t="s">
        <v>68</v>
      </c>
      <c r="B4" s="239"/>
      <c r="C4" s="239"/>
      <c r="D4" s="239"/>
      <c r="E4" s="239"/>
      <c r="F4" s="239"/>
      <c r="G4" s="239"/>
      <c r="H4" s="239"/>
    </row>
    <row r="5" spans="1:8" x14ac:dyDescent="0.2">
      <c r="A5" s="239" t="s">
        <v>130</v>
      </c>
      <c r="B5" s="239"/>
      <c r="C5" s="239"/>
      <c r="D5" s="239"/>
      <c r="E5" s="239"/>
      <c r="F5" s="239"/>
      <c r="G5" s="239"/>
      <c r="H5" s="239"/>
    </row>
    <row r="6" spans="1:8" x14ac:dyDescent="0.2">
      <c r="A6" s="240" t="s">
        <v>131</v>
      </c>
      <c r="B6" s="241"/>
      <c r="C6" s="241"/>
      <c r="D6" s="241"/>
      <c r="E6" s="241"/>
      <c r="F6" s="241"/>
      <c r="G6" s="241"/>
      <c r="H6" s="241"/>
    </row>
    <row r="7" spans="1:8" x14ac:dyDescent="0.2">
      <c r="A7" s="242">
        <f>+'INDICADORES IDEP 2019'!T5</f>
        <v>1</v>
      </c>
      <c r="B7" s="241"/>
      <c r="C7" s="241"/>
      <c r="D7" s="241"/>
      <c r="E7" s="241"/>
      <c r="F7" s="241"/>
      <c r="G7" s="241"/>
      <c r="H7" s="241"/>
    </row>
    <row r="9" spans="1:8" ht="39" customHeight="1" x14ac:dyDescent="0.2">
      <c r="A9" s="243" t="str">
        <f>+'INDICADORES IDEP 2019'!E5</f>
        <v xml:space="preserve"> Avance en el desarrollo de la estrategia de Comunicación, Socialización y Divulgación del Sistema de Seguimiento a la política educativa distrital en los contextos escolares</v>
      </c>
      <c r="B9" s="244"/>
      <c r="C9" s="244"/>
      <c r="D9" s="244"/>
      <c r="E9" s="244"/>
      <c r="F9" s="244"/>
      <c r="G9" s="244"/>
      <c r="H9" s="245"/>
    </row>
    <row r="11" spans="1:8" x14ac:dyDescent="0.2">
      <c r="F11" s="240" t="s">
        <v>132</v>
      </c>
      <c r="G11" s="241"/>
      <c r="H11" s="241"/>
    </row>
    <row r="12" spans="1:8" x14ac:dyDescent="0.2">
      <c r="F12" s="246" t="s">
        <v>133</v>
      </c>
      <c r="G12" s="247"/>
      <c r="H12" s="247"/>
    </row>
    <row r="13" spans="1:8" x14ac:dyDescent="0.2">
      <c r="F13" s="247"/>
      <c r="G13" s="247"/>
      <c r="H13" s="247"/>
    </row>
    <row r="14" spans="1:8" x14ac:dyDescent="0.2">
      <c r="F14" s="247"/>
      <c r="G14" s="247"/>
      <c r="H14" s="247"/>
    </row>
    <row r="15" spans="1:8" x14ac:dyDescent="0.2">
      <c r="F15" s="247"/>
      <c r="G15" s="247"/>
      <c r="H15" s="247"/>
    </row>
    <row r="16" spans="1:8" x14ac:dyDescent="0.2">
      <c r="F16" s="247"/>
      <c r="G16" s="247"/>
      <c r="H16" s="247"/>
    </row>
    <row r="17" spans="1:8" x14ac:dyDescent="0.2">
      <c r="F17" s="247"/>
      <c r="G17" s="247"/>
      <c r="H17" s="247"/>
    </row>
    <row r="18" spans="1:8" x14ac:dyDescent="0.2">
      <c r="F18" s="247"/>
      <c r="G18" s="247"/>
      <c r="H18" s="247"/>
    </row>
    <row r="21" spans="1:8" x14ac:dyDescent="0.2">
      <c r="A21" s="239" t="s">
        <v>134</v>
      </c>
      <c r="B21" s="239"/>
      <c r="C21" s="239"/>
      <c r="D21" s="239"/>
      <c r="E21" s="239"/>
      <c r="F21" s="239"/>
      <c r="G21" s="239"/>
      <c r="H21" s="239"/>
    </row>
    <row r="22" spans="1:8" x14ac:dyDescent="0.2">
      <c r="A22" s="240" t="s">
        <v>131</v>
      </c>
      <c r="B22" s="241"/>
      <c r="C22" s="241"/>
      <c r="D22" s="241"/>
      <c r="E22" s="241"/>
      <c r="F22" s="241"/>
      <c r="G22" s="241"/>
      <c r="H22" s="241"/>
    </row>
    <row r="23" spans="1:8" x14ac:dyDescent="0.2">
      <c r="A23" s="242" t="e">
        <f>+'INDICADORES IDEP 2019'!#REF!</f>
        <v>#REF!</v>
      </c>
      <c r="B23" s="241"/>
      <c r="C23" s="241"/>
      <c r="D23" s="241"/>
      <c r="E23" s="241"/>
      <c r="F23" s="241"/>
      <c r="G23" s="241"/>
      <c r="H23" s="241"/>
    </row>
    <row r="25" spans="1:8" ht="39" customHeight="1" x14ac:dyDescent="0.2">
      <c r="A25" s="243" t="s">
        <v>136</v>
      </c>
      <c r="B25" s="244"/>
      <c r="C25" s="244"/>
      <c r="D25" s="244"/>
      <c r="E25" s="244"/>
      <c r="F25" s="244"/>
      <c r="G25" s="244"/>
      <c r="H25" s="245"/>
    </row>
    <row r="27" spans="1:8" x14ac:dyDescent="0.2">
      <c r="F27" s="240" t="s">
        <v>132</v>
      </c>
      <c r="G27" s="241"/>
      <c r="H27" s="241"/>
    </row>
    <row r="28" spans="1:8" x14ac:dyDescent="0.2">
      <c r="F28" s="246" t="s">
        <v>135</v>
      </c>
      <c r="G28" s="247"/>
      <c r="H28" s="247"/>
    </row>
    <row r="29" spans="1:8" x14ac:dyDescent="0.2">
      <c r="F29" s="247"/>
      <c r="G29" s="247"/>
      <c r="H29" s="247"/>
    </row>
    <row r="30" spans="1:8" x14ac:dyDescent="0.2">
      <c r="F30" s="247"/>
      <c r="G30" s="247"/>
      <c r="H30" s="247"/>
    </row>
    <row r="31" spans="1:8" x14ac:dyDescent="0.2">
      <c r="F31" s="247"/>
      <c r="G31" s="247"/>
      <c r="H31" s="247"/>
    </row>
    <row r="32" spans="1:8" x14ac:dyDescent="0.2">
      <c r="F32" s="247"/>
      <c r="G32" s="247"/>
      <c r="H32" s="247"/>
    </row>
    <row r="33" spans="6:8" x14ac:dyDescent="0.2">
      <c r="F33" s="247"/>
      <c r="G33" s="247"/>
      <c r="H33" s="247"/>
    </row>
    <row r="34" spans="6:8" x14ac:dyDescent="0.2">
      <c r="F34" s="247"/>
      <c r="G34" s="247"/>
      <c r="H34" s="247"/>
    </row>
  </sheetData>
  <mergeCells count="14">
    <mergeCell ref="F27:H27"/>
    <mergeCell ref="A25:H25"/>
    <mergeCell ref="A4:H4"/>
    <mergeCell ref="F28:H34"/>
    <mergeCell ref="F11:H11"/>
    <mergeCell ref="F12:H18"/>
    <mergeCell ref="A21:H21"/>
    <mergeCell ref="A22:H22"/>
    <mergeCell ref="A23:H23"/>
    <mergeCell ref="A1:H2"/>
    <mergeCell ref="A5:H5"/>
    <mergeCell ref="A6:H6"/>
    <mergeCell ref="A7:H7"/>
    <mergeCell ref="A9:H9"/>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2019</vt:lpstr>
      <vt:lpstr>Hoja2</vt:lpstr>
      <vt:lpstr>'Criterio de calificacion'!Área_de_impresión</vt:lpstr>
      <vt:lpstr>'INDICADORES IDEP 2019'!Área_de_impresión</vt:lpstr>
      <vt:lpstr>'Semaforo proceso'!Área_de_impresión</vt:lpstr>
      <vt:lpstr>'INDICADORES IDEP 2019'!Títulos_a_imprimir</vt:lpstr>
    </vt:vector>
  </TitlesOfParts>
  <Company>ASD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Sistema Integrado de Gestión</cp:lastModifiedBy>
  <cp:lastPrinted>2018-04-16T17:44:25Z</cp:lastPrinted>
  <dcterms:created xsi:type="dcterms:W3CDTF">2008-10-22T15:41:48Z</dcterms:created>
  <dcterms:modified xsi:type="dcterms:W3CDTF">2019-07-09T14:13:30Z</dcterms:modified>
</cp:coreProperties>
</file>