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acorrea\Documents\adriana_correa_2019\120_28_15_PEDI_plan_estrategico_2019\"/>
    </mc:Choice>
  </mc:AlternateContent>
  <bookViews>
    <workbookView xWindow="0" yWindow="0" windowWidth="20490" windowHeight="6765"/>
  </bookViews>
  <sheets>
    <sheet name="PEDI  SEPTIEMBRE 2019" sheetId="2" r:id="rId1"/>
    <sheet name="Hoja1" sheetId="3" r:id="rId2"/>
  </sheets>
  <definedNames>
    <definedName name="_xlnm.Print_Area" localSheetId="0">'PEDI  SEPTIEMBRE 2019'!$A$11:$K$23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J26" i="2" l="1"/>
  <c r="AJ33" i="2"/>
  <c r="AU34" i="2" l="1"/>
  <c r="AU33" i="2"/>
  <c r="AI15" i="2"/>
  <c r="AT34" i="2" l="1"/>
  <c r="AS34" i="2"/>
  <c r="AR34" i="2"/>
  <c r="AR35" i="2" s="1"/>
  <c r="AQ34" i="2"/>
  <c r="AQ35" i="2" s="1"/>
  <c r="AQ36" i="2" s="1"/>
  <c r="AU26" i="2"/>
  <c r="AA33" i="2"/>
  <c r="AV33" i="2" l="1"/>
  <c r="AQ24" i="2" l="1"/>
  <c r="AU35" i="2" l="1"/>
  <c r="AV21" i="2"/>
  <c r="AV22" i="2"/>
  <c r="AV23" i="2"/>
  <c r="AU21" i="2"/>
  <c r="AU22" i="2"/>
  <c r="AU23" i="2"/>
  <c r="AV17" i="2"/>
  <c r="AV15" i="2"/>
  <c r="AV16" i="2"/>
  <c r="AV18" i="2"/>
  <c r="AU17" i="2"/>
  <c r="AU15" i="2"/>
  <c r="AU16" i="2"/>
  <c r="AU18" i="2"/>
  <c r="AU20" i="2"/>
  <c r="AJ22" i="2"/>
  <c r="AJ17" i="2"/>
  <c r="T23" i="2"/>
  <c r="T21" i="2"/>
  <c r="T20" i="2"/>
  <c r="T18" i="2"/>
  <c r="T16" i="2"/>
  <c r="T15" i="2"/>
  <c r="AP34" i="2"/>
  <c r="AP35" i="2" s="1"/>
  <c r="S15" i="2"/>
  <c r="S20" i="2"/>
  <c r="S23" i="2"/>
  <c r="U23" i="2" s="1"/>
  <c r="S21" i="2"/>
  <c r="S18" i="2"/>
  <c r="U18" i="2" s="1"/>
  <c r="S16" i="2"/>
  <c r="U16" i="2" s="1"/>
  <c r="AH21" i="2"/>
  <c r="AH23" i="2"/>
  <c r="AG21" i="2"/>
  <c r="AG23" i="2"/>
  <c r="AG20" i="2"/>
  <c r="AG16" i="2"/>
  <c r="AG18" i="2"/>
  <c r="AA21" i="2"/>
  <c r="AA23" i="2"/>
  <c r="AA20" i="2"/>
  <c r="AA16" i="2"/>
  <c r="AA18" i="2"/>
  <c r="U20" i="2"/>
  <c r="AG15" i="2"/>
  <c r="AA15" i="2"/>
  <c r="AH20" i="2"/>
  <c r="AH18" i="2"/>
  <c r="AH15" i="2"/>
  <c r="AL24" i="2"/>
  <c r="AL19" i="2"/>
  <c r="AM24" i="2"/>
  <c r="AM19" i="2"/>
  <c r="AM34" i="2"/>
  <c r="AM35" i="2" s="1"/>
  <c r="AN19" i="2"/>
  <c r="AN24" i="2"/>
  <c r="AO19" i="2"/>
  <c r="AO24" i="2"/>
  <c r="AO34" i="2"/>
  <c r="AO35" i="2" s="1"/>
  <c r="AP19" i="2"/>
  <c r="AP24" i="2"/>
  <c r="AQ19" i="2"/>
  <c r="AR24" i="2"/>
  <c r="AR19" i="2"/>
  <c r="AS24" i="2"/>
  <c r="AS19" i="2"/>
  <c r="AS35" i="2"/>
  <c r="AT24" i="2"/>
  <c r="AT19" i="2"/>
  <c r="AV20" i="2"/>
  <c r="AL34" i="2"/>
  <c r="AN34" i="2"/>
  <c r="AT35" i="2"/>
  <c r="AV26" i="2"/>
  <c r="AV34" i="2" s="1"/>
  <c r="AV35" i="2" s="1"/>
  <c r="AH16" i="2"/>
  <c r="AK34" i="2"/>
  <c r="AK35" i="2" s="1"/>
  <c r="AK24" i="2"/>
  <c r="AK19" i="2"/>
  <c r="U15" i="2"/>
  <c r="AR25" i="2" l="1"/>
  <c r="AR36" i="2" s="1"/>
  <c r="AI23" i="2"/>
  <c r="AJ23" i="2" s="1"/>
  <c r="AV24" i="2"/>
  <c r="U21" i="2"/>
  <c r="AI21" i="2" s="1"/>
  <c r="AJ21" i="2" s="1"/>
  <c r="AI20" i="2"/>
  <c r="AJ20" i="2" s="1"/>
  <c r="AL25" i="2"/>
  <c r="AL36" i="2" s="1"/>
  <c r="AO25" i="2"/>
  <c r="AO36" i="2" s="1"/>
  <c r="AJ15" i="2"/>
  <c r="AN25" i="2"/>
  <c r="AN36" i="2" s="1"/>
  <c r="AM25" i="2"/>
  <c r="AM36" i="2" s="1"/>
  <c r="AV19" i="2"/>
  <c r="AT25" i="2"/>
  <c r="AT36" i="2" s="1"/>
  <c r="AK25" i="2"/>
  <c r="AK36" i="2" s="1"/>
  <c r="AP25" i="2"/>
  <c r="AP36" i="2" s="1"/>
  <c r="AI18" i="2"/>
  <c r="AJ18" i="2" s="1"/>
  <c r="AI16" i="2"/>
  <c r="AJ16" i="2" s="1"/>
  <c r="AU24" i="2"/>
  <c r="AS25" i="2"/>
  <c r="AS36" i="2" s="1"/>
  <c r="AQ25" i="2"/>
  <c r="AU19" i="2"/>
  <c r="AV25" i="2" l="1"/>
  <c r="AV36" i="2" s="1"/>
  <c r="AU25" i="2"/>
  <c r="AU36" i="2" s="1"/>
</calcChain>
</file>

<file path=xl/comments1.xml><?xml version="1.0" encoding="utf-8"?>
<comments xmlns="http://schemas.openxmlformats.org/spreadsheetml/2006/main">
  <authors>
    <author>nsanabria</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11" authorId="0" shapeId="0">
      <text>
        <r>
          <rPr>
            <sz val="9"/>
            <color indexed="81"/>
            <rFont val="Tahoma"/>
            <family val="2"/>
          </rPr>
          <t xml:space="preserve">
Escriba el Número y nombre de la meta del  Plan de Desarrollo Distrital  como aparece en  SEGPLAN</t>
        </r>
      </text>
    </comment>
    <comment ref="B11" authorId="0" shapeId="0">
      <text>
        <r>
          <rPr>
            <sz val="9"/>
            <color indexed="81"/>
            <rFont val="Tahoma"/>
            <family val="2"/>
          </rPr>
          <t xml:space="preserve">
Escriba  el número y nombre del proyecto de inversión</t>
        </r>
      </text>
    </comment>
    <comment ref="C11" authorId="0" shapeId="0">
      <text>
        <r>
          <rPr>
            <b/>
            <sz val="9"/>
            <color indexed="81"/>
            <rFont val="Tahoma"/>
            <family val="2"/>
          </rPr>
          <t xml:space="preserve">Escriba número y nombre del  proyecto estratégico del Plan de Desarrollo Distrital </t>
        </r>
      </text>
    </comment>
    <comment ref="D11" authorId="0" shapeId="0">
      <text>
        <r>
          <rPr>
            <b/>
            <sz val="9"/>
            <color indexed="81"/>
            <rFont val="Tahoma"/>
            <family val="2"/>
          </rPr>
          <t>Indique  el objetivo estratégico  definido por el IDEP asociado a la meta de la columna F</t>
        </r>
      </text>
    </comment>
    <comment ref="E11" authorId="0" shapeId="0">
      <text>
        <r>
          <rPr>
            <sz val="9"/>
            <color indexed="81"/>
            <rFont val="Tahoma"/>
            <family val="2"/>
          </rPr>
          <t xml:space="preserve">
Escriba el nombre del componente al cual corresponde la meta de la columna F</t>
        </r>
      </text>
    </comment>
    <comment ref="F11" authorId="0" shapeId="0">
      <text>
        <r>
          <rPr>
            <sz val="9"/>
            <color indexed="81"/>
            <rFont val="Tahoma"/>
            <family val="2"/>
          </rPr>
          <t xml:space="preserve">Escriba la meta  del proyecto de inversión 
</t>
        </r>
      </text>
    </comment>
    <comment ref="L11" authorId="0" shapeId="0">
      <text>
        <r>
          <rPr>
            <sz val="9"/>
            <color indexed="81"/>
            <rFont val="Tahoma"/>
            <family val="2"/>
          </rPr>
          <t xml:space="preserve">Indique la meta cuantitativa progrramada para cada vigencia. Para la ejecución  indique l el logro alcanzado en cada trimestre </t>
        </r>
        <r>
          <rPr>
            <b/>
            <sz val="9"/>
            <color indexed="81"/>
            <rFont val="Tahoma"/>
            <family val="2"/>
          </rPr>
          <t>(no acumulada)</t>
        </r>
      </text>
    </comment>
    <comment ref="AK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AW11" authorId="0" shapeId="0">
      <text>
        <r>
          <rPr>
            <b/>
            <sz val="9"/>
            <color indexed="81"/>
            <rFont val="Tahoma"/>
            <family val="2"/>
          </rPr>
          <t>Realizar breve descripción de la gestión adelantada para alcanzar la meta,  relacionando en donde encontrar las evidencias</t>
        </r>
      </text>
    </comment>
    <comment ref="G12" authorId="0" shapeId="0">
      <text>
        <r>
          <rPr>
            <sz val="9"/>
            <color indexed="81"/>
            <rFont val="Tahoma"/>
            <family val="2"/>
          </rPr>
          <t>Escriba el nombre del indicador definido para medir la meta del proyecto de inversión</t>
        </r>
      </text>
    </comment>
    <comment ref="H12" authorId="0" shapeId="0">
      <text>
        <r>
          <rPr>
            <sz val="9"/>
            <color indexed="81"/>
            <rFont val="Tahoma"/>
            <family val="2"/>
          </rPr>
          <t>Indique de donde se toma la información para medir el correspondiente indicador</t>
        </r>
      </text>
    </comment>
    <comment ref="I12" authorId="0" shapeId="0">
      <text>
        <r>
          <rPr>
            <sz val="9"/>
            <color indexed="81"/>
            <rFont val="Tahoma"/>
            <family val="2"/>
          </rPr>
          <t xml:space="preserve">Indique el tipo de indicador como aparece  en la hoja de vida del mismo
</t>
        </r>
      </text>
    </comment>
    <comment ref="J12" authorId="0" shapeId="0">
      <text>
        <r>
          <rPr>
            <sz val="9"/>
            <color indexed="81"/>
            <rFont val="Tahoma"/>
            <family val="2"/>
          </rPr>
          <t>Indique la unidad de medida: Cantidad, número o porcentaje</t>
        </r>
      </text>
    </comment>
    <comment ref="K12" authorId="0" shapeId="0">
      <text>
        <r>
          <rPr>
            <sz val="9"/>
            <color indexed="81"/>
            <rFont val="Tahoma"/>
            <family val="2"/>
          </rPr>
          <t xml:space="preserve">Indique el responsable de realizar la medición del indicador
</t>
        </r>
      </text>
    </comment>
    <comment ref="A19" authorId="0" shapeId="0">
      <text>
        <r>
          <rPr>
            <sz val="9"/>
            <color indexed="81"/>
            <rFont val="Tahoma"/>
            <family val="2"/>
          </rPr>
          <t xml:space="preserve">Subtotalice por componente o según la distribución que este formulada para los proyectos de inversión
</t>
        </r>
      </text>
    </comment>
    <comment ref="A24" authorId="0" shapeId="0">
      <text>
        <r>
          <rPr>
            <sz val="9"/>
            <color indexed="81"/>
            <rFont val="Tahoma"/>
            <family val="2"/>
          </rPr>
          <t xml:space="preserve">
Subtotalice por componente o según la distribución que este formulada para los proyectos de inversión
</t>
        </r>
      </text>
    </comment>
    <comment ref="C25" authorId="0" shapeId="0">
      <text>
        <r>
          <rPr>
            <sz val="9"/>
            <color indexed="81"/>
            <rFont val="Tahoma"/>
            <family val="2"/>
          </rPr>
          <t xml:space="preserve">
Totalice por proyecto de inversión</t>
        </r>
      </text>
    </comment>
    <comment ref="A35" authorId="0" shapeId="0">
      <text>
        <r>
          <rPr>
            <b/>
            <sz val="9"/>
            <color indexed="81"/>
            <rFont val="Tahoma"/>
            <family val="2"/>
          </rPr>
          <t>Totalice por proyecto de inversión</t>
        </r>
      </text>
    </comment>
    <comment ref="A36"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<sst xmlns="http://schemas.openxmlformats.org/spreadsheetml/2006/main" count="233" uniqueCount="130">
  <si>
    <t>Página 1 de 1</t>
  </si>
  <si>
    <t>INDICADOR</t>
  </si>
  <si>
    <t>Año 1
2016</t>
  </si>
  <si>
    <t>Año 2
2017</t>
  </si>
  <si>
    <t>Realizar 5 estudios del Sistema de seguimiento a la política educativa distrital en los contextos escolares</t>
  </si>
  <si>
    <t>Eficiencia</t>
  </si>
  <si>
    <t xml:space="preserve">Cantidad </t>
  </si>
  <si>
    <t>1079: Investigación e innovación para el fortalecimiento de las comunidades de saber y práctica pedagógica.</t>
  </si>
  <si>
    <t>Subdirección Académica</t>
  </si>
  <si>
    <t>Seguimiento a la política educativa distrital en los contextos escolares</t>
  </si>
  <si>
    <t>Estrategia</t>
  </si>
  <si>
    <t>Total Componente Seguimiento a la política educativa distrital en los contextos escolares</t>
  </si>
  <si>
    <t>Cualificación, investigación e innovación docente: comunidades de saber y de práctica pedagógica</t>
  </si>
  <si>
    <t>Realizar 5 estudios de la Estrategia de cualficación, investigaicón e innovación docente: comunidades de saber y práctica pedagógica</t>
  </si>
  <si>
    <t>Desarrollar 1 estrategia de comunicación, socialización y divulgación de la cualificación, investigación e innovación docente: Comunidades de saber y de práctica pedagógica</t>
  </si>
  <si>
    <t>Total Componente Cualificación, investigación e innovación docente: comunidades de saber y de práctica pedagógica</t>
  </si>
  <si>
    <t>Total Proyecto 1079: Investigación e innovación para el fortalecimiento de las comunidades de saber y práctica pedagógica.</t>
  </si>
  <si>
    <t xml:space="preserve">1039: Fortalecimiento a la Gestión Institucional </t>
  </si>
  <si>
    <t xml:space="preserve">Oficina Asesora de Planeación </t>
  </si>
  <si>
    <t xml:space="preserve">Sostenibilidad del  Sistema Integrado de Gestión </t>
  </si>
  <si>
    <t xml:space="preserve">Total Componente Sostenibilidad del Sistema Integrado de Gestión </t>
  </si>
  <si>
    <t xml:space="preserve">Total Proyecto 1039: Fortalecimiento a la Gestión Institucional </t>
  </si>
  <si>
    <t>GRAN TOTAL PROYECTOS DE INVERSION 1079 y 1039</t>
  </si>
  <si>
    <t>Código:  FT-DIP-02-11</t>
  </si>
  <si>
    <t>Realizar 13 estudios en Escuela currículo y pedagogía, educación y políticas públicas y Cualificación docentes</t>
  </si>
  <si>
    <t>Desarrollar 1 estrategia de Comunicación, Socialización y Divulgación</t>
  </si>
  <si>
    <t>Realizar 11 estudios en Escuela Currículo y Pedagogía, Educación y Políticas Públicas y Cualificación Docente del componente de Cualificación, investigación e innovación docente: Comunidades de saber y de práctica pedagógica</t>
  </si>
  <si>
    <t>Sostener 100 por ciento la implementación del Sistema Integrado de Gestión</t>
  </si>
  <si>
    <t xml:space="preserve">Porcentaje </t>
  </si>
  <si>
    <t>Estategia</t>
  </si>
  <si>
    <t xml:space="preserve">Misión: Producir conocimiento y gestionar la investigación, innovación y seguimiento a la política educativa distrital en los contextos escolares, fortaleciendo comunidades de saber y de práctica pedagógica, para contribuir en la construcción de una Bogotá educadora. </t>
  </si>
  <si>
    <t xml:space="preserve">Visión: En 2025, el IDEP será reconocido a nivel distrital, nacional y regional, como un referente de investigación e innovación en el ámbito educativo y como dinamizador de comunidades de saber y de práctica pedagógica. </t>
  </si>
  <si>
    <t>PMR</t>
  </si>
  <si>
    <t>Proyecto estrategico No.184 Fortalecimiento de la Gestón educativa Institucional</t>
  </si>
  <si>
    <t>META PLAN DE DESARROLLO  BOGOTA MEJOR PARA TODOS 
2016-2020 (SEGPLAN)</t>
  </si>
  <si>
    <t>Meta No. 383 Sistema de seguimiento a la política educativa distrital en los contextos escolares ajustado e implementado</t>
  </si>
  <si>
    <t xml:space="preserve">Meta No., 386
3 Centros de innovación que dinamizan las estrategias  y procesos de la RED de Innovación del maestro
 -(Programa que opera en los centros de la red de innovación del maestro realizado) </t>
  </si>
  <si>
    <t>Cantidad de estrategias de comunicación , Socialización y Divulgación del componente  1 seguimiento a la política educativa distrital en los contextos escolares</t>
  </si>
  <si>
    <t>Cantidad de estrategias de comunicación , Socialización y Divulgación del componente 2 Cualificación, investigación e innovación docente: Comunidades de saber y de práctica pedagógica</t>
  </si>
  <si>
    <t>EJECUTADO</t>
  </si>
  <si>
    <t>COMPONENTE</t>
  </si>
  <si>
    <t>PROYECTO DE INVERSIÓN</t>
  </si>
  <si>
    <t>PROYECTO ESTRATEGICO - ESTRATEGIA PLAN DISTRITAL DE DESARROLLO  (PDD)</t>
  </si>
  <si>
    <t>PROGRAMADO</t>
  </si>
  <si>
    <t>Versión:  2</t>
  </si>
  <si>
    <t>Eficacia</t>
  </si>
  <si>
    <t>METAS CUANTITATIVAS - VALOR ESPERADO</t>
  </si>
  <si>
    <t>Subsistema  de Gestión de calidad</t>
  </si>
  <si>
    <t>Subsistema de Control Interno</t>
  </si>
  <si>
    <t>Subsistema  de Seguridad y Salud en el Trabajo</t>
  </si>
  <si>
    <t>Subsistema  de Gestión ambiental</t>
  </si>
  <si>
    <t>Subsistema de Seguridad de la Información</t>
  </si>
  <si>
    <t>Subsistema de Responsabilidad Social</t>
  </si>
  <si>
    <t>Subsistema de Gestión Documental</t>
  </si>
  <si>
    <t>VALOR COMPROMETIDO EN MILLONES</t>
  </si>
  <si>
    <t>VALOR APROPIADO EN MILLONES</t>
  </si>
  <si>
    <t>SEGUIMIENTO</t>
  </si>
  <si>
    <t>I TRIMESTRE</t>
  </si>
  <si>
    <t>II TRIMESTRE</t>
  </si>
  <si>
    <t>III TRIMESTRE</t>
  </si>
  <si>
    <t>IV TRIMESTRE</t>
  </si>
  <si>
    <t>PRESUPUESTO ASIGNADO</t>
  </si>
  <si>
    <t xml:space="preserve">4. Desarrollar acciones que garanticen la sostenibilidad y consolidación del Sistema Integrado de Gestión del IDEP.
</t>
  </si>
  <si>
    <t>PORCENTAJE DE AVANCE CUATRIENIO</t>
  </si>
  <si>
    <t>FUENTE DE INFORMACIÓN</t>
  </si>
  <si>
    <t>NOMBRE DEL INDICADOR DE LA META DEL PROYECTO DE INVERSIÓN</t>
  </si>
  <si>
    <t>RESPONSABLE</t>
  </si>
  <si>
    <t>DESCRIPCIÓN DE LA META DEL PROYECTO DE INVERSIÓN DEL IDEP</t>
  </si>
  <si>
    <t>AÑO 1                             2016</t>
  </si>
  <si>
    <t>AÑO 2                     2017</t>
  </si>
  <si>
    <t>AÑO 3                             
2018</t>
  </si>
  <si>
    <t>TOTAL CUATRIENIO</t>
  </si>
  <si>
    <t>AÑO 4
2019</t>
  </si>
  <si>
    <t>AÑO 5
2020</t>
  </si>
  <si>
    <t xml:space="preserve">AVANCE ACUMULADO EN LA VIGENCIA </t>
  </si>
  <si>
    <t>AÑO 3
2018</t>
  </si>
  <si>
    <t>Fecha de Aprobación:13/08/2018</t>
  </si>
  <si>
    <t>Apropiado</t>
  </si>
  <si>
    <t>Comprometido</t>
  </si>
  <si>
    <t>Pagado</t>
  </si>
  <si>
    <t xml:space="preserve">Avanzar en  1 Diseño del Sistema de seguimiento a la política educativa distrital en los contextos escolares.  </t>
  </si>
  <si>
    <t>Porcentaje de avance del diseño</t>
  </si>
  <si>
    <t>Avanzar en 1 diseño de la Estrategia de cualificación, investigación e innovación docente: comunidades de saber y de práctica pedagógica</t>
  </si>
  <si>
    <t>SEGUIMIENTO CORTE MARZO 30/2019</t>
  </si>
  <si>
    <t>SEGUIMIENTO CORTE JUNIO  30/2019</t>
  </si>
  <si>
    <t>SEGUIMIENTO CORTE SEPTIEMBRE 30/2019</t>
  </si>
  <si>
    <t>SEGUIMIENTO CORTE DICIEMBRE 31/2019</t>
  </si>
  <si>
    <t>4. Desarrollar acciones que garanticen la sostenibilidad y consolidación del Sistema Integrado de Gestión del IDEP.</t>
  </si>
  <si>
    <t>Sostener 100 %  la implementación del Sistema Integrado de Gestión SIG - MIPG</t>
  </si>
  <si>
    <t xml:space="preserve">Cantidad de estudios  del componente 1: Seguimiento a la Política Educativa Distrital en los contextos escolares. </t>
  </si>
  <si>
    <t xml:space="preserve">Cantidad de estudios en Escuela currículo y pedagogía, educación y políticas públicas y Cualificación docente del componente 1 seguimiento a la política educativa distrital en los contextos escolares. </t>
  </si>
  <si>
    <t xml:space="preserve">Cantidad de estudios del componente 2 Cualificación, investigación e innovación docente: Comunidades de saber y de práctica pedagógica. </t>
  </si>
  <si>
    <t>Porcentaje de implementación del Sistema Integrado de Gestión en el IDEP</t>
  </si>
  <si>
    <t>Porcentaje de avance en la ejecución del plan de adecuación y sostenibilidad del SIG con referente MIPG</t>
  </si>
  <si>
    <t>Planes de adecuación y sostenibilidad del SIG con referente MIPG</t>
  </si>
  <si>
    <t>OBJETIVO 
ESTRATEGICO</t>
  </si>
  <si>
    <t>TIPO DE
 INDICADOR</t>
  </si>
  <si>
    <t>UNIDAD DE
 MEDIDA</t>
  </si>
  <si>
    <t xml:space="preserve">3.  Producir información a partir del seguimiento a la política educativa distrital en los contextos escolares, que sirva como insumo para la toma de decisiones en el sector.
</t>
  </si>
  <si>
    <t>2. Desarrollar investigaciones en el campo de la educación que aporten a la gestión de la política pública distrital.</t>
  </si>
  <si>
    <t>1. Acompañar las experiencias de investigación e innovación de los actores educativos para promover el reconocimiento, la visibilización y el desarrollo de comunidades de saber y de práctica pedagógica</t>
  </si>
  <si>
    <t>Proyecto estratègico 113 Bogotá reconoce a sus maestros, maestras y directivos docentes.</t>
  </si>
  <si>
    <t>Proyecto estratègico 115 Fortalecimiento Institucional desde la Gestión Pedagógica.</t>
  </si>
  <si>
    <t xml:space="preserve">Meta No., 386
3 Centros de innovación que dinamizan las estrategias  y procesos de la RED de Innovación del maestro  -(Programa que opera en los centros de la red de innovación del maestro realizado) </t>
  </si>
  <si>
    <t>Meta No. 419  Sostener 100% la implementación del Sistema Integrado de Gestión.</t>
  </si>
  <si>
    <t>Meta No. 546 Gestionar el 100% del plan de adecuación y sostenibilidad SIGD-MIPG</t>
  </si>
  <si>
    <r>
      <t>Cantidad de estudios   en Escuela Currículo y Pedagogía, Educación y Políticas Públicas y Cualificación Docente del componente  2  Cualificación, investigación e innovación docente: Comunidades de saber y de práctica pedagógica</t>
    </r>
    <r>
      <rPr>
        <b/>
        <sz val="10"/>
        <color theme="1"/>
        <rFont val="Arial"/>
        <family val="2"/>
      </rPr>
      <t xml:space="preserve">. </t>
    </r>
  </si>
  <si>
    <t xml:space="preserve">En el 2019 se tiene como objetivo desarrollar la Fase 4,  se cuenta con la definición de los lineamientos  del estudio, la estructuración del cronograma de trabajo, la configuración del equipo técnico y administrativo; la definición de la ruta metodológica y operativa para la orientación, articulación de acciones, recolección de información en campo, sistematización, análisis de la información y consolidación de resultados; se realizó el diseño muestral para la selección de las IED y actores educativos a consultar, el alistamiento. Se seleccionó el estudio al que se le aplicará la Metodología de evaluación de impacto-MEI. </t>
  </si>
  <si>
    <t xml:space="preserve">En 2019:
- Sistema de Monitoreo de Estándares de Educación Inicial: balance a profundidad de los planes de mejora derivados
-Programa socioeducativo de educación para la sexualidad.
-Apropiación de los contenidos culturales, académicos y científicos de los docentes del sector público de Bogotá
Se ha avanzado en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
</t>
  </si>
  <si>
    <t xml:space="preserve">En 2019,  se tiene previsto realizar las ediciones No. 36 y 37 de la Revista “Educación y Ciudad”, el magazín “Aula Urbana” ediciones No. 114 y 116. La revista “Educación y Ciudad” abordará el tema Maestros y maestras hoy. Así, el No. 36 corresponderá al componente 1. Producto de la convocatoria para los dos monográficos del año, abierta en noviembre de 2018 y con cierre de recepción de propuestas el 28 de enero de 2019, se realizó el balance general, en el marco del cual se presentaron en total 94 artículos. </t>
  </si>
  <si>
    <t xml:space="preserve">En 2019:
-Caja de herramientas del pensador crítico
-Características individuales e institucionales que promueven la investigación y la innovación educativa en el Distrito Capital. 
Para estos estudios se ha realizado la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t>
  </si>
  <si>
    <t xml:space="preserve">Para la vigencia 2019 se tiene como objetivo desarrollar el estudio Programa de pensamiento crítico para la innovación e investigación educativa- Fase 2. A la fecha el avance corresponde a la gestión para la configuración del equipo técnico y administrativo, el diseño de los términos generales de las convocatorias para la participación en el Programa Pensamiento Crítico y en el Programa de formación "Alma Maestra SER Cuerpo Docentes". También se realizó el evento de apertura e inicio del programa de formación Alma Maestra SER Cuerpo Docente, así como la selección de experiencias pedagógicas para dar inicio a las actividades del programa Pensamiento Crítico en el marco del Diplomado "Saberes y Sentidos Pedagógicos". </t>
  </si>
  <si>
    <t xml:space="preserve">En 2019, se adelantarán dos ediciones del Magazín Aula Urbana Nos. 113 y 115, en cuanto a los desarrollos de la producción editorial de libros, se definieron los contenidos y tiempos estimados de producción de títulos para la vigencia.  La revista “Educación y Ciudad” abordará el tema Maestros y maestras hoy. Así, el No. 37 corresponderá al componente 2. Producto de la convocatoria para los dos monográficos del año, se realizó el balance general, en el marco del cual se presentaron en total 94 artículos. </t>
  </si>
  <si>
    <t xml:space="preserve">En el marco del proyecto de inversión 1039 el IDEP implementó los 7 Subsistemas que conforman el Sistema Integrado de Gestión – SIG: Gestión de Calidad, Control Interno, Seguridad y Salud en el Trabajo, Gestión Ambiental, Seguridad de la Información, Responsabilidad Social y Gestión Documental, dando cumplimiento a la meta asociada Sostener 100% la implementación del Sistema Integrado de Gestión.  A partir de la expedición del Decreto Distrital 591 de 2018 y la Circular 001 de 2019 de la Secretaría General, el IDEP inició la implementación del Modelo Integrado de Planeación y Gestión – MIPG. Los avances más relevantes en la implementación de MIPG se relacionan a continuación:
A. Elaboración del autodiagnóstico de MIPG
B. Creación del Comité Institucional de Gestión y Desempeño del Instituto para el IDEP
C. Formulación del plan de adecuación y sostenibilidad del SIG con referente MIPG
D. Formulación, aprobación y publicación de los siguientes planes:
1.       Plan de previsión de recursos humanos
2.       Plan Anual de Vacantes
3.       Plan Estratégico de Talento Humano
4.       Plan Institucional de Capacitación
5.       Plan de Incentivos Institucionales
6.       Plan de Trabajo Anual en Seguridad y Salud en el Trabajo
7.       Plan de adquisiciones
8.       Plan Institucional de Archivos ¬PINAR
9.       Plan Anticorrupción y de Atención al Ciudadano
10.   Plan Estratégico de Tecnologías de la Información y las Comunicaciones ¬ PETI
11.   Plan de Seguridad y Privacidad de la Información
12.   Plan de tratamiento de riesgos de Seguridad y Privacidad de la información.
13.   Plan Institucional de Gestión Ambiental - PIGA 2019
14.   Plan de Acción del Plan Integral de Movilidad Sostenible – PIMS
15.   Plan de participación ciudadana
16.   Plan Anual de auditorias
En el marco de la política de Transparencia se elaboró el catálogo de datos abiertos y se incluyeron los datos de experiencias pedagógicas georreferenciadas.
</t>
  </si>
  <si>
    <t>N.A.</t>
  </si>
  <si>
    <t xml:space="preserve">                                            PLAN ESTRATÉGICO DE DESARROLLO INSTITUCIONAL  PEDI 2019</t>
  </si>
  <si>
    <t>2019 - Fase 4, se tiene como objetivo llevar a cabo la aplicación del Sistema, frente a las actividades de trabajo de campo se cuenta con el 100% de la aplicación que corresponde en lo cuantitativo a 5.424 encuestas aplicadas a estudiantes, acudientes, docentes y coordinadores en 65 IED; en lo cualitativo, 35 grupos focales, 21 talleres de cartografías sociales, 6 talleres con estudiantes de educación inicial, 6 entrevistas a Rectores y 4 entrevistas a Directores Locales. En los ejercicios de análisis de fuentes primarias y secundarias, se realizaron los siguientes documentos: análisis comparado de los resultados de las aplicaciones de 2017 y 2018, análisis documental de fuentes externas al sector educativo y los resultados preliminares de la consulta a fuentes primarias.</t>
  </si>
  <si>
    <t xml:space="preserve">En 2019, el IDEP se están ejecutando los estudios: 
- Sistema de Monitoreo de Estándares de Educación Inicial: balance a profundidad de los planes de mejora derivados
- Programa socioeducativo de educación para la sexualidad
- Apropiación de los contenidos culturales, académicos y científicos de los docentes del sector público de Bogotá
Se cuenta con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t>
  </si>
  <si>
    <t xml:space="preserve">En 2019, realizarán las ediciones No 36 y 37 de la Revista “Educación y Ciudad”, se publicó el magazín “Aula Urbana” No 114 y está en proceso el No 116. La revista “Educación y Ciudad” abordará el tema Maestros y maestras hoy. Producto de la convocatoria para los dos monográficos del año, abierta en noviembre de 2018 y con cierre el 28 de enero de 2019, se presentaron en total 94 artículos. 
Participación del IDEP en la Feria Internacional del Libro de Bogotá 2019 que se desarrolló del 24 abril al 6 de mayo.  
Se envió por correo 22 boletines externos, 344 publicaciones en redes sociales y los libros publicados por el IDEP fueron descargados 7.683 veces.
</t>
  </si>
  <si>
    <t xml:space="preserve">En 2019, se están desarrollando los estudios:
- Caja de herramientas del pensador crítico
- Características individuales e institucionales que promueven la investigación y la innovación educativa en el Distrito Capital. 
Para la Caja de herramientas, se desarrolló la estructura de la caja de herramientas virtual; Se diseñaron instrumentos para la clasificación, curaduría documental y de objetos virtuales de aprendizaje que alimentarán la caja de herramientas. Se diseñó una ficha de clasificación de herramientas para el desarrollo del pensamiento crítico elaboradas por equipos de investigación del IDEP y se establecieron criterios para la selección de la muestra.
Para Características individuales e institucionales que promueven la investigación y la innovación educativa en el Distrito Capital, se hizo la definición de la ruta metodológica, conceptual y el diseño maestral para el desarrollo del estudio. Se elaboraron los instrumentos de recolección de información, su estrategia de validación y la muestra.
</t>
  </si>
  <si>
    <t xml:space="preserve">En 2019, se está implementando la ruta sentí pensante de acompañamiento y las estrategias de cualificación y visibilización de experiencias pedagógicas como formas de interacción que viabilicen la conformación y consolidación de comunidades de saber y de práctica pedagógica, en el marco del programa “Pensamiento Crítico para la Investigación e innovación educativa en su Fase II”. </t>
  </si>
  <si>
    <t>2019, Magazín Aula Urbana No 113 y en proceso el 115, se definió la producción editorial de libros.  “Educación y Ciudad” abordará el tema Maestros y maestras hoy. De la convocatoria para los dos monográficos del año, se presentaron 94 artículos. Se realizó la difusión del libro Premio a la Investigación e Innovación Educativa 2018 y las convocatorias del Programa de Pensamiento Crítico, del Programa de Formación Alma maestra SER Cuerpo Docente, 6 eventos de InnovaIdep y 4 convocatorias de eventos, la convocatoria para redes y colectivos de docentes y la convocatoria para el Premio a la investigación e innovación educativa.  Se enviaron 22 boletines, 334 publicaciones en redes sociales y los libros publicados fueron descargados 7.683 veces.</t>
  </si>
  <si>
    <t xml:space="preserve">En el marco del proyecto de inversión 1039 el IDEP implementó los 7 Subsistemas que conforman el SIG, dando cumplimiento a la meta asociada: Sostener 100% la implementación del Sistema Integrado de Gestión.  A partir del Decreto 591/2018 y la Circular 001/2019 de la Secretaría General, el IDEP inició la implementación del MIPG. Para la vigencia 2019 se formula el Plan de adecuación y sostenibilidad del SIG con referente MIPG, cuya ejecución se reporta en esta meta. 
En el segundo trimestre de 2019, se incluyen 34 acciones en el plan a partir de los resultados del FURAG que evalúa la vigencia 2018, siguiendo las indicaciones del DAFP y de la DDI, por lo que se tuvo que recalcular los porcentajes programados. 
Dentro de este Plan se formulan acciones para el Componente Gestión Ambiental y para las políticas que conforman MIPG, a excepción de Mejora normativa debido a que no fue evaluada en el FURAG 2018 y a que no habían lineamientos claros para la misma.  El Plan se viene ejecutando de acuerdo a lo programado y los avances más relevantes se relacionan a continuación:
Elaboración autodiagnósticos de MIPG
Creación del Comité Institucional de Gestión y Desempeño
Formulación, aprobación y avance en la ejecución de los 12 planes institucionales de acuerdo al decreto 612 de 2018, y adicionalmente de los siguientes planes:
- Plan Institucional de Gestión Ambiental
- Plan Integral de Movilidad Sostenible
- Plan de participación ciudadana
- Plan de adecuación y sostenibilidad del SIG con referente MIPG 
- Plan Anual de auditorias
Se elaboró el catálogo de datos abiertos y se incluyeron los datos de experiencias pedagógicas georreferenciadas. Se realizó el seguimiento al PAAC, al Mapa de riesgos institucional y de corrupción, a los instrumentos de gestión establecidos por procesos y por políticas de MIPG con resultados satisfactorios, se elaboró el Plan de mantenimiento institucional y se actualizó el Manual de servicio al ciudadano de acuerdo a los lineamientos del FURAG. 
</t>
  </si>
  <si>
    <t>En la fase 4, vigencia 2019, se aplicaron 5.424 encuestas a estudiantes, acudientes, docentes y coordinadores en 65 IED y se realizaron 35 grupos focales, 21 cartografías, 6 talleres y 10 entrevistas. Se llevó a cabo el análisis cualitativo, cuantitativo y la triangulación de resultados correspondientes a las líneas estratégicas del PSE; el análisis comparado de los resultados de las aplicaciones de 2017 y 2018; y el análisis documental de fuentes externas al sector educativo y a los informes de gestión de la SED. Se hicieron sesiones de consulta y retroalimentación de los resultados de la aplicación y de la mesa de lectura e interpretación y se realizó el documento que da cuenta del proceso y resultados de la evaluación del proyecto seleccionado a través de la Metodología de evaluación de impacto-MEI.</t>
  </si>
  <si>
    <t xml:space="preserve">En 2019: 
• Sistema de Monitoreo de Estándares de Educación Inicial: balance a profundidad de los planes de mejora derivados
• Programa socioeducativo de educación para la sexualidad.
• Apropiación de los contenidos culturales, académicos y científicos de los docentes del sector público de Bogotá
Para estos estudios se cuenta con la definición de los lineamientos generales del estudio, la configuración del equipo técnico que apoya al IDEP y la definición de los instrumentos para la aplicación del estudio. Igualmente, cuentan con la ruta metodológica y conceptual, selección de la muestra, diseño y aplicación de los instrumentos cuantitativos y/o cualitativos, recolección de la información y análisis de la misma, a través de la elaboración de documentos que dan cuenta de los avances de los estudios. 
</t>
  </si>
  <si>
    <t xml:space="preserve">Para la vigencia 2019 se cuenta con los siguientes logros a 30 de septiembre: 0.70
Se publicó el magazín Aula Urbana No. 114. 
Se publicaron y distribuyeron los títulos: 25 años IDEP y Abordaje integral de la sexualidad en los contextos escolares: experiencias y prácticas pedagógicas de docentes distritales. 
Los libros: Estrategia para el desarrollo personal de los docentes del Distrito – ser maestro y SUMAPAZ: Territorio pedagógico para la memoria y la reconciliación, se difundieron de manera digital.
Se realizaron 34 boletines externos y los libros publicados por el IDEP en PDF fueron descargados desde la página web en total 9.561 veces.
</t>
  </si>
  <si>
    <t xml:space="preserve">En 2019: 
• Caja de herramientas del pensador crítico
• Características individuales e institucionales que promueven la investigación y la innovación educativa en el Distrito Capital. 
Para estos estudios se formuló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 elaboró la fundamentación conceptual y ruta metodológica para el desarrollo del estudio y la población a atender. Adicionalmente, se elaboraron los instrumentos de recolección de información, su estrategia de validación y la muestra, se realizó el proceso de recolección de información y el análisis de ésta. 
</t>
  </si>
  <si>
    <t>En 2019 se desarrolla el estudio Programa de pensamiento crítico para la innovación e investigación educativa- Fase 2; se están implementando estrategias de cualificación y visibilización de experiencias. Se implementó la ruta sentí pensante de acompañamiento con 365 docentes; se realizaron sesiones de cualificación con la asistencia de 281 docentes. Elaboró un portafolio de formación docente en Espacio Maestro. Se acompaña a redes y semilleros. Se presentaron 220 docentes al Premio y se evaluaron los documentos de los participantes. Se apoyó la participación en eventos académicos a 348 docentes</t>
  </si>
  <si>
    <t xml:space="preserve">Para el 2019 cuenta con los siguientes logros a 30 de septiembre: 
Se publicó la Revista “Educación y Ciudad” No. 36 se encuentra disponible de manera digital en la página web. Se publicó el magazín “Aula Urbana” No. 113. 
Se realizó la publicación de las versiones digitales de los libros Prácticas de evaluación en el aula y Guía sentipensante. El libro de la Cartilla Guía de orientaciones para el acompañamiento a experiencias pedagógicas desde el contexto del IDEP. 
Se difundieron las convocatorias de los diferentes estudios por redes sociales y pagina web del IDEP. Se realizaron 34 boletines externos y los libros publicados por el IDEP en PDF fueron descargados desde la página web en total 9.561 veces.
</t>
  </si>
  <si>
    <t>En el marco del proyecto 1039 se implementaron los 7 Subsistemas que conforman el SIG, dando cumplimiento a la meta: Sostener 100% la implementación del SIG. A partir del Decreto 591/2018, el IDEP inició la implementación del MIPG y en 2019 formula el Plan de adecuación y sostenibilidad del SIG con referente MIPG. En el trimestre 1º: Se creó el Comité Institucional de Gestión y Desempeño y se dio inicio a la ejecución de los 12 planes institucionales del decreto 612/2018 y de los planes: PIGA, PIMS, Participación ciudadana, Plan de adecuación y sostenibilidad del SIG-MIPG y Plan de auditorías. En el trimestre 2º: A partir de los resultados del FURAG 2018, se incluyen 34 acciones en el plan de MIPG, se elaboró el catálogo de datos abiertos y se incluyeron los datos de experiencias pedagógicas georreferenciadas y se actualizó el Manual de servicio al ciudadano. En el trimestre 3º: Formulación e implementación de la estrategia de gestión del conocimiento, seguimiento permanente por parte de la Alta dirección a los planes formulados para el 2019, lo que se ve reflejado en los resultados de los siguientes indicadores que permiten evidenciar el avance del IDEP en la implementación del MIPG: Índice de Desempeño Institucional-IDI, medido con el Formulario Único de Reporte y Avance de Gestión FURAG, en el cual se alcanzó un puntaje de 71,4 superior al del grupo de referencia conformado por 47 entidades del Distrito. Índice de Transparencia Activa-ITA, medido por la Procuraduría General de la Nación en que el IDEP obtuvo un puntaje de 90 sobre 100 en 2018, desempeño sobresaliente. Índice de Transparencia de Bogotá-ITB, liderado por la Corporación Transparencia por Colombia, en el cual el IDEP ha evidenciado mejoramiento al pasar de un puntaje de 66,8 en 2018 a 72,5 en los resultados preliminares de 2019 “riesgo medio”. De otra parte, la Veeduría publicó el Índice de Innovación Pública 51,07 ubicando al IDEP en la categoría Cima.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</si>
</sst>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40A]\ * #,##0_);_([$$-240A]\ * \(#,##0\);_([$$-240A]\ * &quot;-&quot;_);_(@_)"/>
    <numFmt numFmtId="165" formatCode="_(&quot;$ &quot;* #,##0_);_(&quot;$ &quot;* \(#,##0\);_(&quot;$ &quot;* \-_);_(@_)"/>
    <numFmt numFmtId="166" formatCode="0.0"/>
  </numFmts>
  <fonts count="29" x14ac:knownFonts="1">
    <font>
      <sz val="11"/>
      <color theme="1"/>
      <name val="Calibri"/>
      <family val="2"/>
      <scheme val="minor"/>
    </font>
    <font>
      <sz val="11"/>
      <color theme="1"/>
      <name val="Calibri"/>
      <family val="2"/>
      <scheme val="minor"/>
    </font>
    <font>
      <b/>
      <sz val="12"/>
      <color theme="1"/>
      <name val="Arial"/>
      <family val="2"/>
    </font>
    <font>
      <b/>
      <sz val="8"/>
      <color theme="1"/>
      <name val="Arial"/>
      <family val="2"/>
    </font>
    <font>
      <sz val="8"/>
      <color theme="1"/>
      <name val="Arial"/>
      <family val="2"/>
    </font>
    <font>
      <sz val="8"/>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10"/>
      <color rgb="FF000000"/>
      <name val="Arial"/>
      <family val="2"/>
      <charset val="204"/>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b/>
      <sz val="11"/>
      <color theme="1"/>
      <name val="Arial"/>
      <family val="2"/>
    </font>
    <font>
      <sz val="10"/>
      <color indexed="8"/>
      <name val="Arial"/>
      <family val="2"/>
    </font>
    <font>
      <sz val="9"/>
      <color theme="1"/>
      <name val="Arial"/>
      <family val="2"/>
    </font>
    <font>
      <sz val="9"/>
      <name val="Arial"/>
      <family val="2"/>
    </font>
    <font>
      <sz val="9"/>
      <color rgb="FF000000"/>
      <name val="Arial"/>
      <family val="2"/>
    </font>
    <font>
      <b/>
      <sz val="9"/>
      <color theme="0"/>
      <name val="Arial"/>
      <family val="2"/>
    </font>
    <font>
      <sz val="9"/>
      <color theme="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bgColor indexed="23"/>
      </patternFill>
    </fill>
    <fill>
      <patternFill patternType="solid">
        <fgColor rgb="FFFFFF00"/>
        <bgColor indexed="64"/>
      </patternFill>
    </fill>
    <fill>
      <patternFill patternType="solid">
        <fgColor theme="9" tint="0.79998168889431442"/>
        <bgColor indexed="64"/>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120">
    <xf numFmtId="0" fontId="0" fillId="0" borderId="0"/>
    <xf numFmtId="9" fontId="1" fillId="0" borderId="0" applyFont="0" applyFill="0" applyBorder="0" applyAlignment="0" applyProtection="0"/>
    <xf numFmtId="0" fontId="7" fillId="0" borderId="0"/>
    <xf numFmtId="165" fontId="8"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51">
    <xf numFmtId="0" fontId="0" fillId="0" borderId="0" xfId="0"/>
    <xf numFmtId="0" fontId="4" fillId="3" borderId="1" xfId="0" applyFont="1" applyFill="1" applyBorder="1" applyAlignment="1">
      <alignment horizontal="center" vertical="center"/>
    </xf>
    <xf numFmtId="164" fontId="4" fillId="3" borderId="1" xfId="0" applyNumberFormat="1" applyFont="1" applyFill="1" applyBorder="1" applyAlignment="1">
      <alignment horizontal="right" vertical="center"/>
    </xf>
    <xf numFmtId="0" fontId="4" fillId="3" borderId="1" xfId="0" applyFont="1" applyFill="1" applyBorder="1" applyAlignment="1">
      <alignment vertical="center" wrapText="1"/>
    </xf>
    <xf numFmtId="0" fontId="4" fillId="0" borderId="1" xfId="0" applyFont="1" applyBorder="1" applyAlignment="1">
      <alignment vertical="center"/>
    </xf>
    <xf numFmtId="0" fontId="4" fillId="4" borderId="1" xfId="0" applyFont="1" applyFill="1" applyBorder="1" applyAlignment="1">
      <alignment vertical="center"/>
    </xf>
    <xf numFmtId="0" fontId="5" fillId="3" borderId="1" xfId="0" applyFont="1" applyFill="1" applyBorder="1" applyAlignment="1">
      <alignment horizontal="justify" vertical="center" wrapText="1"/>
    </xf>
    <xf numFmtId="0" fontId="4" fillId="3" borderId="1" xfId="0" applyFont="1" applyFill="1" applyBorder="1" applyAlignment="1">
      <alignment vertical="center"/>
    </xf>
    <xf numFmtId="0" fontId="3" fillId="0" borderId="1" xfId="0" applyFont="1" applyBorder="1" applyAlignment="1">
      <alignment vertical="center"/>
    </xf>
    <xf numFmtId="0" fontId="4" fillId="3" borderId="1" xfId="0" applyFont="1" applyFill="1" applyBorder="1" applyAlignment="1">
      <alignment horizontal="justify" vertical="center" wrapText="1"/>
    </xf>
    <xf numFmtId="0" fontId="4" fillId="0" borderId="1" xfId="0" applyFont="1" applyBorder="1" applyAlignment="1">
      <alignment horizontal="right" vertical="center"/>
    </xf>
    <xf numFmtId="0" fontId="14" fillId="0" borderId="1" xfId="0" applyFont="1" applyBorder="1" applyAlignment="1">
      <alignment vertical="center"/>
    </xf>
    <xf numFmtId="164" fontId="3" fillId="2"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wrapText="1"/>
    </xf>
    <xf numFmtId="0" fontId="14" fillId="5" borderId="1" xfId="0" applyFont="1" applyFill="1" applyBorder="1" applyAlignment="1">
      <alignment vertical="center" wrapText="1"/>
    </xf>
    <xf numFmtId="164"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xf>
    <xf numFmtId="9" fontId="5" fillId="3" borderId="1" xfId="1" applyFont="1" applyFill="1" applyBorder="1" applyAlignment="1">
      <alignment horizontal="center" vertical="center" wrapText="1"/>
    </xf>
    <xf numFmtId="0" fontId="16" fillId="0" borderId="1" xfId="0" applyFont="1" applyFill="1" applyBorder="1" applyAlignment="1">
      <alignment horizontal="justify" vertical="center" wrapText="1"/>
    </xf>
    <xf numFmtId="164" fontId="4" fillId="6" borderId="1" xfId="0" applyNumberFormat="1" applyFont="1" applyFill="1" applyBorder="1" applyAlignment="1">
      <alignment horizontal="right" vertical="center"/>
    </xf>
    <xf numFmtId="0" fontId="4" fillId="0" borderId="1" xfId="0" applyFont="1" applyBorder="1" applyAlignment="1">
      <alignment horizontal="center" vertical="center"/>
    </xf>
    <xf numFmtId="2" fontId="5" fillId="3"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6"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protection locked="0"/>
    </xf>
    <xf numFmtId="164" fontId="4" fillId="6"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14" fillId="0" borderId="4" xfId="0" applyFont="1" applyBorder="1" applyAlignment="1">
      <alignment vertical="center"/>
    </xf>
    <xf numFmtId="0" fontId="4" fillId="3" borderId="4" xfId="0" applyFont="1" applyFill="1" applyBorder="1" applyAlignment="1">
      <alignment vertical="center"/>
    </xf>
    <xf numFmtId="0" fontId="3" fillId="0" borderId="4" xfId="0" applyFont="1" applyBorder="1" applyAlignment="1">
      <alignment vertical="center"/>
    </xf>
    <xf numFmtId="0" fontId="2" fillId="3" borderId="0" xfId="0" applyFont="1" applyFill="1" applyBorder="1" applyAlignment="1">
      <alignment vertical="center"/>
    </xf>
    <xf numFmtId="0" fontId="4" fillId="3" borderId="0" xfId="0" applyFont="1" applyFill="1" applyBorder="1" applyAlignment="1">
      <alignment vertical="center"/>
    </xf>
    <xf numFmtId="0" fontId="14" fillId="3" borderId="0" xfId="0" applyFont="1" applyFill="1" applyBorder="1" applyAlignment="1">
      <alignment vertical="center"/>
    </xf>
    <xf numFmtId="0" fontId="3" fillId="3" borderId="0" xfId="0" applyFont="1" applyFill="1" applyBorder="1" applyAlignment="1">
      <alignment vertical="center"/>
    </xf>
    <xf numFmtId="0" fontId="14" fillId="0" borderId="6" xfId="0" applyFont="1" applyBorder="1" applyAlignment="1">
      <alignment vertical="center"/>
    </xf>
    <xf numFmtId="0" fontId="14" fillId="0" borderId="8"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3" borderId="3" xfId="0" applyFont="1" applyFill="1" applyBorder="1" applyAlignment="1">
      <alignment vertical="center"/>
    </xf>
    <xf numFmtId="0" fontId="4" fillId="3" borderId="3" xfId="0" applyFont="1" applyFill="1" applyBorder="1" applyAlignment="1">
      <alignment horizontal="center" vertical="center"/>
    </xf>
    <xf numFmtId="0" fontId="4" fillId="0" borderId="3" xfId="0" applyFont="1" applyBorder="1" applyAlignment="1">
      <alignment horizontal="right" vertical="center"/>
    </xf>
    <xf numFmtId="0" fontId="4" fillId="0" borderId="7" xfId="0" applyFont="1" applyBorder="1" applyAlignment="1">
      <alignment vertical="center"/>
    </xf>
    <xf numFmtId="0" fontId="4" fillId="0" borderId="9" xfId="0" applyFont="1" applyBorder="1" applyAlignment="1">
      <alignment vertical="center"/>
    </xf>
    <xf numFmtId="0" fontId="11" fillId="3" borderId="0" xfId="0" applyFont="1" applyFill="1" applyBorder="1" applyAlignment="1" applyProtection="1">
      <alignment horizontal="left" vertical="center"/>
      <protection locked="0"/>
    </xf>
    <xf numFmtId="0" fontId="4" fillId="3" borderId="0" xfId="0" applyFont="1" applyFill="1" applyBorder="1" applyAlignment="1">
      <alignment horizontal="center" vertical="center"/>
    </xf>
    <xf numFmtId="0" fontId="4" fillId="3" borderId="0" xfId="0" applyFont="1" applyFill="1" applyBorder="1" applyAlignment="1">
      <alignment horizontal="right" vertical="center"/>
    </xf>
    <xf numFmtId="0" fontId="3" fillId="8" borderId="1" xfId="0" applyFont="1" applyFill="1" applyBorder="1" applyAlignment="1">
      <alignment horizontal="center" vertical="center" wrapText="1"/>
    </xf>
    <xf numFmtId="0" fontId="2" fillId="2" borderId="10" xfId="0" applyFont="1" applyFill="1" applyBorder="1" applyAlignment="1">
      <alignment vertical="center" wrapText="1"/>
    </xf>
    <xf numFmtId="0" fontId="3" fillId="2" borderId="10" xfId="0" applyFont="1" applyFill="1" applyBorder="1" applyAlignment="1">
      <alignment vertical="center" wrapText="1"/>
    </xf>
    <xf numFmtId="164" fontId="6" fillId="4"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7" fillId="3" borderId="1" xfId="0" applyFont="1" applyFill="1" applyBorder="1" applyAlignment="1">
      <alignment vertical="center" wrapText="1"/>
    </xf>
    <xf numFmtId="164" fontId="4" fillId="3" borderId="1" xfId="0" applyNumberFormat="1" applyFont="1" applyFill="1" applyBorder="1" applyAlignment="1">
      <alignment horizontal="center" vertical="center"/>
    </xf>
    <xf numFmtId="0" fontId="0" fillId="0" borderId="0" xfId="0" applyAlignment="1">
      <alignment horizontal="center"/>
    </xf>
    <xf numFmtId="3" fontId="0" fillId="0" borderId="0" xfId="0" applyNumberFormat="1" applyAlignment="1">
      <alignment horizontal="center"/>
    </xf>
    <xf numFmtId="164" fontId="4" fillId="6"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xf>
    <xf numFmtId="164" fontId="4" fillId="2" borderId="1" xfId="0" applyNumberFormat="1" applyFont="1" applyFill="1" applyBorder="1" applyAlignment="1">
      <alignment horizontal="right" vertical="center"/>
    </xf>
    <xf numFmtId="0" fontId="6" fillId="4" borderId="1" xfId="0" applyFont="1" applyFill="1" applyBorder="1" applyAlignment="1">
      <alignment horizontal="center" vertical="center" wrapText="1"/>
    </xf>
    <xf numFmtId="0" fontId="3" fillId="2" borderId="1" xfId="0" applyFont="1" applyFill="1" applyBorder="1" applyAlignment="1">
      <alignment vertical="center"/>
    </xf>
    <xf numFmtId="0" fontId="4" fillId="2" borderId="1" xfId="0" applyFont="1" applyFill="1" applyBorder="1" applyAlignment="1">
      <alignment vertical="center"/>
    </xf>
    <xf numFmtId="0" fontId="14" fillId="2" borderId="1" xfId="0" applyFont="1" applyFill="1" applyBorder="1" applyAlignment="1">
      <alignment vertical="center"/>
    </xf>
    <xf numFmtId="0" fontId="14" fillId="4" borderId="1" xfId="0" applyFont="1" applyFill="1" applyBorder="1" applyAlignment="1">
      <alignment vertical="center"/>
    </xf>
    <xf numFmtId="0" fontId="14" fillId="3" borderId="1" xfId="0" applyFont="1" applyFill="1" applyBorder="1" applyAlignment="1" applyProtection="1">
      <alignment horizontal="justify" vertical="center" wrapText="1"/>
    </xf>
    <xf numFmtId="0" fontId="14" fillId="3" borderId="1" xfId="0" applyFont="1" applyFill="1" applyBorder="1" applyAlignment="1" applyProtection="1">
      <alignment horizontal="left" vertical="center" wrapText="1"/>
    </xf>
    <xf numFmtId="164" fontId="3" fillId="3" borderId="1"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164" fontId="4"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2" fontId="20" fillId="3" borderId="1" xfId="0" applyNumberFormat="1" applyFont="1" applyFill="1" applyBorder="1" applyAlignment="1">
      <alignment horizontal="center" vertical="center" wrapText="1"/>
    </xf>
    <xf numFmtId="2" fontId="20" fillId="3" borderId="1" xfId="1" applyNumberFormat="1" applyFont="1" applyFill="1" applyBorder="1" applyAlignment="1">
      <alignment horizontal="center" vertical="center" wrapText="1"/>
    </xf>
    <xf numFmtId="9" fontId="21" fillId="6" borderId="1" xfId="1" applyFont="1" applyFill="1" applyBorder="1" applyAlignment="1">
      <alignment horizontal="center" vertical="center" wrapText="1"/>
    </xf>
    <xf numFmtId="9" fontId="22" fillId="3" borderId="1" xfId="1" applyNumberFormat="1" applyFont="1" applyFill="1" applyBorder="1" applyAlignment="1">
      <alignment horizontal="center" vertical="center" wrapText="1"/>
    </xf>
    <xf numFmtId="9" fontId="21" fillId="3" borderId="1" xfId="1" applyFont="1" applyFill="1" applyBorder="1" applyAlignment="1">
      <alignment horizontal="center" vertical="center" wrapText="1"/>
    </xf>
    <xf numFmtId="9" fontId="21" fillId="6" borderId="1" xfId="1" applyFont="1" applyFill="1" applyBorder="1" applyAlignment="1">
      <alignment horizontal="center" vertical="center"/>
    </xf>
    <xf numFmtId="166" fontId="20" fillId="3" borderId="1" xfId="0" applyNumberFormat="1" applyFont="1" applyFill="1" applyBorder="1" applyAlignment="1">
      <alignment horizontal="center" vertical="center" wrapText="1"/>
    </xf>
    <xf numFmtId="0" fontId="23" fillId="3" borderId="1" xfId="0" applyFont="1" applyFill="1" applyBorder="1" applyAlignment="1" applyProtection="1">
      <alignment horizontal="justify" vertical="center" wrapText="1"/>
    </xf>
    <xf numFmtId="0" fontId="14" fillId="3" borderId="1" xfId="0" applyFont="1" applyFill="1" applyBorder="1" applyAlignment="1" applyProtection="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14" fillId="3" borderId="1" xfId="0" applyFont="1" applyFill="1" applyBorder="1" applyAlignment="1">
      <alignment vertical="center" wrapText="1"/>
    </xf>
    <xf numFmtId="0" fontId="14" fillId="3" borderId="1" xfId="0" applyFont="1" applyFill="1" applyBorder="1" applyAlignment="1">
      <alignment horizontal="justify" vertical="center" wrapText="1"/>
    </xf>
    <xf numFmtId="0" fontId="23" fillId="3" borderId="1" xfId="0" applyFont="1" applyFill="1" applyBorder="1" applyAlignment="1" applyProtection="1">
      <alignment horizontal="center" vertical="center" wrapText="1"/>
    </xf>
    <xf numFmtId="10" fontId="21" fillId="3" borderId="1" xfId="1"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0" fontId="25" fillId="3" borderId="1" xfId="0" applyFont="1" applyFill="1" applyBorder="1" applyAlignment="1">
      <alignment vertical="center" wrapText="1"/>
    </xf>
    <xf numFmtId="0" fontId="26" fillId="0" borderId="1" xfId="0" applyFont="1" applyFill="1" applyBorder="1" applyAlignment="1">
      <alignment horizontal="justify" vertical="center" wrapText="1"/>
    </xf>
    <xf numFmtId="0" fontId="19" fillId="2" borderId="1" xfId="0" applyFont="1" applyFill="1" applyBorder="1" applyAlignment="1">
      <alignment vertical="center"/>
    </xf>
    <xf numFmtId="0" fontId="27" fillId="2" borderId="1" xfId="0" applyFont="1" applyFill="1" applyBorder="1" applyAlignment="1">
      <alignment vertical="center"/>
    </xf>
    <xf numFmtId="0" fontId="26" fillId="0" borderId="1" xfId="0" applyNumberFormat="1" applyFont="1" applyFill="1" applyBorder="1" applyAlignment="1">
      <alignment horizontal="justify" vertical="center" wrapText="1"/>
    </xf>
    <xf numFmtId="0" fontId="24" fillId="2" borderId="1" xfId="0" applyFont="1" applyFill="1" applyBorder="1" applyAlignment="1">
      <alignment vertical="center"/>
    </xf>
    <xf numFmtId="0" fontId="28" fillId="2" borderId="1" xfId="0" applyFont="1" applyFill="1" applyBorder="1" applyAlignment="1">
      <alignment vertical="center"/>
    </xf>
    <xf numFmtId="0" fontId="24" fillId="4" borderId="1" xfId="0" applyFont="1" applyFill="1" applyBorder="1" applyAlignment="1">
      <alignment vertical="center"/>
    </xf>
    <xf numFmtId="0" fontId="28" fillId="4" borderId="1" xfId="0" applyFont="1" applyFill="1" applyBorder="1" applyAlignment="1">
      <alignment vertical="center"/>
    </xf>
    <xf numFmtId="9" fontId="24" fillId="3" borderId="1" xfId="0" applyNumberFormat="1" applyFont="1" applyFill="1" applyBorder="1" applyAlignment="1">
      <alignment horizontal="left" vertical="top" wrapText="1"/>
    </xf>
    <xf numFmtId="0" fontId="24" fillId="3" borderId="0" xfId="0" applyFont="1" applyFill="1" applyBorder="1" applyAlignment="1">
      <alignment vertical="center"/>
    </xf>
    <xf numFmtId="0" fontId="28" fillId="3" borderId="0" xfId="0" applyFont="1" applyFill="1" applyBorder="1" applyAlignment="1">
      <alignment vertical="center"/>
    </xf>
    <xf numFmtId="0" fontId="24" fillId="0" borderId="3" xfId="0" applyFont="1" applyBorder="1" applyAlignment="1">
      <alignment vertical="center"/>
    </xf>
    <xf numFmtId="0" fontId="28" fillId="0" borderId="3" xfId="0" applyFont="1" applyBorder="1" applyAlignment="1">
      <alignment vertical="center"/>
    </xf>
    <xf numFmtId="0" fontId="24" fillId="0" borderId="1" xfId="0" applyFont="1" applyBorder="1" applyAlignment="1">
      <alignment vertical="center"/>
    </xf>
    <xf numFmtId="0" fontId="28" fillId="0" borderId="1" xfId="0" applyFont="1" applyBorder="1" applyAlignment="1">
      <alignment vertical="center"/>
    </xf>
    <xf numFmtId="0" fontId="25"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6"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0" fontId="6" fillId="2" borderId="3" xfId="0" applyFont="1" applyFill="1" applyBorder="1" applyAlignment="1">
      <alignment horizontal="center" vertical="center" textRotation="90" wrapText="1"/>
    </xf>
    <xf numFmtId="0" fontId="3" fillId="8"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5" fillId="2" borderId="1" xfId="0" applyFont="1" applyFill="1" applyBorder="1" applyAlignment="1" applyProtection="1">
      <alignment horizontal="center" vertical="center"/>
      <protection locked="0"/>
    </xf>
    <xf numFmtId="164" fontId="3" fillId="3" borderId="1"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xf>
    <xf numFmtId="9" fontId="21" fillId="6" borderId="1" xfId="1" applyFont="1" applyFill="1" applyBorder="1" applyAlignment="1">
      <alignment horizontal="center" vertical="center"/>
    </xf>
    <xf numFmtId="0" fontId="14"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9" fontId="21" fillId="6" borderId="1" xfId="1" applyFont="1" applyFill="1" applyBorder="1" applyAlignment="1">
      <alignment horizontal="center" vertical="center" wrapText="1"/>
    </xf>
    <xf numFmtId="9" fontId="22" fillId="3" borderId="1" xfId="1" applyNumberFormat="1" applyFont="1" applyFill="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vertical="center"/>
    </xf>
    <xf numFmtId="0" fontId="2" fillId="0" borderId="1" xfId="0" applyFont="1" applyBorder="1" applyAlignment="1">
      <alignment vertical="center"/>
    </xf>
    <xf numFmtId="0" fontId="12" fillId="0" borderId="1" xfId="0" applyFont="1" applyBorder="1" applyAlignment="1">
      <alignment horizontal="left" vertical="center"/>
    </xf>
    <xf numFmtId="0" fontId="13" fillId="0" borderId="1" xfId="0" applyFont="1" applyBorder="1" applyAlignment="1">
      <alignment vertical="center" wrapText="1"/>
    </xf>
    <xf numFmtId="0" fontId="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23"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left" vertical="center" wrapText="1"/>
    </xf>
    <xf numFmtId="9" fontId="21" fillId="3" borderId="1" xfId="1" applyFont="1" applyFill="1" applyBorder="1" applyAlignment="1">
      <alignment horizontal="center" vertical="center" wrapText="1"/>
    </xf>
    <xf numFmtId="164" fontId="4" fillId="3" borderId="1" xfId="0" applyNumberFormat="1" applyFont="1" applyFill="1" applyBorder="1" applyAlignment="1">
      <alignment horizontal="center" vertical="center"/>
    </xf>
    <xf numFmtId="9" fontId="24" fillId="3" borderId="1" xfId="0" applyNumberFormat="1" applyFont="1" applyFill="1" applyBorder="1" applyAlignment="1">
      <alignment horizontal="center" vertical="center" wrapText="1"/>
    </xf>
    <xf numFmtId="10" fontId="6" fillId="3" borderId="1" xfId="1" applyNumberFormat="1" applyFont="1" applyFill="1" applyBorder="1" applyAlignment="1">
      <alignment horizontal="center" vertical="center" wrapText="1"/>
    </xf>
    <xf numFmtId="10" fontId="6" fillId="3" borderId="1" xfId="1" applyNumberFormat="1" applyFont="1" applyFill="1" applyBorder="1" applyAlignment="1">
      <alignment horizontal="center"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9525</xdr:rowOff>
    </xdr:from>
    <xdr:to>
      <xdr:col>2</xdr:col>
      <xdr:colOff>95250</xdr:colOff>
      <xdr:row>8</xdr:row>
      <xdr:rowOff>190500</xdr:rowOff>
    </xdr:to>
    <xdr:pic>
      <xdr:nvPicPr>
        <xdr:cNvPr id="2" name="1 Imagen" descr="Logo Alta Definición.jpg"/>
        <xdr:cNvPicPr>
          <a:picLocks noChangeAspect="1"/>
        </xdr:cNvPicPr>
      </xdr:nvPicPr>
      <xdr:blipFill>
        <a:blip xmlns:r="http://schemas.openxmlformats.org/officeDocument/2006/relationships" r:embed="rId1" cstate="print"/>
        <a:srcRect/>
        <a:stretch>
          <a:fillRect/>
        </a:stretch>
      </xdr:blipFill>
      <xdr:spPr bwMode="auto">
        <a:xfrm>
          <a:off x="95250" y="200025"/>
          <a:ext cx="1085850" cy="885825"/>
        </a:xfrm>
        <a:prstGeom prst="rect">
          <a:avLst/>
        </a:prstGeom>
        <a:noFill/>
        <a:ln w="9525">
          <a:noFill/>
          <a:miter lim="800000"/>
          <a:headEnd/>
          <a:tailEnd/>
        </a:ln>
      </xdr:spPr>
    </xdr:pic>
    <xdr:clientData/>
  </xdr:twoCellAnchor>
  <xdr:twoCellAnchor editAs="oneCell">
    <xdr:from>
      <xdr:col>0</xdr:col>
      <xdr:colOff>647701</xdr:colOff>
      <xdr:row>0</xdr:row>
      <xdr:rowOff>101601</xdr:rowOff>
    </xdr:from>
    <xdr:to>
      <xdr:col>1</xdr:col>
      <xdr:colOff>183356</xdr:colOff>
      <xdr:row>4</xdr:row>
      <xdr:rowOff>128807</xdr:rowOff>
    </xdr:to>
    <xdr:pic>
      <xdr:nvPicPr>
        <xdr:cNvPr id="3" name="1 Imagen" descr="Logo Alta Definición.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1" y="101601"/>
          <a:ext cx="1057274" cy="80825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4"/>
  <sheetViews>
    <sheetView tabSelected="1" topLeftCell="F11" zoomScale="80" zoomScaleNormal="80" workbookViewId="0">
      <pane xSplit="2" ySplit="4" topLeftCell="V26" activePane="bottomRight" state="frozen"/>
      <selection activeCell="F11" sqref="F11"/>
      <selection pane="topRight" activeCell="H11" sqref="H11"/>
      <selection pane="bottomLeft" activeCell="F15" sqref="F15"/>
      <selection pane="bottomRight" activeCell="AJ26" sqref="AJ26:AJ32"/>
    </sheetView>
  </sheetViews>
  <sheetFormatPr baseColWidth="10" defaultColWidth="10.85546875" defaultRowHeight="12" x14ac:dyDescent="0.25"/>
  <cols>
    <col min="1" max="1" width="22.85546875" style="4" customWidth="1"/>
    <col min="2" max="2" width="17.85546875" style="4" customWidth="1"/>
    <col min="3" max="3" width="17.28515625" style="4" customWidth="1"/>
    <col min="4" max="4" width="28.5703125" style="4" customWidth="1"/>
    <col min="5" max="5" width="13.42578125" style="4" customWidth="1"/>
    <col min="6" max="6" width="27.140625" style="4" customWidth="1"/>
    <col min="7" max="7" width="32.42578125" style="20" customWidth="1"/>
    <col min="8" max="8" width="21.7109375" style="20" customWidth="1"/>
    <col min="9" max="9" width="11" style="4" customWidth="1"/>
    <col min="10" max="10" width="10.85546875" style="4" customWidth="1"/>
    <col min="11" max="11" width="15.7109375" style="7" customWidth="1"/>
    <col min="12" max="12" width="10.140625" style="4" customWidth="1"/>
    <col min="13" max="16" width="9.42578125" style="4" customWidth="1"/>
    <col min="17" max="20" width="9.42578125" style="4" hidden="1" customWidth="1"/>
    <col min="21" max="21" width="16.85546875" style="4" customWidth="1"/>
    <col min="22" max="26" width="9.42578125" style="4" customWidth="1"/>
    <col min="27" max="27" width="14.85546875" style="4" customWidth="1"/>
    <col min="28" max="32" width="9.42578125" style="4" customWidth="1"/>
    <col min="33" max="33" width="16" style="4" customWidth="1"/>
    <col min="34" max="35" width="9.42578125" style="4" customWidth="1"/>
    <col min="36" max="36" width="17.140625" style="4" customWidth="1"/>
    <col min="37" max="37" width="17" style="20" customWidth="1"/>
    <col min="38" max="38" width="11.42578125" style="20" customWidth="1"/>
    <col min="39" max="39" width="13.85546875" style="20" customWidth="1"/>
    <col min="40" max="40" width="14.85546875" style="20" customWidth="1"/>
    <col min="41" max="41" width="17.28515625" style="1" bestFit="1" customWidth="1"/>
    <col min="42" max="42" width="15.85546875" style="1" customWidth="1"/>
    <col min="43" max="43" width="17.28515625" style="20" customWidth="1"/>
    <col min="44" max="44" width="20.140625" style="20" customWidth="1"/>
    <col min="45" max="45" width="17" style="20" customWidth="1"/>
    <col min="46" max="46" width="20.42578125" style="20" customWidth="1"/>
    <col min="47" max="47" width="18.42578125" style="10" bestFit="1" customWidth="1"/>
    <col min="48" max="48" width="21.28515625" style="10" customWidth="1"/>
    <col min="49" max="49" width="40.7109375" style="111" customWidth="1"/>
    <col min="50" max="50" width="69.5703125" style="112" customWidth="1"/>
    <col min="51" max="51" width="68.85546875" style="4" customWidth="1"/>
    <col min="52" max="52" width="30.42578125" style="29" customWidth="1"/>
    <col min="53" max="54" width="80.140625" style="35" customWidth="1"/>
    <col min="55" max="55" width="10.85546875" style="30"/>
    <col min="56" max="16384" width="10.85546875" style="4"/>
  </cols>
  <sheetData>
    <row r="1" spans="1:55" ht="15.75" x14ac:dyDescent="0.25">
      <c r="A1" s="136"/>
      <c r="B1" s="136"/>
      <c r="C1" s="140" t="s">
        <v>115</v>
      </c>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37" t="s">
        <v>23</v>
      </c>
      <c r="BA1" s="34"/>
      <c r="BB1" s="34"/>
    </row>
    <row r="2" spans="1:55" ht="15.75" x14ac:dyDescent="0.25">
      <c r="A2" s="136"/>
      <c r="B2" s="136"/>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37"/>
      <c r="BA2" s="34"/>
      <c r="BB2" s="34"/>
    </row>
    <row r="3" spans="1:55" ht="15" customHeight="1" x14ac:dyDescent="0.25">
      <c r="A3" s="136"/>
      <c r="B3" s="136"/>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38" t="s">
        <v>44</v>
      </c>
    </row>
    <row r="4" spans="1:55" ht="15" customHeight="1" x14ac:dyDescent="0.25">
      <c r="A4" s="136"/>
      <c r="B4" s="136"/>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38"/>
    </row>
    <row r="5" spans="1:55" ht="15" customHeight="1" x14ac:dyDescent="0.25">
      <c r="A5" s="136"/>
      <c r="B5" s="136"/>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38" t="s">
        <v>76</v>
      </c>
    </row>
    <row r="6" spans="1:55" ht="5.25" customHeight="1" x14ac:dyDescent="0.25">
      <c r="A6" s="136"/>
      <c r="B6" s="136"/>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38"/>
    </row>
    <row r="7" spans="1:55" ht="15" hidden="1" customHeight="1" x14ac:dyDescent="0.25">
      <c r="A7" s="136"/>
      <c r="B7" s="136"/>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39" t="s">
        <v>0</v>
      </c>
    </row>
    <row r="8" spans="1:55" ht="15" hidden="1" customHeight="1" x14ac:dyDescent="0.25">
      <c r="A8" s="136"/>
      <c r="B8" s="136"/>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39"/>
    </row>
    <row r="9" spans="1:55" ht="30" customHeight="1" x14ac:dyDescent="0.25">
      <c r="A9" s="141" t="s">
        <v>30</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row>
    <row r="10" spans="1:55" ht="20.100000000000001" customHeight="1" x14ac:dyDescent="0.25">
      <c r="A10" s="141" t="s">
        <v>31</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row>
    <row r="11" spans="1:55" ht="32.1" customHeight="1" x14ac:dyDescent="0.25">
      <c r="A11" s="119" t="s">
        <v>34</v>
      </c>
      <c r="B11" s="119" t="s">
        <v>41</v>
      </c>
      <c r="C11" s="119" t="s">
        <v>42</v>
      </c>
      <c r="D11" s="121" t="s">
        <v>95</v>
      </c>
      <c r="E11" s="121" t="s">
        <v>40</v>
      </c>
      <c r="F11" s="119" t="s">
        <v>67</v>
      </c>
      <c r="G11" s="119" t="s">
        <v>1</v>
      </c>
      <c r="H11" s="119"/>
      <c r="I11" s="119"/>
      <c r="J11" s="119"/>
      <c r="K11" s="119"/>
      <c r="L11" s="124" t="s">
        <v>46</v>
      </c>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17" t="s">
        <v>61</v>
      </c>
      <c r="AL11" s="117"/>
      <c r="AM11" s="117"/>
      <c r="AN11" s="117"/>
      <c r="AO11" s="117"/>
      <c r="AP11" s="117"/>
      <c r="AQ11" s="117"/>
      <c r="AR11" s="117"/>
      <c r="AS11" s="117"/>
      <c r="AT11" s="117"/>
      <c r="AU11" s="117"/>
      <c r="AV11" s="117"/>
      <c r="AW11" s="118" t="s">
        <v>56</v>
      </c>
      <c r="AX11" s="118"/>
      <c r="AY11" s="118"/>
      <c r="AZ11" s="118"/>
    </row>
    <row r="12" spans="1:55" ht="29.25" customHeight="1" x14ac:dyDescent="0.25">
      <c r="A12" s="119"/>
      <c r="B12" s="119"/>
      <c r="C12" s="119"/>
      <c r="D12" s="122"/>
      <c r="E12" s="122"/>
      <c r="F12" s="119"/>
      <c r="G12" s="119" t="s">
        <v>65</v>
      </c>
      <c r="H12" s="121" t="s">
        <v>64</v>
      </c>
      <c r="I12" s="121" t="s">
        <v>96</v>
      </c>
      <c r="J12" s="121" t="s">
        <v>97</v>
      </c>
      <c r="K12" s="121" t="s">
        <v>66</v>
      </c>
      <c r="L12" s="124" t="s">
        <v>68</v>
      </c>
      <c r="M12" s="124"/>
      <c r="N12" s="124" t="s">
        <v>69</v>
      </c>
      <c r="O12" s="124"/>
      <c r="P12" s="124" t="s">
        <v>70</v>
      </c>
      <c r="Q12" s="124"/>
      <c r="R12" s="124"/>
      <c r="S12" s="124"/>
      <c r="T12" s="124"/>
      <c r="U12" s="124"/>
      <c r="V12" s="124" t="s">
        <v>72</v>
      </c>
      <c r="W12" s="124"/>
      <c r="X12" s="124"/>
      <c r="Y12" s="124"/>
      <c r="Z12" s="124"/>
      <c r="AA12" s="124"/>
      <c r="AB12" s="124" t="s">
        <v>73</v>
      </c>
      <c r="AC12" s="124"/>
      <c r="AD12" s="124"/>
      <c r="AE12" s="124"/>
      <c r="AF12" s="124"/>
      <c r="AG12" s="124"/>
      <c r="AH12" s="124" t="s">
        <v>71</v>
      </c>
      <c r="AI12" s="124"/>
      <c r="AJ12" s="124"/>
      <c r="AK12" s="117" t="s">
        <v>2</v>
      </c>
      <c r="AL12" s="117"/>
      <c r="AM12" s="117" t="s">
        <v>3</v>
      </c>
      <c r="AN12" s="117"/>
      <c r="AO12" s="117" t="s">
        <v>75</v>
      </c>
      <c r="AP12" s="117"/>
      <c r="AQ12" s="117" t="s">
        <v>72</v>
      </c>
      <c r="AR12" s="117"/>
      <c r="AS12" s="117" t="s">
        <v>73</v>
      </c>
      <c r="AT12" s="117"/>
      <c r="AU12" s="117" t="s">
        <v>71</v>
      </c>
      <c r="AV12" s="117"/>
      <c r="AW12" s="119" t="s">
        <v>83</v>
      </c>
      <c r="AX12" s="119" t="s">
        <v>84</v>
      </c>
      <c r="AY12" s="120" t="s">
        <v>85</v>
      </c>
      <c r="AZ12" s="120" t="s">
        <v>86</v>
      </c>
    </row>
    <row r="13" spans="1:55" ht="24" customHeight="1" x14ac:dyDescent="0.25">
      <c r="A13" s="119"/>
      <c r="B13" s="119"/>
      <c r="C13" s="119"/>
      <c r="D13" s="122"/>
      <c r="E13" s="122"/>
      <c r="F13" s="119"/>
      <c r="G13" s="119"/>
      <c r="H13" s="122"/>
      <c r="I13" s="122"/>
      <c r="J13" s="122"/>
      <c r="K13" s="122"/>
      <c r="L13" s="124" t="s">
        <v>43</v>
      </c>
      <c r="M13" s="124" t="s">
        <v>39</v>
      </c>
      <c r="N13" s="124" t="s">
        <v>43</v>
      </c>
      <c r="O13" s="124" t="s">
        <v>39</v>
      </c>
      <c r="P13" s="124" t="s">
        <v>43</v>
      </c>
      <c r="Q13" s="124" t="s">
        <v>39</v>
      </c>
      <c r="R13" s="124"/>
      <c r="S13" s="124"/>
      <c r="T13" s="124"/>
      <c r="U13" s="124"/>
      <c r="V13" s="124" t="s">
        <v>43</v>
      </c>
      <c r="W13" s="124" t="s">
        <v>39</v>
      </c>
      <c r="X13" s="124"/>
      <c r="Y13" s="124"/>
      <c r="Z13" s="124"/>
      <c r="AA13" s="124"/>
      <c r="AB13" s="124" t="s">
        <v>43</v>
      </c>
      <c r="AC13" s="124" t="s">
        <v>39</v>
      </c>
      <c r="AD13" s="124"/>
      <c r="AE13" s="124"/>
      <c r="AF13" s="124"/>
      <c r="AG13" s="124"/>
      <c r="AH13" s="124" t="s">
        <v>43</v>
      </c>
      <c r="AI13" s="124" t="s">
        <v>39</v>
      </c>
      <c r="AJ13" s="124" t="s">
        <v>63</v>
      </c>
      <c r="AK13" s="117" t="s">
        <v>55</v>
      </c>
      <c r="AL13" s="117" t="s">
        <v>54</v>
      </c>
      <c r="AM13" s="117" t="s">
        <v>55</v>
      </c>
      <c r="AN13" s="117" t="s">
        <v>54</v>
      </c>
      <c r="AO13" s="117" t="s">
        <v>55</v>
      </c>
      <c r="AP13" s="117" t="s">
        <v>54</v>
      </c>
      <c r="AQ13" s="117" t="s">
        <v>55</v>
      </c>
      <c r="AR13" s="117" t="s">
        <v>54</v>
      </c>
      <c r="AS13" s="117" t="s">
        <v>55</v>
      </c>
      <c r="AT13" s="117" t="s">
        <v>54</v>
      </c>
      <c r="AU13" s="117" t="s">
        <v>55</v>
      </c>
      <c r="AV13" s="117" t="s">
        <v>54</v>
      </c>
      <c r="AW13" s="119"/>
      <c r="AX13" s="119"/>
      <c r="AY13" s="120"/>
      <c r="AZ13" s="120"/>
    </row>
    <row r="14" spans="1:55" ht="51.75" customHeight="1" x14ac:dyDescent="0.25">
      <c r="A14" s="119"/>
      <c r="B14" s="119"/>
      <c r="C14" s="119"/>
      <c r="D14" s="123"/>
      <c r="E14" s="123"/>
      <c r="F14" s="119"/>
      <c r="G14" s="119"/>
      <c r="H14" s="122"/>
      <c r="I14" s="122"/>
      <c r="J14" s="122"/>
      <c r="K14" s="122"/>
      <c r="L14" s="124"/>
      <c r="M14" s="124"/>
      <c r="N14" s="124"/>
      <c r="O14" s="124"/>
      <c r="P14" s="124"/>
      <c r="Q14" s="50" t="s">
        <v>57</v>
      </c>
      <c r="R14" s="50" t="s">
        <v>58</v>
      </c>
      <c r="S14" s="50" t="s">
        <v>59</v>
      </c>
      <c r="T14" s="50" t="s">
        <v>60</v>
      </c>
      <c r="U14" s="50" t="s">
        <v>74</v>
      </c>
      <c r="V14" s="124"/>
      <c r="W14" s="50" t="s">
        <v>57</v>
      </c>
      <c r="X14" s="50" t="s">
        <v>58</v>
      </c>
      <c r="Y14" s="50" t="s">
        <v>59</v>
      </c>
      <c r="Z14" s="50" t="s">
        <v>60</v>
      </c>
      <c r="AA14" s="50" t="s">
        <v>74</v>
      </c>
      <c r="AB14" s="124"/>
      <c r="AC14" s="50" t="s">
        <v>57</v>
      </c>
      <c r="AD14" s="50" t="s">
        <v>58</v>
      </c>
      <c r="AE14" s="50" t="s">
        <v>59</v>
      </c>
      <c r="AF14" s="50" t="s">
        <v>60</v>
      </c>
      <c r="AG14" s="50" t="s">
        <v>74</v>
      </c>
      <c r="AH14" s="124"/>
      <c r="AI14" s="124"/>
      <c r="AJ14" s="124"/>
      <c r="AK14" s="117"/>
      <c r="AL14" s="117"/>
      <c r="AM14" s="117"/>
      <c r="AN14" s="117"/>
      <c r="AO14" s="117"/>
      <c r="AP14" s="117"/>
      <c r="AQ14" s="117"/>
      <c r="AR14" s="117"/>
      <c r="AS14" s="117"/>
      <c r="AT14" s="117"/>
      <c r="AU14" s="117"/>
      <c r="AV14" s="117"/>
      <c r="AW14" s="119"/>
      <c r="AX14" s="119"/>
      <c r="AY14" s="120"/>
      <c r="AZ14" s="120"/>
    </row>
    <row r="15" spans="1:55" s="7" customFormat="1" ht="143.25" customHeight="1" x14ac:dyDescent="0.25">
      <c r="A15" s="89" t="s">
        <v>35</v>
      </c>
      <c r="B15" s="90" t="s">
        <v>7</v>
      </c>
      <c r="C15" s="86" t="s">
        <v>102</v>
      </c>
      <c r="D15" s="86" t="s">
        <v>98</v>
      </c>
      <c r="E15" s="56" t="s">
        <v>9</v>
      </c>
      <c r="F15" s="86" t="s">
        <v>4</v>
      </c>
      <c r="G15" s="70" t="s">
        <v>89</v>
      </c>
      <c r="H15" s="87" t="s">
        <v>32</v>
      </c>
      <c r="I15" s="88" t="s">
        <v>5</v>
      </c>
      <c r="J15" s="88" t="s">
        <v>6</v>
      </c>
      <c r="K15" s="76" t="s">
        <v>8</v>
      </c>
      <c r="L15" s="77">
        <v>1</v>
      </c>
      <c r="M15" s="78">
        <v>1</v>
      </c>
      <c r="N15" s="77">
        <v>1</v>
      </c>
      <c r="O15" s="78">
        <v>1</v>
      </c>
      <c r="P15" s="77">
        <v>1</v>
      </c>
      <c r="Q15" s="85">
        <v>0.2</v>
      </c>
      <c r="R15" s="78">
        <v>0.3</v>
      </c>
      <c r="S15" s="78">
        <f>0.77-0.5</f>
        <v>0.27</v>
      </c>
      <c r="T15" s="78">
        <f>1-0.77</f>
        <v>0.22999999999999998</v>
      </c>
      <c r="U15" s="79">
        <f>SUM(Q15:T15)</f>
        <v>1</v>
      </c>
      <c r="V15" s="77">
        <v>1</v>
      </c>
      <c r="W15" s="78">
        <v>0.3</v>
      </c>
      <c r="X15" s="78">
        <v>0.38</v>
      </c>
      <c r="Y15" s="78">
        <v>0.19</v>
      </c>
      <c r="Z15" s="78"/>
      <c r="AA15" s="78">
        <f>SUM(W15:Z15)</f>
        <v>0.86999999999999988</v>
      </c>
      <c r="AB15" s="77">
        <v>1</v>
      </c>
      <c r="AC15" s="78"/>
      <c r="AD15" s="78"/>
      <c r="AE15" s="78"/>
      <c r="AF15" s="78"/>
      <c r="AG15" s="78">
        <f>SUM(AC15:AF15)</f>
        <v>0</v>
      </c>
      <c r="AH15" s="77">
        <f>L15+N15+P15+V15+AB15</f>
        <v>5</v>
      </c>
      <c r="AI15" s="21">
        <f>M15+O15+U15+AA15+AG15</f>
        <v>3.87</v>
      </c>
      <c r="AJ15" s="17">
        <f>AI15/5</f>
        <v>0.77400000000000002</v>
      </c>
      <c r="AK15" s="25">
        <v>200</v>
      </c>
      <c r="AL15" s="28"/>
      <c r="AM15" s="25">
        <v>559</v>
      </c>
      <c r="AN15" s="28">
        <v>559</v>
      </c>
      <c r="AO15" s="25">
        <v>646</v>
      </c>
      <c r="AP15" s="57">
        <v>646</v>
      </c>
      <c r="AQ15" s="25">
        <v>680</v>
      </c>
      <c r="AR15" s="28">
        <v>680</v>
      </c>
      <c r="AS15" s="25">
        <v>60</v>
      </c>
      <c r="AT15" s="28"/>
      <c r="AU15" s="19">
        <f>AK15+AM15+AO15+AQ15+AS15</f>
        <v>2145</v>
      </c>
      <c r="AV15" s="2">
        <f>AL15+AN15+AP15+AR15+AT15</f>
        <v>1885</v>
      </c>
      <c r="AW15" s="96" t="s">
        <v>107</v>
      </c>
      <c r="AX15" s="97" t="s">
        <v>116</v>
      </c>
      <c r="AY15" s="9" t="s">
        <v>123</v>
      </c>
      <c r="AZ15" s="3"/>
      <c r="BA15" s="35"/>
      <c r="BB15" s="35"/>
      <c r="BC15" s="32"/>
    </row>
    <row r="16" spans="1:55" s="7" customFormat="1" ht="142.5" customHeight="1" x14ac:dyDescent="0.25">
      <c r="A16" s="89" t="s">
        <v>35</v>
      </c>
      <c r="B16" s="90" t="s">
        <v>7</v>
      </c>
      <c r="C16" s="86" t="s">
        <v>102</v>
      </c>
      <c r="D16" s="86" t="s">
        <v>98</v>
      </c>
      <c r="E16" s="56" t="s">
        <v>9</v>
      </c>
      <c r="F16" s="86" t="s">
        <v>24</v>
      </c>
      <c r="G16" s="70" t="s">
        <v>90</v>
      </c>
      <c r="H16" s="87" t="s">
        <v>32</v>
      </c>
      <c r="I16" s="88" t="s">
        <v>5</v>
      </c>
      <c r="J16" s="88" t="s">
        <v>6</v>
      </c>
      <c r="K16" s="76" t="s">
        <v>8</v>
      </c>
      <c r="L16" s="77">
        <v>4</v>
      </c>
      <c r="M16" s="78">
        <v>4</v>
      </c>
      <c r="N16" s="77">
        <v>3</v>
      </c>
      <c r="O16" s="78">
        <v>3</v>
      </c>
      <c r="P16" s="77">
        <v>3</v>
      </c>
      <c r="Q16" s="78">
        <v>0.77</v>
      </c>
      <c r="R16" s="78">
        <v>0.75</v>
      </c>
      <c r="S16" s="78">
        <f>2.23-(R16+Q16)</f>
        <v>0.71</v>
      </c>
      <c r="T16" s="78">
        <f>3-2.23</f>
        <v>0.77</v>
      </c>
      <c r="U16" s="79">
        <f>SUM(Q16:T16)</f>
        <v>3</v>
      </c>
      <c r="V16" s="77">
        <v>3</v>
      </c>
      <c r="W16" s="78">
        <v>0.2</v>
      </c>
      <c r="X16" s="78">
        <v>1.3</v>
      </c>
      <c r="Y16" s="78">
        <v>1.07</v>
      </c>
      <c r="Z16" s="78"/>
      <c r="AA16" s="78">
        <f t="shared" ref="AA16:AA18" si="0">SUM(W16:Z16)</f>
        <v>2.5700000000000003</v>
      </c>
      <c r="AB16" s="77">
        <v>0</v>
      </c>
      <c r="AC16" s="78"/>
      <c r="AD16" s="78"/>
      <c r="AE16" s="78"/>
      <c r="AF16" s="78"/>
      <c r="AG16" s="78">
        <f t="shared" ref="AG16:AG18" si="1">SUM(AC16:AF16)</f>
        <v>0</v>
      </c>
      <c r="AH16" s="77">
        <f>L16+N16+P16+V16+AB16</f>
        <v>13</v>
      </c>
      <c r="AI16" s="21">
        <f t="shared" ref="AI16:AI18" si="2">M16+O16+U16+AA16+AG16</f>
        <v>12.57</v>
      </c>
      <c r="AJ16" s="17">
        <f>AI16/13</f>
        <v>0.966923076923077</v>
      </c>
      <c r="AK16" s="25">
        <v>898</v>
      </c>
      <c r="AL16" s="28"/>
      <c r="AM16" s="25">
        <v>731</v>
      </c>
      <c r="AN16" s="28">
        <v>731</v>
      </c>
      <c r="AO16" s="60">
        <v>1916</v>
      </c>
      <c r="AP16" s="62">
        <v>1916</v>
      </c>
      <c r="AQ16" s="25">
        <v>1232</v>
      </c>
      <c r="AR16" s="28">
        <v>1232</v>
      </c>
      <c r="AS16" s="25">
        <v>0</v>
      </c>
      <c r="AT16" s="28"/>
      <c r="AU16" s="19">
        <f t="shared" ref="AU16:AU23" si="3">AK16+AM16+AO16+AQ16+AS16</f>
        <v>4777</v>
      </c>
      <c r="AV16" s="2">
        <f t="shared" ref="AV16:AV18" si="4">AL16+AN16+AP16+AR16+AT16</f>
        <v>3879</v>
      </c>
      <c r="AW16" s="96" t="s">
        <v>108</v>
      </c>
      <c r="AX16" s="97" t="s">
        <v>117</v>
      </c>
      <c r="AY16" s="9" t="s">
        <v>124</v>
      </c>
      <c r="AZ16" s="3"/>
      <c r="BA16" s="35"/>
      <c r="BB16" s="35"/>
      <c r="BC16" s="32"/>
    </row>
    <row r="17" spans="1:55" s="7" customFormat="1" ht="102.75" customHeight="1" x14ac:dyDescent="0.25">
      <c r="A17" s="89" t="s">
        <v>35</v>
      </c>
      <c r="B17" s="90" t="s">
        <v>7</v>
      </c>
      <c r="C17" s="86" t="s">
        <v>102</v>
      </c>
      <c r="D17" s="86" t="s">
        <v>98</v>
      </c>
      <c r="E17" s="56" t="s">
        <v>9</v>
      </c>
      <c r="F17" s="69" t="s">
        <v>80</v>
      </c>
      <c r="G17" s="70" t="s">
        <v>81</v>
      </c>
      <c r="H17" s="87" t="s">
        <v>32</v>
      </c>
      <c r="I17" s="88" t="s">
        <v>10</v>
      </c>
      <c r="J17" s="88" t="s">
        <v>28</v>
      </c>
      <c r="K17" s="76" t="s">
        <v>8</v>
      </c>
      <c r="L17" s="77">
        <v>0.1</v>
      </c>
      <c r="M17" s="78">
        <v>0.1</v>
      </c>
      <c r="N17" s="77">
        <v>0.9</v>
      </c>
      <c r="O17" s="78">
        <v>0.9</v>
      </c>
      <c r="P17" s="77">
        <v>0</v>
      </c>
      <c r="Q17" s="78">
        <v>0</v>
      </c>
      <c r="R17" s="78">
        <v>0</v>
      </c>
      <c r="S17" s="78">
        <v>0</v>
      </c>
      <c r="T17" s="78">
        <v>0</v>
      </c>
      <c r="U17" s="79">
        <v>0</v>
      </c>
      <c r="V17" s="77"/>
      <c r="W17" s="78"/>
      <c r="X17" s="78"/>
      <c r="Y17" s="78"/>
      <c r="Z17" s="78"/>
      <c r="AA17" s="78"/>
      <c r="AB17" s="77"/>
      <c r="AC17" s="78"/>
      <c r="AD17" s="78"/>
      <c r="AE17" s="78"/>
      <c r="AF17" s="78"/>
      <c r="AG17" s="78"/>
      <c r="AH17" s="77">
        <v>1</v>
      </c>
      <c r="AI17" s="21">
        <v>1</v>
      </c>
      <c r="AJ17" s="17">
        <f>AI17/1</f>
        <v>1</v>
      </c>
      <c r="AK17" s="60"/>
      <c r="AL17" s="62"/>
      <c r="AM17" s="60">
        <v>257</v>
      </c>
      <c r="AN17" s="62">
        <v>257</v>
      </c>
      <c r="AO17" s="60">
        <v>0</v>
      </c>
      <c r="AP17" s="62">
        <v>0</v>
      </c>
      <c r="AQ17" s="60">
        <v>0</v>
      </c>
      <c r="AR17" s="62">
        <v>0</v>
      </c>
      <c r="AS17" s="60">
        <v>0</v>
      </c>
      <c r="AT17" s="62">
        <v>0</v>
      </c>
      <c r="AU17" s="19">
        <f t="shared" si="3"/>
        <v>257</v>
      </c>
      <c r="AV17" s="2">
        <f t="shared" si="4"/>
        <v>257</v>
      </c>
      <c r="AW17" s="96" t="s">
        <v>114</v>
      </c>
      <c r="AX17" s="96" t="s">
        <v>114</v>
      </c>
      <c r="AY17" s="96" t="s">
        <v>114</v>
      </c>
      <c r="AZ17" s="22"/>
      <c r="BA17" s="35"/>
      <c r="BB17" s="35"/>
      <c r="BC17" s="32"/>
    </row>
    <row r="18" spans="1:55" s="7" customFormat="1" ht="123" customHeight="1" x14ac:dyDescent="0.25">
      <c r="A18" s="89" t="s">
        <v>35</v>
      </c>
      <c r="B18" s="90" t="s">
        <v>7</v>
      </c>
      <c r="C18" s="86" t="s">
        <v>102</v>
      </c>
      <c r="D18" s="86" t="s">
        <v>98</v>
      </c>
      <c r="E18" s="56" t="s">
        <v>9</v>
      </c>
      <c r="F18" s="69" t="s">
        <v>25</v>
      </c>
      <c r="G18" s="70" t="s">
        <v>37</v>
      </c>
      <c r="H18" s="87" t="s">
        <v>32</v>
      </c>
      <c r="I18" s="88" t="s">
        <v>10</v>
      </c>
      <c r="J18" s="88" t="s">
        <v>28</v>
      </c>
      <c r="K18" s="76" t="s">
        <v>8</v>
      </c>
      <c r="L18" s="77">
        <v>1</v>
      </c>
      <c r="M18" s="78">
        <v>0.93</v>
      </c>
      <c r="N18" s="77">
        <v>1</v>
      </c>
      <c r="O18" s="78">
        <v>1</v>
      </c>
      <c r="P18" s="77">
        <v>1</v>
      </c>
      <c r="Q18" s="78">
        <v>0.19</v>
      </c>
      <c r="R18" s="78">
        <v>0.28000000000000003</v>
      </c>
      <c r="S18" s="78">
        <f>0.72-(Q18+R18)</f>
        <v>0.24999999999999994</v>
      </c>
      <c r="T18" s="78">
        <f>1-0.72</f>
        <v>0.28000000000000003</v>
      </c>
      <c r="U18" s="79">
        <f>SUM(Q18:T18)</f>
        <v>1</v>
      </c>
      <c r="V18" s="77">
        <v>1</v>
      </c>
      <c r="W18" s="78">
        <v>0.2</v>
      </c>
      <c r="X18" s="78">
        <v>0.25</v>
      </c>
      <c r="Y18" s="78">
        <v>0.25</v>
      </c>
      <c r="Z18" s="78"/>
      <c r="AA18" s="78">
        <f t="shared" si="0"/>
        <v>0.7</v>
      </c>
      <c r="AB18" s="77">
        <v>1</v>
      </c>
      <c r="AC18" s="78"/>
      <c r="AD18" s="78"/>
      <c r="AE18" s="78"/>
      <c r="AF18" s="78"/>
      <c r="AG18" s="78">
        <f t="shared" si="1"/>
        <v>0</v>
      </c>
      <c r="AH18" s="77">
        <f>L18+N18+P18+V18+AB18</f>
        <v>5</v>
      </c>
      <c r="AI18" s="21">
        <f t="shared" si="2"/>
        <v>3.63</v>
      </c>
      <c r="AJ18" s="17">
        <f>AI18/5</f>
        <v>0.72599999999999998</v>
      </c>
      <c r="AK18" s="25">
        <v>692</v>
      </c>
      <c r="AL18" s="28"/>
      <c r="AM18" s="25">
        <v>387</v>
      </c>
      <c r="AN18" s="28">
        <v>379</v>
      </c>
      <c r="AO18" s="25">
        <v>275</v>
      </c>
      <c r="AP18" s="57">
        <v>275</v>
      </c>
      <c r="AQ18" s="25">
        <v>311</v>
      </c>
      <c r="AR18" s="28">
        <v>307</v>
      </c>
      <c r="AS18" s="25">
        <v>180</v>
      </c>
      <c r="AT18" s="28"/>
      <c r="AU18" s="19">
        <f t="shared" si="3"/>
        <v>1845</v>
      </c>
      <c r="AV18" s="2">
        <f t="shared" si="4"/>
        <v>961</v>
      </c>
      <c r="AW18" s="98" t="s">
        <v>109</v>
      </c>
      <c r="AX18" s="97" t="s">
        <v>118</v>
      </c>
      <c r="AY18" s="9" t="s">
        <v>125</v>
      </c>
      <c r="AZ18" s="3"/>
      <c r="BA18" s="35"/>
      <c r="BB18" s="35"/>
      <c r="BC18" s="32"/>
    </row>
    <row r="19" spans="1:55" s="8" customFormat="1" ht="36" customHeight="1" x14ac:dyDescent="0.25">
      <c r="A19" s="114" t="s">
        <v>11</v>
      </c>
      <c r="B19" s="115"/>
      <c r="C19" s="115"/>
      <c r="D19" s="115"/>
      <c r="E19" s="115"/>
      <c r="F19" s="115"/>
      <c r="G19" s="115"/>
      <c r="H19" s="115"/>
      <c r="I19" s="115"/>
      <c r="J19" s="115"/>
      <c r="K19" s="116"/>
      <c r="L19" s="51"/>
      <c r="M19" s="51"/>
      <c r="N19" s="51"/>
      <c r="O19" s="51"/>
      <c r="P19" s="55"/>
      <c r="Q19" s="55"/>
      <c r="R19" s="55"/>
      <c r="S19" s="55"/>
      <c r="T19" s="55"/>
      <c r="U19" s="55"/>
      <c r="V19" s="55"/>
      <c r="W19" s="55"/>
      <c r="X19" s="55"/>
      <c r="Y19" s="55"/>
      <c r="Z19" s="55"/>
      <c r="AA19" s="55"/>
      <c r="AB19" s="55"/>
      <c r="AC19" s="55"/>
      <c r="AD19" s="55"/>
      <c r="AE19" s="55"/>
      <c r="AF19" s="55"/>
      <c r="AG19" s="55"/>
      <c r="AH19" s="55"/>
      <c r="AI19" s="55"/>
      <c r="AJ19" s="55"/>
      <c r="AK19" s="12">
        <f t="shared" ref="AK19:AT19" si="5">SUM(AK15:AK18)</f>
        <v>1790</v>
      </c>
      <c r="AL19" s="12">
        <f t="shared" si="5"/>
        <v>0</v>
      </c>
      <c r="AM19" s="12">
        <f t="shared" si="5"/>
        <v>1934</v>
      </c>
      <c r="AN19" s="12">
        <f t="shared" si="5"/>
        <v>1926</v>
      </c>
      <c r="AO19" s="12">
        <f t="shared" si="5"/>
        <v>2837</v>
      </c>
      <c r="AP19" s="12">
        <f t="shared" si="5"/>
        <v>2837</v>
      </c>
      <c r="AQ19" s="12">
        <f t="shared" si="5"/>
        <v>2223</v>
      </c>
      <c r="AR19" s="12">
        <f t="shared" si="5"/>
        <v>2219</v>
      </c>
      <c r="AS19" s="12">
        <f t="shared" si="5"/>
        <v>240</v>
      </c>
      <c r="AT19" s="12">
        <f t="shared" si="5"/>
        <v>0</v>
      </c>
      <c r="AU19" s="63">
        <f>SUM(AU15:AU18)</f>
        <v>9024</v>
      </c>
      <c r="AV19" s="63">
        <f>SUM(AV15:AV18)</f>
        <v>6982</v>
      </c>
      <c r="AW19" s="99"/>
      <c r="AX19" s="100"/>
      <c r="AY19" s="65"/>
      <c r="AZ19" s="65"/>
      <c r="BA19" s="37"/>
      <c r="BB19" s="37"/>
      <c r="BC19" s="33"/>
    </row>
    <row r="20" spans="1:55" s="7" customFormat="1" ht="196.5" customHeight="1" x14ac:dyDescent="0.25">
      <c r="A20" s="91" t="s">
        <v>103</v>
      </c>
      <c r="B20" s="90" t="s">
        <v>7</v>
      </c>
      <c r="C20" s="92" t="s">
        <v>101</v>
      </c>
      <c r="D20" s="86" t="s">
        <v>99</v>
      </c>
      <c r="E20" s="91" t="s">
        <v>12</v>
      </c>
      <c r="F20" s="69" t="s">
        <v>26</v>
      </c>
      <c r="G20" s="70" t="s">
        <v>106</v>
      </c>
      <c r="H20" s="87" t="s">
        <v>32</v>
      </c>
      <c r="I20" s="88" t="s">
        <v>5</v>
      </c>
      <c r="J20" s="88" t="s">
        <v>6</v>
      </c>
      <c r="K20" s="76" t="s">
        <v>8</v>
      </c>
      <c r="L20" s="77">
        <v>2</v>
      </c>
      <c r="M20" s="78">
        <v>2</v>
      </c>
      <c r="N20" s="77">
        <v>3</v>
      </c>
      <c r="O20" s="78">
        <v>3</v>
      </c>
      <c r="P20" s="77">
        <v>4</v>
      </c>
      <c r="Q20" s="78">
        <v>0.79</v>
      </c>
      <c r="R20" s="78">
        <v>0.76</v>
      </c>
      <c r="S20" s="78">
        <f>2.85-(R20+Q20)</f>
        <v>1.3</v>
      </c>
      <c r="T20" s="78">
        <f>4-2.85</f>
        <v>1.1499999999999999</v>
      </c>
      <c r="U20" s="78">
        <f>SUM(Q20:T20)</f>
        <v>4</v>
      </c>
      <c r="V20" s="77">
        <v>2</v>
      </c>
      <c r="W20" s="78">
        <v>7.0000000000000007E-2</v>
      </c>
      <c r="X20" s="78">
        <v>0.96</v>
      </c>
      <c r="Y20" s="78">
        <v>0.76</v>
      </c>
      <c r="Z20" s="78"/>
      <c r="AA20" s="78">
        <f>SUM(W20:Z20)</f>
        <v>1.79</v>
      </c>
      <c r="AB20" s="77">
        <v>0</v>
      </c>
      <c r="AC20" s="78"/>
      <c r="AD20" s="78"/>
      <c r="AE20" s="78"/>
      <c r="AF20" s="78"/>
      <c r="AG20" s="78">
        <f>SUM(AC20:AF20)</f>
        <v>0</v>
      </c>
      <c r="AH20" s="77">
        <f>L20+N20+P20+V20+AB20</f>
        <v>11</v>
      </c>
      <c r="AI20" s="26">
        <f>M20+O20+U20+AA20+AG20</f>
        <v>10.79</v>
      </c>
      <c r="AJ20" s="17">
        <f>AI20/11</f>
        <v>0.98090909090909084</v>
      </c>
      <c r="AK20" s="25">
        <v>227</v>
      </c>
      <c r="AL20" s="28"/>
      <c r="AM20" s="25">
        <v>917</v>
      </c>
      <c r="AN20" s="28">
        <v>917</v>
      </c>
      <c r="AO20" s="25">
        <v>640</v>
      </c>
      <c r="AP20" s="57">
        <v>640</v>
      </c>
      <c r="AQ20" s="25">
        <v>368</v>
      </c>
      <c r="AR20" s="28">
        <v>368</v>
      </c>
      <c r="AS20" s="25">
        <v>0</v>
      </c>
      <c r="AT20" s="28"/>
      <c r="AU20" s="19">
        <f t="shared" si="3"/>
        <v>2152</v>
      </c>
      <c r="AV20" s="2">
        <f>AL20+AN20+AP20+AR20+AT20</f>
        <v>1925</v>
      </c>
      <c r="AW20" s="98" t="s">
        <v>110</v>
      </c>
      <c r="AX20" s="97" t="s">
        <v>119</v>
      </c>
      <c r="AY20" s="6" t="s">
        <v>126</v>
      </c>
      <c r="AZ20" s="3"/>
      <c r="BA20" s="35"/>
      <c r="BB20" s="35"/>
      <c r="BC20" s="32"/>
    </row>
    <row r="21" spans="1:55" s="7" customFormat="1" ht="141" customHeight="1" x14ac:dyDescent="0.25">
      <c r="A21" s="91" t="s">
        <v>36</v>
      </c>
      <c r="B21" s="90" t="s">
        <v>7</v>
      </c>
      <c r="C21" s="92" t="s">
        <v>101</v>
      </c>
      <c r="D21" s="86" t="s">
        <v>100</v>
      </c>
      <c r="E21" s="91" t="s">
        <v>12</v>
      </c>
      <c r="F21" s="69" t="s">
        <v>13</v>
      </c>
      <c r="G21" s="70" t="s">
        <v>91</v>
      </c>
      <c r="H21" s="87" t="s">
        <v>32</v>
      </c>
      <c r="I21" s="88" t="s">
        <v>5</v>
      </c>
      <c r="J21" s="88" t="s">
        <v>6</v>
      </c>
      <c r="K21" s="76" t="s">
        <v>8</v>
      </c>
      <c r="L21" s="77">
        <v>1</v>
      </c>
      <c r="M21" s="78">
        <v>1</v>
      </c>
      <c r="N21" s="77">
        <v>1</v>
      </c>
      <c r="O21" s="78">
        <v>1</v>
      </c>
      <c r="P21" s="77">
        <v>1</v>
      </c>
      <c r="Q21" s="79">
        <v>0.22</v>
      </c>
      <c r="R21" s="79">
        <v>0.31</v>
      </c>
      <c r="S21" s="79">
        <f>0.8-(Q21+R21)</f>
        <v>0.27</v>
      </c>
      <c r="T21" s="78">
        <f>1-0.8</f>
        <v>0.19999999999999996</v>
      </c>
      <c r="U21" s="80">
        <f t="shared" ref="U21:U23" si="6">SUM(Q21:T21)</f>
        <v>1</v>
      </c>
      <c r="V21" s="77">
        <v>1</v>
      </c>
      <c r="W21" s="78">
        <v>0.26</v>
      </c>
      <c r="X21" s="78">
        <v>0.27</v>
      </c>
      <c r="Y21" s="78">
        <v>0.32</v>
      </c>
      <c r="Z21" s="78"/>
      <c r="AA21" s="78">
        <f t="shared" ref="AA21:AA23" si="7">SUM(W21:Z21)</f>
        <v>0.85000000000000009</v>
      </c>
      <c r="AB21" s="77">
        <v>1</v>
      </c>
      <c r="AC21" s="78"/>
      <c r="AD21" s="78"/>
      <c r="AE21" s="78"/>
      <c r="AF21" s="78"/>
      <c r="AG21" s="78">
        <f t="shared" ref="AG21:AG23" si="8">SUM(AC21:AF21)</f>
        <v>0</v>
      </c>
      <c r="AH21" s="77">
        <f t="shared" ref="AH21:AH23" si="9">L21+N21+P21+V21+AB21</f>
        <v>5</v>
      </c>
      <c r="AI21" s="26">
        <f t="shared" ref="AI21:AI23" si="10">M21+O21+U21+AA21+AG21</f>
        <v>3.85</v>
      </c>
      <c r="AJ21" s="17">
        <f>AI21/5</f>
        <v>0.77</v>
      </c>
      <c r="AK21" s="25">
        <v>200</v>
      </c>
      <c r="AL21" s="28"/>
      <c r="AM21" s="25">
        <v>1220</v>
      </c>
      <c r="AN21" s="28">
        <v>1220</v>
      </c>
      <c r="AO21" s="25">
        <v>2395</v>
      </c>
      <c r="AP21" s="57">
        <v>2379</v>
      </c>
      <c r="AQ21" s="25">
        <v>3337</v>
      </c>
      <c r="AR21" s="28">
        <v>3317</v>
      </c>
      <c r="AS21" s="25">
        <v>2444</v>
      </c>
      <c r="AT21" s="28"/>
      <c r="AU21" s="19">
        <f t="shared" si="3"/>
        <v>9596</v>
      </c>
      <c r="AV21" s="2">
        <f t="shared" ref="AV21:AV23" si="11">AL21+AN21+AP21+AR21+AT21</f>
        <v>6916</v>
      </c>
      <c r="AW21" s="98" t="s">
        <v>111</v>
      </c>
      <c r="AX21" s="97" t="s">
        <v>120</v>
      </c>
      <c r="AY21" s="6" t="s">
        <v>127</v>
      </c>
      <c r="AZ21" s="3"/>
      <c r="BA21" s="35"/>
      <c r="BB21" s="35"/>
      <c r="BC21" s="32"/>
    </row>
    <row r="22" spans="1:55" s="7" customFormat="1" ht="129" customHeight="1" x14ac:dyDescent="0.25">
      <c r="A22" s="91" t="s">
        <v>103</v>
      </c>
      <c r="B22" s="90" t="s">
        <v>7</v>
      </c>
      <c r="C22" s="92" t="s">
        <v>101</v>
      </c>
      <c r="D22" s="86" t="s">
        <v>100</v>
      </c>
      <c r="E22" s="91" t="s">
        <v>12</v>
      </c>
      <c r="F22" s="69" t="s">
        <v>82</v>
      </c>
      <c r="G22" s="70" t="s">
        <v>81</v>
      </c>
      <c r="H22" s="87" t="s">
        <v>32</v>
      </c>
      <c r="I22" s="88" t="s">
        <v>10</v>
      </c>
      <c r="J22" s="88" t="s">
        <v>6</v>
      </c>
      <c r="K22" s="76" t="s">
        <v>8</v>
      </c>
      <c r="L22" s="77">
        <v>0.1</v>
      </c>
      <c r="M22" s="78">
        <v>0.1</v>
      </c>
      <c r="N22" s="77">
        <v>0.9</v>
      </c>
      <c r="O22" s="78">
        <v>0.9</v>
      </c>
      <c r="P22" s="77">
        <v>0</v>
      </c>
      <c r="Q22" s="79">
        <v>0</v>
      </c>
      <c r="R22" s="79">
        <v>0</v>
      </c>
      <c r="S22" s="79">
        <v>0</v>
      </c>
      <c r="T22" s="78">
        <v>0</v>
      </c>
      <c r="U22" s="80">
        <v>0</v>
      </c>
      <c r="V22" s="77"/>
      <c r="W22" s="78"/>
      <c r="X22" s="78"/>
      <c r="Y22" s="78"/>
      <c r="Z22" s="78"/>
      <c r="AA22" s="78"/>
      <c r="AB22" s="77"/>
      <c r="AC22" s="78"/>
      <c r="AD22" s="78"/>
      <c r="AE22" s="78"/>
      <c r="AF22" s="78"/>
      <c r="AG22" s="78"/>
      <c r="AH22" s="77">
        <v>1</v>
      </c>
      <c r="AI22" s="61">
        <v>1</v>
      </c>
      <c r="AJ22" s="17">
        <f>AI22/1</f>
        <v>1</v>
      </c>
      <c r="AK22" s="60"/>
      <c r="AL22" s="62"/>
      <c r="AM22" s="60">
        <v>49</v>
      </c>
      <c r="AN22" s="62">
        <v>49</v>
      </c>
      <c r="AO22" s="60">
        <v>0</v>
      </c>
      <c r="AP22" s="62">
        <v>0</v>
      </c>
      <c r="AQ22" s="60">
        <v>0</v>
      </c>
      <c r="AR22" s="62">
        <v>0</v>
      </c>
      <c r="AS22" s="60">
        <v>0</v>
      </c>
      <c r="AT22" s="62">
        <v>0</v>
      </c>
      <c r="AU22" s="19">
        <f t="shared" si="3"/>
        <v>49</v>
      </c>
      <c r="AV22" s="2">
        <f t="shared" si="11"/>
        <v>49</v>
      </c>
      <c r="AW22" s="98" t="s">
        <v>114</v>
      </c>
      <c r="AX22" s="98" t="s">
        <v>114</v>
      </c>
      <c r="AY22" s="98" t="s">
        <v>114</v>
      </c>
      <c r="AZ22" s="18"/>
      <c r="BA22" s="35"/>
      <c r="BB22" s="35"/>
      <c r="BC22" s="32"/>
    </row>
    <row r="23" spans="1:55" s="7" customFormat="1" ht="121.5" customHeight="1" x14ac:dyDescent="0.25">
      <c r="A23" s="91" t="s">
        <v>103</v>
      </c>
      <c r="B23" s="90" t="s">
        <v>7</v>
      </c>
      <c r="C23" s="92" t="s">
        <v>101</v>
      </c>
      <c r="D23" s="86" t="s">
        <v>100</v>
      </c>
      <c r="E23" s="91" t="s">
        <v>12</v>
      </c>
      <c r="F23" s="69" t="s">
        <v>14</v>
      </c>
      <c r="G23" s="70" t="s">
        <v>38</v>
      </c>
      <c r="H23" s="87" t="s">
        <v>32</v>
      </c>
      <c r="I23" s="88" t="s">
        <v>29</v>
      </c>
      <c r="J23" s="88" t="s">
        <v>6</v>
      </c>
      <c r="K23" s="76" t="s">
        <v>8</v>
      </c>
      <c r="L23" s="77">
        <v>0</v>
      </c>
      <c r="M23" s="78">
        <v>0</v>
      </c>
      <c r="N23" s="77">
        <v>1</v>
      </c>
      <c r="O23" s="78">
        <v>1</v>
      </c>
      <c r="P23" s="77">
        <v>1</v>
      </c>
      <c r="Q23" s="78">
        <v>0.19</v>
      </c>
      <c r="R23" s="78">
        <v>0.28000000000000003</v>
      </c>
      <c r="S23" s="78">
        <f>0.72-(Q23+R23)</f>
        <v>0.24999999999999994</v>
      </c>
      <c r="T23" s="78">
        <f>1-0.72</f>
        <v>0.28000000000000003</v>
      </c>
      <c r="U23" s="78">
        <f t="shared" si="6"/>
        <v>1</v>
      </c>
      <c r="V23" s="77">
        <v>1</v>
      </c>
      <c r="W23" s="78">
        <v>0.2</v>
      </c>
      <c r="X23" s="78">
        <v>0.25</v>
      </c>
      <c r="Y23" s="78">
        <v>0.25</v>
      </c>
      <c r="Z23" s="78"/>
      <c r="AA23" s="78">
        <f t="shared" si="7"/>
        <v>0.7</v>
      </c>
      <c r="AB23" s="77">
        <v>1</v>
      </c>
      <c r="AC23" s="78"/>
      <c r="AD23" s="78"/>
      <c r="AE23" s="78"/>
      <c r="AF23" s="78"/>
      <c r="AG23" s="78">
        <f t="shared" si="8"/>
        <v>0</v>
      </c>
      <c r="AH23" s="77">
        <f t="shared" si="9"/>
        <v>4</v>
      </c>
      <c r="AI23" s="26">
        <f t="shared" si="10"/>
        <v>2.7</v>
      </c>
      <c r="AJ23" s="17">
        <f>AI23/4</f>
        <v>0.67500000000000004</v>
      </c>
      <c r="AK23" s="25"/>
      <c r="AL23" s="28"/>
      <c r="AM23" s="25">
        <v>1346</v>
      </c>
      <c r="AN23" s="28">
        <v>1342</v>
      </c>
      <c r="AO23" s="25">
        <v>360</v>
      </c>
      <c r="AP23" s="57">
        <v>359</v>
      </c>
      <c r="AQ23" s="25">
        <v>467</v>
      </c>
      <c r="AR23" s="28">
        <v>457</v>
      </c>
      <c r="AS23" s="25">
        <v>384</v>
      </c>
      <c r="AT23" s="28"/>
      <c r="AU23" s="19">
        <f t="shared" si="3"/>
        <v>2557</v>
      </c>
      <c r="AV23" s="2">
        <f t="shared" si="11"/>
        <v>2158</v>
      </c>
      <c r="AW23" s="101" t="s">
        <v>112</v>
      </c>
      <c r="AX23" s="97" t="s">
        <v>121</v>
      </c>
      <c r="AY23" s="6" t="s">
        <v>128</v>
      </c>
      <c r="AZ23" s="3"/>
      <c r="BA23" s="35"/>
      <c r="BB23" s="35"/>
      <c r="BC23" s="32"/>
    </row>
    <row r="24" spans="1:55" ht="24.95" customHeight="1" x14ac:dyDescent="0.25">
      <c r="A24" s="114" t="s">
        <v>15</v>
      </c>
      <c r="B24" s="115"/>
      <c r="C24" s="115"/>
      <c r="D24" s="115"/>
      <c r="E24" s="115"/>
      <c r="F24" s="115"/>
      <c r="G24" s="115"/>
      <c r="H24" s="115"/>
      <c r="I24" s="115"/>
      <c r="J24" s="115"/>
      <c r="K24" s="116"/>
      <c r="L24" s="52"/>
      <c r="M24" s="52"/>
      <c r="N24" s="52"/>
      <c r="O24" s="52"/>
      <c r="P24" s="54"/>
      <c r="Q24" s="54"/>
      <c r="R24" s="54"/>
      <c r="S24" s="54"/>
      <c r="T24" s="54"/>
      <c r="U24" s="54"/>
      <c r="V24" s="54"/>
      <c r="W24" s="54"/>
      <c r="X24" s="54"/>
      <c r="Y24" s="54"/>
      <c r="Z24" s="54"/>
      <c r="AA24" s="54"/>
      <c r="AB24" s="54"/>
      <c r="AC24" s="54"/>
      <c r="AD24" s="54"/>
      <c r="AE24" s="54"/>
      <c r="AF24" s="54"/>
      <c r="AG24" s="54"/>
      <c r="AH24" s="54"/>
      <c r="AI24" s="27"/>
      <c r="AJ24" s="27"/>
      <c r="AK24" s="12">
        <f t="shared" ref="AK24:AV24" si="12">SUM(AK20:AK23)</f>
        <v>427</v>
      </c>
      <c r="AL24" s="12">
        <f t="shared" si="12"/>
        <v>0</v>
      </c>
      <c r="AM24" s="12">
        <f t="shared" si="12"/>
        <v>3532</v>
      </c>
      <c r="AN24" s="12">
        <f t="shared" si="12"/>
        <v>3528</v>
      </c>
      <c r="AO24" s="12">
        <f t="shared" si="12"/>
        <v>3395</v>
      </c>
      <c r="AP24" s="12">
        <f t="shared" si="12"/>
        <v>3378</v>
      </c>
      <c r="AQ24" s="12">
        <f>SUM(AQ20:AQ23)</f>
        <v>4172</v>
      </c>
      <c r="AR24" s="12">
        <f t="shared" si="12"/>
        <v>4142</v>
      </c>
      <c r="AS24" s="12">
        <f t="shared" si="12"/>
        <v>2828</v>
      </c>
      <c r="AT24" s="12">
        <f t="shared" si="12"/>
        <v>0</v>
      </c>
      <c r="AU24" s="12">
        <f t="shared" si="12"/>
        <v>14354</v>
      </c>
      <c r="AV24" s="12">
        <f t="shared" si="12"/>
        <v>11048</v>
      </c>
      <c r="AW24" s="102"/>
      <c r="AX24" s="103"/>
      <c r="AY24" s="66"/>
      <c r="AZ24" s="66"/>
    </row>
    <row r="25" spans="1:55" ht="35.1" customHeight="1" x14ac:dyDescent="0.25">
      <c r="A25" s="5"/>
      <c r="B25" s="5"/>
      <c r="C25" s="126" t="s">
        <v>16</v>
      </c>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64"/>
      <c r="AJ25" s="64"/>
      <c r="AK25" s="13">
        <f t="shared" ref="AK25:AV25" si="13">+AK24+AK19</f>
        <v>2217</v>
      </c>
      <c r="AL25" s="13">
        <f t="shared" si="13"/>
        <v>0</v>
      </c>
      <c r="AM25" s="13">
        <f t="shared" si="13"/>
        <v>5466</v>
      </c>
      <c r="AN25" s="13">
        <f t="shared" si="13"/>
        <v>5454</v>
      </c>
      <c r="AO25" s="13">
        <f t="shared" si="13"/>
        <v>6232</v>
      </c>
      <c r="AP25" s="13">
        <f t="shared" si="13"/>
        <v>6215</v>
      </c>
      <c r="AQ25" s="13">
        <f t="shared" si="13"/>
        <v>6395</v>
      </c>
      <c r="AR25" s="13">
        <f t="shared" si="13"/>
        <v>6361</v>
      </c>
      <c r="AS25" s="13">
        <f t="shared" si="13"/>
        <v>3068</v>
      </c>
      <c r="AT25" s="13">
        <f t="shared" si="13"/>
        <v>0</v>
      </c>
      <c r="AU25" s="13">
        <f t="shared" si="13"/>
        <v>23378</v>
      </c>
      <c r="AV25" s="13">
        <f t="shared" si="13"/>
        <v>18030</v>
      </c>
      <c r="AW25" s="104"/>
      <c r="AX25" s="105"/>
      <c r="AY25" s="5"/>
      <c r="AZ25" s="5"/>
    </row>
    <row r="26" spans="1:55" s="7" customFormat="1" ht="50.25" customHeight="1" x14ac:dyDescent="0.25">
      <c r="A26" s="143" t="s">
        <v>104</v>
      </c>
      <c r="B26" s="132" t="s">
        <v>17</v>
      </c>
      <c r="C26" s="132" t="s">
        <v>33</v>
      </c>
      <c r="D26" s="144" t="s">
        <v>62</v>
      </c>
      <c r="E26" s="132" t="s">
        <v>19</v>
      </c>
      <c r="F26" s="144" t="s">
        <v>27</v>
      </c>
      <c r="G26" s="145" t="s">
        <v>92</v>
      </c>
      <c r="H26" s="14" t="s">
        <v>47</v>
      </c>
      <c r="I26" s="131" t="s">
        <v>45</v>
      </c>
      <c r="J26" s="131" t="s">
        <v>28</v>
      </c>
      <c r="K26" s="132" t="s">
        <v>18</v>
      </c>
      <c r="L26" s="134">
        <v>1</v>
      </c>
      <c r="M26" s="135">
        <v>0.9</v>
      </c>
      <c r="N26" s="134">
        <v>1</v>
      </c>
      <c r="O26" s="135">
        <v>0.996</v>
      </c>
      <c r="P26" s="134">
        <v>1</v>
      </c>
      <c r="Q26" s="146">
        <v>0.31509999999999999</v>
      </c>
      <c r="R26" s="146">
        <v>0.22489999999999999</v>
      </c>
      <c r="S26" s="146">
        <v>0.28000000000000003</v>
      </c>
      <c r="T26" s="146">
        <v>0.17</v>
      </c>
      <c r="U26" s="146">
        <v>1</v>
      </c>
      <c r="V26" s="134"/>
      <c r="W26" s="146"/>
      <c r="X26" s="146"/>
      <c r="Y26" s="146"/>
      <c r="Z26" s="146"/>
      <c r="AA26" s="146"/>
      <c r="AB26" s="134"/>
      <c r="AC26" s="146"/>
      <c r="AD26" s="146"/>
      <c r="AE26" s="146"/>
      <c r="AF26" s="146"/>
      <c r="AG26" s="146"/>
      <c r="AH26" s="130">
        <v>1</v>
      </c>
      <c r="AI26" s="133"/>
      <c r="AJ26" s="150">
        <f>(290/3)/100</f>
        <v>0.96666666666666667</v>
      </c>
      <c r="AK26" s="129">
        <v>331</v>
      </c>
      <c r="AL26" s="128"/>
      <c r="AM26" s="129">
        <v>721</v>
      </c>
      <c r="AN26" s="128">
        <v>720</v>
      </c>
      <c r="AO26" s="129">
        <v>679</v>
      </c>
      <c r="AP26" s="128">
        <v>669</v>
      </c>
      <c r="AQ26" s="129"/>
      <c r="AR26" s="128"/>
      <c r="AS26" s="129"/>
      <c r="AT26" s="128"/>
      <c r="AU26" s="129">
        <f>AK26+AM26+AO26+AQ33+AS33</f>
        <v>3486</v>
      </c>
      <c r="AV26" s="147">
        <f>AL32+AN32+AP32+AR32+AT32</f>
        <v>0</v>
      </c>
      <c r="AW26" s="148" t="s">
        <v>114</v>
      </c>
      <c r="AX26" s="148" t="s">
        <v>114</v>
      </c>
      <c r="AY26" s="148" t="s">
        <v>114</v>
      </c>
      <c r="AZ26" s="142"/>
      <c r="BA26" s="35"/>
      <c r="BB26" s="35"/>
      <c r="BC26" s="32"/>
    </row>
    <row r="27" spans="1:55" s="7" customFormat="1" ht="46.5" customHeight="1" x14ac:dyDescent="0.25">
      <c r="A27" s="143"/>
      <c r="B27" s="132"/>
      <c r="C27" s="132"/>
      <c r="D27" s="144"/>
      <c r="E27" s="132"/>
      <c r="F27" s="144"/>
      <c r="G27" s="145"/>
      <c r="H27" s="14" t="s">
        <v>48</v>
      </c>
      <c r="I27" s="131"/>
      <c r="J27" s="131"/>
      <c r="K27" s="132"/>
      <c r="L27" s="134"/>
      <c r="M27" s="135"/>
      <c r="N27" s="134"/>
      <c r="O27" s="135"/>
      <c r="P27" s="134"/>
      <c r="Q27" s="146"/>
      <c r="R27" s="146"/>
      <c r="S27" s="146"/>
      <c r="T27" s="146"/>
      <c r="U27" s="146"/>
      <c r="V27" s="134"/>
      <c r="W27" s="146"/>
      <c r="X27" s="146"/>
      <c r="Y27" s="146"/>
      <c r="Z27" s="146"/>
      <c r="AA27" s="146"/>
      <c r="AB27" s="134"/>
      <c r="AC27" s="146"/>
      <c r="AD27" s="146"/>
      <c r="AE27" s="146"/>
      <c r="AF27" s="146"/>
      <c r="AG27" s="146"/>
      <c r="AH27" s="130"/>
      <c r="AI27" s="133"/>
      <c r="AJ27" s="150"/>
      <c r="AK27" s="129"/>
      <c r="AL27" s="128"/>
      <c r="AM27" s="129"/>
      <c r="AN27" s="128"/>
      <c r="AO27" s="129"/>
      <c r="AP27" s="128"/>
      <c r="AQ27" s="129"/>
      <c r="AR27" s="128"/>
      <c r="AS27" s="129"/>
      <c r="AT27" s="128"/>
      <c r="AU27" s="129"/>
      <c r="AV27" s="147"/>
      <c r="AW27" s="148"/>
      <c r="AX27" s="148"/>
      <c r="AY27" s="148"/>
      <c r="AZ27" s="142"/>
      <c r="BA27" s="35"/>
      <c r="BB27" s="35"/>
      <c r="BC27" s="32"/>
    </row>
    <row r="28" spans="1:55" s="7" customFormat="1" ht="52.5" customHeight="1" x14ac:dyDescent="0.25">
      <c r="A28" s="143"/>
      <c r="B28" s="132"/>
      <c r="C28" s="132"/>
      <c r="D28" s="144"/>
      <c r="E28" s="132"/>
      <c r="F28" s="144"/>
      <c r="G28" s="145"/>
      <c r="H28" s="14" t="s">
        <v>49</v>
      </c>
      <c r="I28" s="131"/>
      <c r="J28" s="131"/>
      <c r="K28" s="132"/>
      <c r="L28" s="134"/>
      <c r="M28" s="135"/>
      <c r="N28" s="134"/>
      <c r="O28" s="135"/>
      <c r="P28" s="134"/>
      <c r="Q28" s="146"/>
      <c r="R28" s="146"/>
      <c r="S28" s="146"/>
      <c r="T28" s="146"/>
      <c r="U28" s="146"/>
      <c r="V28" s="134"/>
      <c r="W28" s="146"/>
      <c r="X28" s="146"/>
      <c r="Y28" s="146"/>
      <c r="Z28" s="146"/>
      <c r="AA28" s="146"/>
      <c r="AB28" s="134"/>
      <c r="AC28" s="146"/>
      <c r="AD28" s="146"/>
      <c r="AE28" s="146"/>
      <c r="AF28" s="146"/>
      <c r="AG28" s="146"/>
      <c r="AH28" s="130"/>
      <c r="AI28" s="133"/>
      <c r="AJ28" s="150"/>
      <c r="AK28" s="129"/>
      <c r="AL28" s="128"/>
      <c r="AM28" s="129"/>
      <c r="AN28" s="128"/>
      <c r="AO28" s="129"/>
      <c r="AP28" s="128"/>
      <c r="AQ28" s="129"/>
      <c r="AR28" s="128"/>
      <c r="AS28" s="129"/>
      <c r="AT28" s="128"/>
      <c r="AU28" s="129"/>
      <c r="AV28" s="147"/>
      <c r="AW28" s="148"/>
      <c r="AX28" s="148"/>
      <c r="AY28" s="148"/>
      <c r="AZ28" s="142"/>
      <c r="BA28" s="35"/>
      <c r="BB28" s="35"/>
      <c r="BC28" s="32"/>
    </row>
    <row r="29" spans="1:55" s="7" customFormat="1" ht="48.75" customHeight="1" x14ac:dyDescent="0.25">
      <c r="A29" s="143"/>
      <c r="B29" s="132"/>
      <c r="C29" s="132"/>
      <c r="D29" s="144"/>
      <c r="E29" s="132"/>
      <c r="F29" s="144"/>
      <c r="G29" s="145"/>
      <c r="H29" s="14" t="s">
        <v>50</v>
      </c>
      <c r="I29" s="131"/>
      <c r="J29" s="131"/>
      <c r="K29" s="132"/>
      <c r="L29" s="134"/>
      <c r="M29" s="135"/>
      <c r="N29" s="134"/>
      <c r="O29" s="135"/>
      <c r="P29" s="134"/>
      <c r="Q29" s="146"/>
      <c r="R29" s="146"/>
      <c r="S29" s="146"/>
      <c r="T29" s="146"/>
      <c r="U29" s="146"/>
      <c r="V29" s="134"/>
      <c r="W29" s="146"/>
      <c r="X29" s="146"/>
      <c r="Y29" s="146"/>
      <c r="Z29" s="146"/>
      <c r="AA29" s="146"/>
      <c r="AB29" s="134"/>
      <c r="AC29" s="146"/>
      <c r="AD29" s="146"/>
      <c r="AE29" s="146"/>
      <c r="AF29" s="146"/>
      <c r="AG29" s="146"/>
      <c r="AH29" s="130"/>
      <c r="AI29" s="133"/>
      <c r="AJ29" s="150"/>
      <c r="AK29" s="129"/>
      <c r="AL29" s="128"/>
      <c r="AM29" s="129"/>
      <c r="AN29" s="128"/>
      <c r="AO29" s="129"/>
      <c r="AP29" s="128"/>
      <c r="AQ29" s="129"/>
      <c r="AR29" s="128"/>
      <c r="AS29" s="129"/>
      <c r="AT29" s="128"/>
      <c r="AU29" s="129"/>
      <c r="AV29" s="147"/>
      <c r="AW29" s="148"/>
      <c r="AX29" s="148"/>
      <c r="AY29" s="148"/>
      <c r="AZ29" s="142"/>
      <c r="BA29" s="35"/>
      <c r="BB29" s="35"/>
      <c r="BC29" s="32"/>
    </row>
    <row r="30" spans="1:55" s="7" customFormat="1" ht="24" hidden="1" customHeight="1" x14ac:dyDescent="0.25">
      <c r="A30" s="143"/>
      <c r="B30" s="132"/>
      <c r="C30" s="132"/>
      <c r="D30" s="144"/>
      <c r="E30" s="132"/>
      <c r="F30" s="144"/>
      <c r="G30" s="145"/>
      <c r="H30" s="14" t="s">
        <v>51</v>
      </c>
      <c r="I30" s="131"/>
      <c r="J30" s="131"/>
      <c r="K30" s="132"/>
      <c r="L30" s="134"/>
      <c r="M30" s="135"/>
      <c r="N30" s="134"/>
      <c r="O30" s="135"/>
      <c r="P30" s="134"/>
      <c r="Q30" s="146"/>
      <c r="R30" s="146"/>
      <c r="S30" s="146"/>
      <c r="T30" s="146"/>
      <c r="U30" s="146"/>
      <c r="V30" s="134"/>
      <c r="W30" s="146"/>
      <c r="X30" s="146"/>
      <c r="Y30" s="146"/>
      <c r="Z30" s="146"/>
      <c r="AA30" s="146"/>
      <c r="AB30" s="134"/>
      <c r="AC30" s="146"/>
      <c r="AD30" s="146"/>
      <c r="AE30" s="146"/>
      <c r="AF30" s="146"/>
      <c r="AG30" s="146"/>
      <c r="AH30" s="130"/>
      <c r="AI30" s="133"/>
      <c r="AJ30" s="150"/>
      <c r="AK30" s="129"/>
      <c r="AL30" s="128"/>
      <c r="AM30" s="129"/>
      <c r="AN30" s="128"/>
      <c r="AO30" s="129"/>
      <c r="AP30" s="128"/>
      <c r="AQ30" s="129"/>
      <c r="AR30" s="128"/>
      <c r="AS30" s="129"/>
      <c r="AT30" s="128"/>
      <c r="AU30" s="129"/>
      <c r="AV30" s="147"/>
      <c r="AW30" s="148"/>
      <c r="AX30" s="148"/>
      <c r="AY30" s="148"/>
      <c r="AZ30" s="142"/>
      <c r="BA30" s="35"/>
      <c r="BB30" s="35"/>
      <c r="BC30" s="32"/>
    </row>
    <row r="31" spans="1:55" s="7" customFormat="1" ht="29.25" hidden="1" customHeight="1" x14ac:dyDescent="0.25">
      <c r="A31" s="143"/>
      <c r="B31" s="132"/>
      <c r="C31" s="132"/>
      <c r="D31" s="144"/>
      <c r="E31" s="132"/>
      <c r="F31" s="144"/>
      <c r="G31" s="145"/>
      <c r="H31" s="14" t="s">
        <v>52</v>
      </c>
      <c r="I31" s="131"/>
      <c r="J31" s="131"/>
      <c r="K31" s="132"/>
      <c r="L31" s="134"/>
      <c r="M31" s="135"/>
      <c r="N31" s="134"/>
      <c r="O31" s="135"/>
      <c r="P31" s="134"/>
      <c r="Q31" s="146"/>
      <c r="R31" s="146"/>
      <c r="S31" s="146"/>
      <c r="T31" s="146"/>
      <c r="U31" s="146"/>
      <c r="V31" s="134"/>
      <c r="W31" s="146"/>
      <c r="X31" s="146"/>
      <c r="Y31" s="146"/>
      <c r="Z31" s="146"/>
      <c r="AA31" s="146"/>
      <c r="AB31" s="134"/>
      <c r="AC31" s="146"/>
      <c r="AD31" s="146"/>
      <c r="AE31" s="146"/>
      <c r="AF31" s="146"/>
      <c r="AG31" s="146"/>
      <c r="AH31" s="130"/>
      <c r="AI31" s="133"/>
      <c r="AJ31" s="150"/>
      <c r="AK31" s="129"/>
      <c r="AL31" s="128"/>
      <c r="AM31" s="129"/>
      <c r="AN31" s="128"/>
      <c r="AO31" s="129"/>
      <c r="AP31" s="128"/>
      <c r="AQ31" s="129"/>
      <c r="AR31" s="128"/>
      <c r="AS31" s="129"/>
      <c r="AT31" s="128"/>
      <c r="AU31" s="129"/>
      <c r="AV31" s="147"/>
      <c r="AW31" s="148"/>
      <c r="AX31" s="148"/>
      <c r="AY31" s="148"/>
      <c r="AZ31" s="142"/>
      <c r="BA31" s="35"/>
      <c r="BB31" s="35"/>
      <c r="BC31" s="32"/>
    </row>
    <row r="32" spans="1:55" s="7" customFormat="1" ht="120" hidden="1" customHeight="1" x14ac:dyDescent="0.25">
      <c r="A32" s="143"/>
      <c r="B32" s="132"/>
      <c r="C32" s="132"/>
      <c r="D32" s="144"/>
      <c r="E32" s="132"/>
      <c r="F32" s="144"/>
      <c r="G32" s="145"/>
      <c r="H32" s="14" t="s">
        <v>53</v>
      </c>
      <c r="I32" s="131"/>
      <c r="J32" s="131"/>
      <c r="K32" s="132"/>
      <c r="L32" s="134"/>
      <c r="M32" s="135"/>
      <c r="N32" s="134"/>
      <c r="O32" s="135"/>
      <c r="P32" s="134"/>
      <c r="Q32" s="146"/>
      <c r="R32" s="146"/>
      <c r="S32" s="146"/>
      <c r="T32" s="146"/>
      <c r="U32" s="146"/>
      <c r="V32" s="134"/>
      <c r="W32" s="146"/>
      <c r="X32" s="146"/>
      <c r="Y32" s="146"/>
      <c r="Z32" s="146"/>
      <c r="AA32" s="146"/>
      <c r="AB32" s="134"/>
      <c r="AC32" s="146"/>
      <c r="AD32" s="146"/>
      <c r="AE32" s="146"/>
      <c r="AF32" s="146"/>
      <c r="AG32" s="146"/>
      <c r="AH32" s="130"/>
      <c r="AI32" s="133"/>
      <c r="AJ32" s="150"/>
      <c r="AK32" s="129"/>
      <c r="AL32" s="128"/>
      <c r="AM32" s="129"/>
      <c r="AN32" s="128"/>
      <c r="AO32" s="129"/>
      <c r="AP32" s="128"/>
      <c r="AQ32" s="129"/>
      <c r="AR32" s="128"/>
      <c r="AS32" s="129"/>
      <c r="AT32" s="128"/>
      <c r="AU32" s="129"/>
      <c r="AV32" s="147"/>
      <c r="AW32" s="148"/>
      <c r="AX32" s="148"/>
      <c r="AY32" s="148"/>
      <c r="AZ32" s="142"/>
      <c r="BA32" s="35"/>
      <c r="BB32" s="35"/>
      <c r="BC32" s="32"/>
    </row>
    <row r="33" spans="1:55" s="7" customFormat="1" ht="251.25" customHeight="1" x14ac:dyDescent="0.25">
      <c r="A33" s="76" t="s">
        <v>105</v>
      </c>
      <c r="B33" s="76" t="s">
        <v>17</v>
      </c>
      <c r="C33" s="76" t="s">
        <v>33</v>
      </c>
      <c r="D33" s="93" t="s">
        <v>87</v>
      </c>
      <c r="E33" s="76" t="s">
        <v>19</v>
      </c>
      <c r="F33" s="93" t="s">
        <v>88</v>
      </c>
      <c r="G33" s="70" t="s">
        <v>93</v>
      </c>
      <c r="H33" s="14" t="s">
        <v>94</v>
      </c>
      <c r="I33" s="88" t="s">
        <v>45</v>
      </c>
      <c r="J33" s="88" t="s">
        <v>28</v>
      </c>
      <c r="K33" s="76" t="s">
        <v>18</v>
      </c>
      <c r="L33" s="81"/>
      <c r="M33" s="82"/>
      <c r="N33" s="81"/>
      <c r="O33" s="82"/>
      <c r="P33" s="81"/>
      <c r="Q33" s="83"/>
      <c r="R33" s="83"/>
      <c r="S33" s="83"/>
      <c r="T33" s="83"/>
      <c r="U33" s="83"/>
      <c r="V33" s="81">
        <v>1</v>
      </c>
      <c r="W33" s="94">
        <v>0.19750000000000001</v>
      </c>
      <c r="X33" s="94">
        <v>0.34749999999999998</v>
      </c>
      <c r="Y33" s="94">
        <v>0.27589999999999998</v>
      </c>
      <c r="Z33" s="83"/>
      <c r="AA33" s="94">
        <f>SUM(W33:Z33)</f>
        <v>0.82089999999999996</v>
      </c>
      <c r="AB33" s="81">
        <v>1</v>
      </c>
      <c r="AC33" s="83"/>
      <c r="AD33" s="83"/>
      <c r="AE33" s="83"/>
      <c r="AF33" s="83"/>
      <c r="AG33" s="83"/>
      <c r="AH33" s="84">
        <v>1</v>
      </c>
      <c r="AI33" s="73"/>
      <c r="AJ33" s="149">
        <f>AA33/2</f>
        <v>0.41044999999999998</v>
      </c>
      <c r="AK33" s="72"/>
      <c r="AL33" s="71"/>
      <c r="AM33" s="72"/>
      <c r="AN33" s="71"/>
      <c r="AO33" s="72"/>
      <c r="AP33" s="71"/>
      <c r="AQ33" s="72">
        <v>703</v>
      </c>
      <c r="AR33" s="95">
        <v>694</v>
      </c>
      <c r="AS33" s="72">
        <v>1052</v>
      </c>
      <c r="AT33" s="71"/>
      <c r="AU33" s="72">
        <f>AQ33+AS33</f>
        <v>1755</v>
      </c>
      <c r="AV33" s="75">
        <f>AR33+AT33</f>
        <v>694</v>
      </c>
      <c r="AW33" s="106" t="s">
        <v>113</v>
      </c>
      <c r="AX33" s="113" t="s">
        <v>122</v>
      </c>
      <c r="AY33" s="74" t="s">
        <v>129</v>
      </c>
      <c r="AZ33" s="74"/>
      <c r="BA33" s="35"/>
      <c r="BB33" s="35"/>
      <c r="BC33" s="32"/>
    </row>
    <row r="34" spans="1:55" s="11" customFormat="1" ht="21.95" customHeight="1" x14ac:dyDescent="0.25">
      <c r="A34" s="125" t="s">
        <v>20</v>
      </c>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23"/>
      <c r="AK34" s="15">
        <f>SUM(AK26:AK26)</f>
        <v>331</v>
      </c>
      <c r="AL34" s="15">
        <f t="shared" ref="AL34:AV34" si="14">SUM(AL26:AL26)</f>
        <v>0</v>
      </c>
      <c r="AM34" s="15">
        <f t="shared" si="14"/>
        <v>721</v>
      </c>
      <c r="AN34" s="15">
        <f t="shared" si="14"/>
        <v>720</v>
      </c>
      <c r="AO34" s="15">
        <f t="shared" si="14"/>
        <v>679</v>
      </c>
      <c r="AP34" s="15">
        <f t="shared" si="14"/>
        <v>669</v>
      </c>
      <c r="AQ34" s="15">
        <f>SUM(AQ26:AQ33)</f>
        <v>703</v>
      </c>
      <c r="AR34" s="15">
        <f>SUM(AR26:AR33)</f>
        <v>694</v>
      </c>
      <c r="AS34" s="15">
        <f>SUM(AS26:AS33)</f>
        <v>1052</v>
      </c>
      <c r="AT34" s="15">
        <f>SUM(AT26:AT33)</f>
        <v>0</v>
      </c>
      <c r="AU34" s="15">
        <f>SUM(AU26:AU33)</f>
        <v>5241</v>
      </c>
      <c r="AV34" s="15">
        <f t="shared" si="14"/>
        <v>0</v>
      </c>
      <c r="AW34" s="102"/>
      <c r="AX34" s="103"/>
      <c r="AY34" s="67"/>
      <c r="AZ34" s="67"/>
      <c r="BA34" s="36"/>
      <c r="BB34" s="36"/>
      <c r="BC34" s="31"/>
    </row>
    <row r="35" spans="1:55" s="11" customFormat="1" ht="21.95" customHeight="1" x14ac:dyDescent="0.25">
      <c r="A35" s="126" t="s">
        <v>21</v>
      </c>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64"/>
      <c r="AK35" s="53">
        <f t="shared" ref="AK35:AV35" si="15">+AK34</f>
        <v>331</v>
      </c>
      <c r="AL35" s="53"/>
      <c r="AM35" s="53">
        <f t="shared" si="15"/>
        <v>721</v>
      </c>
      <c r="AN35" s="53"/>
      <c r="AO35" s="53">
        <f t="shared" si="15"/>
        <v>679</v>
      </c>
      <c r="AP35" s="53">
        <f t="shared" si="15"/>
        <v>669</v>
      </c>
      <c r="AQ35" s="53">
        <f>+AQ34</f>
        <v>703</v>
      </c>
      <c r="AR35" s="53">
        <f>+AR34</f>
        <v>694</v>
      </c>
      <c r="AS35" s="53">
        <f t="shared" si="15"/>
        <v>1052</v>
      </c>
      <c r="AT35" s="53">
        <f t="shared" si="15"/>
        <v>0</v>
      </c>
      <c r="AU35" s="53">
        <f t="shared" si="15"/>
        <v>5241</v>
      </c>
      <c r="AV35" s="53">
        <f t="shared" si="15"/>
        <v>0</v>
      </c>
      <c r="AW35" s="104"/>
      <c r="AX35" s="105"/>
      <c r="AY35" s="68"/>
      <c r="AZ35" s="68"/>
      <c r="BA35" s="36"/>
      <c r="BB35" s="36"/>
      <c r="BC35" s="31"/>
    </row>
    <row r="36" spans="1:55" s="38" customFormat="1" ht="29.1" customHeight="1" x14ac:dyDescent="0.25">
      <c r="A36" s="127" t="s">
        <v>22</v>
      </c>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24"/>
      <c r="AK36" s="16">
        <f t="shared" ref="AK36:AV36" si="16">+AK25+AK35</f>
        <v>2548</v>
      </c>
      <c r="AL36" s="16">
        <f t="shared" si="16"/>
        <v>0</v>
      </c>
      <c r="AM36" s="16">
        <f t="shared" si="16"/>
        <v>6187</v>
      </c>
      <c r="AN36" s="16">
        <f t="shared" si="16"/>
        <v>5454</v>
      </c>
      <c r="AO36" s="16">
        <f t="shared" si="16"/>
        <v>6911</v>
      </c>
      <c r="AP36" s="16">
        <f t="shared" si="16"/>
        <v>6884</v>
      </c>
      <c r="AQ36" s="16">
        <f>+AQ25+AQ35</f>
        <v>7098</v>
      </c>
      <c r="AR36" s="16">
        <f>+AR25+AR35</f>
        <v>7055</v>
      </c>
      <c r="AS36" s="16">
        <f t="shared" si="16"/>
        <v>4120</v>
      </c>
      <c r="AT36" s="16">
        <f t="shared" si="16"/>
        <v>0</v>
      </c>
      <c r="AU36" s="16">
        <f t="shared" si="16"/>
        <v>28619</v>
      </c>
      <c r="AV36" s="16">
        <f t="shared" si="16"/>
        <v>18030</v>
      </c>
      <c r="AW36" s="102"/>
      <c r="AX36" s="103"/>
      <c r="AY36" s="67"/>
      <c r="AZ36" s="67"/>
      <c r="BA36" s="36"/>
      <c r="BB36" s="36"/>
      <c r="BC36" s="39"/>
    </row>
    <row r="37" spans="1:55" s="35" customFormat="1" x14ac:dyDescent="0.25">
      <c r="C37" s="47"/>
      <c r="D37" s="47"/>
      <c r="E37" s="47"/>
      <c r="G37" s="48"/>
      <c r="H37" s="48"/>
      <c r="I37" s="47"/>
      <c r="J37" s="47"/>
      <c r="AK37" s="48"/>
      <c r="AL37" s="48"/>
      <c r="AM37" s="48"/>
      <c r="AN37" s="48"/>
      <c r="AO37" s="48"/>
      <c r="AP37" s="48"/>
      <c r="AQ37" s="48"/>
      <c r="AR37" s="48"/>
      <c r="AS37" s="48"/>
      <c r="AT37" s="48"/>
      <c r="AU37" s="49"/>
      <c r="AV37" s="49"/>
      <c r="AW37" s="107"/>
      <c r="AX37" s="108"/>
    </row>
    <row r="38" spans="1:55" s="35" customFormat="1" x14ac:dyDescent="0.25">
      <c r="C38" s="47"/>
      <c r="D38" s="47"/>
      <c r="E38" s="47"/>
      <c r="G38" s="48"/>
      <c r="H38" s="48"/>
      <c r="I38" s="47"/>
      <c r="J38" s="47"/>
      <c r="AK38" s="48"/>
      <c r="AL38" s="48"/>
      <c r="AM38" s="48"/>
      <c r="AN38" s="48"/>
      <c r="AO38" s="48"/>
      <c r="AP38" s="48"/>
      <c r="AQ38" s="48"/>
      <c r="AR38" s="48"/>
      <c r="AS38" s="48"/>
      <c r="AT38" s="48"/>
      <c r="AU38" s="49"/>
      <c r="AV38" s="49"/>
      <c r="AW38" s="107"/>
      <c r="AX38" s="108"/>
    </row>
    <row r="39" spans="1:55" s="35" customFormat="1" x14ac:dyDescent="0.25">
      <c r="C39" s="47"/>
      <c r="D39" s="47"/>
      <c r="E39" s="47"/>
      <c r="G39" s="48"/>
      <c r="H39" s="48"/>
      <c r="I39" s="47"/>
      <c r="J39" s="47"/>
      <c r="AK39" s="48"/>
      <c r="AL39" s="48"/>
      <c r="AM39" s="48"/>
      <c r="AN39" s="48"/>
      <c r="AO39" s="48"/>
      <c r="AP39" s="48"/>
      <c r="AQ39" s="48"/>
      <c r="AR39" s="48"/>
      <c r="AS39" s="48"/>
      <c r="AT39" s="48"/>
      <c r="AU39" s="49"/>
      <c r="AV39" s="49"/>
      <c r="AW39" s="107"/>
      <c r="AX39" s="108"/>
    </row>
    <row r="40" spans="1:55" s="35" customFormat="1" x14ac:dyDescent="0.25">
      <c r="C40" s="47"/>
      <c r="D40" s="47"/>
      <c r="E40" s="47"/>
      <c r="G40" s="48"/>
      <c r="H40" s="48"/>
      <c r="I40" s="47"/>
      <c r="J40" s="47"/>
      <c r="AK40" s="48"/>
      <c r="AL40" s="48"/>
      <c r="AM40" s="48"/>
      <c r="AN40" s="48"/>
      <c r="AO40" s="48"/>
      <c r="AP40" s="48"/>
      <c r="AQ40" s="48"/>
      <c r="AR40" s="48"/>
      <c r="AS40" s="48"/>
      <c r="AT40" s="48"/>
      <c r="AU40" s="49"/>
      <c r="AV40" s="49"/>
      <c r="AW40" s="107"/>
      <c r="AX40" s="108"/>
    </row>
    <row r="41" spans="1:55" s="35" customFormat="1" x14ac:dyDescent="0.25">
      <c r="C41" s="47"/>
      <c r="D41" s="47"/>
      <c r="E41" s="47"/>
      <c r="G41" s="48"/>
      <c r="H41" s="48"/>
      <c r="AK41" s="48"/>
      <c r="AL41" s="48"/>
      <c r="AM41" s="48"/>
      <c r="AN41" s="48"/>
      <c r="AO41" s="48"/>
      <c r="AP41" s="48"/>
      <c r="AQ41" s="48"/>
      <c r="AR41" s="48"/>
      <c r="AS41" s="48"/>
      <c r="AT41" s="48"/>
      <c r="AU41" s="49"/>
      <c r="AV41" s="49"/>
      <c r="AW41" s="107"/>
      <c r="AX41" s="108"/>
    </row>
    <row r="42" spans="1:55" s="35" customFormat="1" x14ac:dyDescent="0.25">
      <c r="C42" s="47"/>
      <c r="G42" s="48"/>
      <c r="H42" s="48"/>
      <c r="AK42" s="48"/>
      <c r="AL42" s="48"/>
      <c r="AM42" s="48"/>
      <c r="AN42" s="48"/>
      <c r="AO42" s="48"/>
      <c r="AP42" s="48"/>
      <c r="AQ42" s="48"/>
      <c r="AR42" s="48"/>
      <c r="AS42" s="48"/>
      <c r="AT42" s="48"/>
      <c r="AU42" s="49"/>
      <c r="AV42" s="49"/>
      <c r="AW42" s="107"/>
      <c r="AX42" s="108"/>
    </row>
    <row r="43" spans="1:55" s="35" customFormat="1" x14ac:dyDescent="0.25">
      <c r="G43" s="48"/>
      <c r="H43" s="48"/>
      <c r="AK43" s="48"/>
      <c r="AL43" s="48"/>
      <c r="AM43" s="48"/>
      <c r="AN43" s="48"/>
      <c r="AO43" s="48"/>
      <c r="AP43" s="48"/>
      <c r="AQ43" s="48"/>
      <c r="AR43" s="48"/>
      <c r="AS43" s="48"/>
      <c r="AT43" s="48"/>
      <c r="AU43" s="49"/>
      <c r="AV43" s="49"/>
      <c r="AW43" s="107"/>
      <c r="AX43" s="108"/>
    </row>
    <row r="44" spans="1:55" s="35" customFormat="1" x14ac:dyDescent="0.25">
      <c r="G44" s="48"/>
      <c r="H44" s="48"/>
      <c r="AK44" s="48"/>
      <c r="AL44" s="48"/>
      <c r="AM44" s="48"/>
      <c r="AN44" s="48"/>
      <c r="AO44" s="48"/>
      <c r="AP44" s="48"/>
      <c r="AQ44" s="48"/>
      <c r="AR44" s="48"/>
      <c r="AS44" s="48"/>
      <c r="AT44" s="48"/>
      <c r="AU44" s="49"/>
      <c r="AV44" s="49"/>
      <c r="AW44" s="107"/>
      <c r="AX44" s="108"/>
    </row>
    <row r="45" spans="1:55" s="35" customFormat="1" x14ac:dyDescent="0.25">
      <c r="G45" s="48"/>
      <c r="H45" s="48"/>
      <c r="AK45" s="48"/>
      <c r="AL45" s="48"/>
      <c r="AM45" s="48"/>
      <c r="AN45" s="48"/>
      <c r="AO45" s="48"/>
      <c r="AP45" s="48"/>
      <c r="AQ45" s="48"/>
      <c r="AR45" s="48"/>
      <c r="AS45" s="48"/>
      <c r="AT45" s="48"/>
      <c r="AU45" s="49"/>
      <c r="AV45" s="49"/>
      <c r="AW45" s="107"/>
      <c r="AX45" s="108"/>
    </row>
    <row r="46" spans="1:55" s="35" customFormat="1" x14ac:dyDescent="0.25">
      <c r="G46" s="48"/>
      <c r="H46" s="48"/>
      <c r="AK46" s="48"/>
      <c r="AL46" s="48"/>
      <c r="AM46" s="48"/>
      <c r="AN46" s="48"/>
      <c r="AO46" s="48"/>
      <c r="AP46" s="48"/>
      <c r="AQ46" s="48"/>
      <c r="AR46" s="48"/>
      <c r="AS46" s="48"/>
      <c r="AT46" s="48"/>
      <c r="AU46" s="49"/>
      <c r="AV46" s="49"/>
      <c r="AW46" s="107"/>
      <c r="AX46" s="108"/>
    </row>
    <row r="47" spans="1:55" s="35" customFormat="1" x14ac:dyDescent="0.25">
      <c r="G47" s="48"/>
      <c r="H47" s="48"/>
      <c r="AK47" s="48"/>
      <c r="AL47" s="48"/>
      <c r="AM47" s="48"/>
      <c r="AN47" s="48"/>
      <c r="AO47" s="48"/>
      <c r="AP47" s="48"/>
      <c r="AQ47" s="48"/>
      <c r="AR47" s="48"/>
      <c r="AS47" s="48"/>
      <c r="AT47" s="48"/>
      <c r="AU47" s="49"/>
      <c r="AV47" s="49"/>
      <c r="AW47" s="107"/>
      <c r="AX47" s="108"/>
    </row>
    <row r="48" spans="1:55" s="35" customFormat="1" x14ac:dyDescent="0.25">
      <c r="G48" s="48"/>
      <c r="H48" s="48"/>
      <c r="AK48" s="48"/>
      <c r="AL48" s="48"/>
      <c r="AM48" s="48"/>
      <c r="AN48" s="48"/>
      <c r="AO48" s="48"/>
      <c r="AP48" s="48"/>
      <c r="AQ48" s="48"/>
      <c r="AR48" s="48"/>
      <c r="AS48" s="48"/>
      <c r="AT48" s="48"/>
      <c r="AU48" s="49"/>
      <c r="AV48" s="49"/>
      <c r="AW48" s="107"/>
      <c r="AX48" s="108"/>
    </row>
    <row r="49" spans="3:55" s="35" customFormat="1" x14ac:dyDescent="0.25">
      <c r="C49" s="47"/>
      <c r="G49" s="48"/>
      <c r="H49" s="48"/>
      <c r="AK49" s="48"/>
      <c r="AL49" s="48"/>
      <c r="AM49" s="48"/>
      <c r="AN49" s="48"/>
      <c r="AO49" s="48"/>
      <c r="AP49" s="48"/>
      <c r="AQ49" s="48"/>
      <c r="AR49" s="48"/>
      <c r="AS49" s="48"/>
      <c r="AT49" s="48"/>
      <c r="AU49" s="49"/>
      <c r="AV49" s="49"/>
      <c r="AW49" s="107"/>
      <c r="AX49" s="108"/>
    </row>
    <row r="50" spans="3:55" s="35" customFormat="1" x14ac:dyDescent="0.25">
      <c r="C50" s="47"/>
      <c r="G50" s="48"/>
      <c r="H50" s="48"/>
      <c r="AK50" s="48"/>
      <c r="AL50" s="48"/>
      <c r="AM50" s="48"/>
      <c r="AN50" s="48"/>
      <c r="AO50" s="48"/>
      <c r="AP50" s="48"/>
      <c r="AQ50" s="48"/>
      <c r="AR50" s="48"/>
      <c r="AS50" s="48"/>
      <c r="AT50" s="48"/>
      <c r="AU50" s="49"/>
      <c r="AV50" s="49"/>
      <c r="AW50" s="107"/>
      <c r="AX50" s="108"/>
    </row>
    <row r="51" spans="3:55" s="35" customFormat="1" x14ac:dyDescent="0.25">
      <c r="C51" s="47"/>
      <c r="G51" s="48"/>
      <c r="H51" s="48"/>
      <c r="AK51" s="48"/>
      <c r="AL51" s="48"/>
      <c r="AM51" s="48"/>
      <c r="AN51" s="48"/>
      <c r="AO51" s="48"/>
      <c r="AP51" s="48"/>
      <c r="AQ51" s="48"/>
      <c r="AR51" s="48"/>
      <c r="AS51" s="48"/>
      <c r="AT51" s="48"/>
      <c r="AU51" s="49"/>
      <c r="AV51" s="49"/>
      <c r="AW51" s="107"/>
      <c r="AX51" s="108"/>
    </row>
    <row r="52" spans="3:55" s="35" customFormat="1" x14ac:dyDescent="0.25">
      <c r="C52" s="47"/>
      <c r="G52" s="48"/>
      <c r="H52" s="48"/>
      <c r="AK52" s="48"/>
      <c r="AL52" s="48"/>
      <c r="AM52" s="48"/>
      <c r="AN52" s="48"/>
      <c r="AO52" s="48"/>
      <c r="AP52" s="48"/>
      <c r="AQ52" s="48"/>
      <c r="AR52" s="48"/>
      <c r="AS52" s="48"/>
      <c r="AT52" s="48"/>
      <c r="AU52" s="49"/>
      <c r="AV52" s="49"/>
      <c r="AW52" s="107"/>
      <c r="AX52" s="108"/>
    </row>
    <row r="53" spans="3:55" s="35" customFormat="1" x14ac:dyDescent="0.25">
      <c r="C53" s="47"/>
      <c r="G53" s="48"/>
      <c r="H53" s="48"/>
      <c r="AK53" s="48"/>
      <c r="AL53" s="48"/>
      <c r="AM53" s="48"/>
      <c r="AN53" s="48"/>
      <c r="AO53" s="48"/>
      <c r="AP53" s="48"/>
      <c r="AQ53" s="48"/>
      <c r="AR53" s="48"/>
      <c r="AS53" s="48"/>
      <c r="AT53" s="48"/>
      <c r="AU53" s="49"/>
      <c r="AV53" s="49"/>
      <c r="AW53" s="107"/>
      <c r="AX53" s="108"/>
    </row>
    <row r="54" spans="3:55" s="35" customFormat="1" x14ac:dyDescent="0.25">
      <c r="C54" s="47"/>
      <c r="G54" s="48"/>
      <c r="H54" s="48"/>
      <c r="AK54" s="48"/>
      <c r="AL54" s="48"/>
      <c r="AM54" s="48"/>
      <c r="AN54" s="48"/>
      <c r="AO54" s="48"/>
      <c r="AP54" s="48"/>
      <c r="AQ54" s="48"/>
      <c r="AR54" s="48"/>
      <c r="AS54" s="48"/>
      <c r="AT54" s="48"/>
      <c r="AU54" s="49"/>
      <c r="AV54" s="49"/>
      <c r="AW54" s="107"/>
      <c r="AX54" s="108"/>
    </row>
    <row r="55" spans="3:55" s="35" customFormat="1" x14ac:dyDescent="0.25">
      <c r="C55" s="47"/>
      <c r="G55" s="48"/>
      <c r="H55" s="48"/>
      <c r="AK55" s="48"/>
      <c r="AL55" s="48"/>
      <c r="AM55" s="48"/>
      <c r="AN55" s="48"/>
      <c r="AO55" s="48"/>
      <c r="AP55" s="48"/>
      <c r="AQ55" s="48"/>
      <c r="AR55" s="48"/>
      <c r="AS55" s="48"/>
      <c r="AT55" s="48"/>
      <c r="AU55" s="49"/>
      <c r="AV55" s="49"/>
      <c r="AW55" s="107"/>
      <c r="AX55" s="108"/>
    </row>
    <row r="56" spans="3:55" s="35" customFormat="1" x14ac:dyDescent="0.25">
      <c r="G56" s="48"/>
      <c r="H56" s="48"/>
      <c r="AK56" s="48"/>
      <c r="AL56" s="48"/>
      <c r="AM56" s="48"/>
      <c r="AN56" s="48"/>
      <c r="AO56" s="48"/>
      <c r="AP56" s="48"/>
      <c r="AQ56" s="48"/>
      <c r="AR56" s="48"/>
      <c r="AS56" s="48"/>
      <c r="AT56" s="48"/>
      <c r="AU56" s="49"/>
      <c r="AV56" s="49"/>
      <c r="AW56" s="107"/>
      <c r="AX56" s="108"/>
    </row>
    <row r="57" spans="3:55" s="35" customFormat="1" x14ac:dyDescent="0.25">
      <c r="G57" s="48"/>
      <c r="H57" s="48"/>
      <c r="AK57" s="48"/>
      <c r="AL57" s="48"/>
      <c r="AM57" s="48"/>
      <c r="AN57" s="48"/>
      <c r="AO57" s="48"/>
      <c r="AP57" s="48"/>
      <c r="AQ57" s="48"/>
      <c r="AR57" s="48"/>
      <c r="AS57" s="48"/>
      <c r="AT57" s="48"/>
      <c r="AU57" s="49"/>
      <c r="AV57" s="49"/>
      <c r="AW57" s="107"/>
      <c r="AX57" s="108"/>
    </row>
    <row r="58" spans="3:55" s="35" customFormat="1" x14ac:dyDescent="0.25">
      <c r="G58" s="48"/>
      <c r="H58" s="48"/>
      <c r="AK58" s="48"/>
      <c r="AL58" s="48"/>
      <c r="AM58" s="48"/>
      <c r="AN58" s="48"/>
      <c r="AO58" s="48"/>
      <c r="AP58" s="48"/>
      <c r="AQ58" s="48"/>
      <c r="AR58" s="48"/>
      <c r="AS58" s="48"/>
      <c r="AT58" s="48"/>
      <c r="AU58" s="49"/>
      <c r="AV58" s="49"/>
      <c r="AW58" s="107"/>
      <c r="AX58" s="108"/>
    </row>
    <row r="59" spans="3:55" s="35" customFormat="1" x14ac:dyDescent="0.25">
      <c r="G59" s="48"/>
      <c r="H59" s="48"/>
      <c r="AK59" s="48"/>
      <c r="AL59" s="48"/>
      <c r="AM59" s="48"/>
      <c r="AN59" s="48"/>
      <c r="AO59" s="48"/>
      <c r="AP59" s="48"/>
      <c r="AQ59" s="48"/>
      <c r="AR59" s="48"/>
      <c r="AS59" s="48"/>
      <c r="AT59" s="48"/>
      <c r="AU59" s="49"/>
      <c r="AV59" s="49"/>
      <c r="AW59" s="107"/>
      <c r="AX59" s="108"/>
    </row>
    <row r="60" spans="3:55" s="35" customFormat="1" x14ac:dyDescent="0.25">
      <c r="G60" s="48"/>
      <c r="H60" s="48"/>
      <c r="AK60" s="48"/>
      <c r="AL60" s="48"/>
      <c r="AM60" s="48"/>
      <c r="AN60" s="48"/>
      <c r="AO60" s="48"/>
      <c r="AP60" s="48"/>
      <c r="AQ60" s="48"/>
      <c r="AR60" s="48"/>
      <c r="AS60" s="48"/>
      <c r="AT60" s="48"/>
      <c r="AU60" s="49"/>
      <c r="AV60" s="49"/>
      <c r="AW60" s="107"/>
      <c r="AX60" s="108"/>
    </row>
    <row r="61" spans="3:55" s="35" customFormat="1" x14ac:dyDescent="0.25">
      <c r="G61" s="48"/>
      <c r="H61" s="48"/>
      <c r="AK61" s="48"/>
      <c r="AL61" s="48"/>
      <c r="AM61" s="48"/>
      <c r="AN61" s="48"/>
      <c r="AO61" s="48"/>
      <c r="AP61" s="48"/>
      <c r="AQ61" s="48"/>
      <c r="AR61" s="48"/>
      <c r="AS61" s="48"/>
      <c r="AT61" s="48"/>
      <c r="AU61" s="49"/>
      <c r="AV61" s="49"/>
      <c r="AW61" s="107"/>
      <c r="AX61" s="108"/>
    </row>
    <row r="62" spans="3:55" s="35" customFormat="1" x14ac:dyDescent="0.25">
      <c r="G62" s="48"/>
      <c r="H62" s="48"/>
      <c r="AK62" s="48"/>
      <c r="AL62" s="48"/>
      <c r="AM62" s="48"/>
      <c r="AN62" s="48"/>
      <c r="AO62" s="48"/>
      <c r="AP62" s="48"/>
      <c r="AQ62" s="48"/>
      <c r="AR62" s="48"/>
      <c r="AS62" s="48"/>
      <c r="AT62" s="48"/>
      <c r="AU62" s="49"/>
      <c r="AV62" s="49"/>
      <c r="AW62" s="107"/>
      <c r="AX62" s="108"/>
    </row>
    <row r="63" spans="3:55" s="35" customFormat="1" x14ac:dyDescent="0.25">
      <c r="G63" s="48"/>
      <c r="H63" s="48"/>
      <c r="AK63" s="48"/>
      <c r="AL63" s="48"/>
      <c r="AM63" s="48"/>
      <c r="AN63" s="48"/>
      <c r="AO63" s="48"/>
      <c r="AP63" s="48"/>
      <c r="AQ63" s="48"/>
      <c r="AR63" s="48"/>
      <c r="AS63" s="48"/>
      <c r="AT63" s="48"/>
      <c r="AU63" s="49"/>
      <c r="AV63" s="49"/>
      <c r="AW63" s="107"/>
      <c r="AX63" s="108"/>
    </row>
    <row r="64" spans="3:55" s="40" customFormat="1" x14ac:dyDescent="0.25">
      <c r="G64" s="41"/>
      <c r="H64" s="41"/>
      <c r="K64" s="42"/>
      <c r="AK64" s="41"/>
      <c r="AL64" s="41"/>
      <c r="AM64" s="41"/>
      <c r="AN64" s="41"/>
      <c r="AO64" s="43"/>
      <c r="AP64" s="43"/>
      <c r="AQ64" s="41"/>
      <c r="AR64" s="41"/>
      <c r="AS64" s="41"/>
      <c r="AT64" s="41"/>
      <c r="AU64" s="44"/>
      <c r="AV64" s="44"/>
      <c r="AW64" s="109"/>
      <c r="AX64" s="110"/>
      <c r="AZ64" s="45"/>
      <c r="BA64" s="35"/>
      <c r="BB64" s="35"/>
      <c r="BC64" s="46"/>
    </row>
  </sheetData>
  <mergeCells count="121">
    <mergeCell ref="L11:AJ11"/>
    <mergeCell ref="AE26:AE32"/>
    <mergeCell ref="X26:X32"/>
    <mergeCell ref="Z26:Z32"/>
    <mergeCell ref="AD26:AD32"/>
    <mergeCell ref="AF26:AF32"/>
    <mergeCell ref="Q13:U13"/>
    <mergeCell ref="W13:AA13"/>
    <mergeCell ref="AC13:AG13"/>
    <mergeCell ref="P12:U12"/>
    <mergeCell ref="V12:AA12"/>
    <mergeCell ref="AB12:AG12"/>
    <mergeCell ref="AA26:AA32"/>
    <mergeCell ref="AG26:AG32"/>
    <mergeCell ref="AH12:AJ12"/>
    <mergeCell ref="AW26:AW32"/>
    <mergeCell ref="AX26:AX32"/>
    <mergeCell ref="AY26:AY32"/>
    <mergeCell ref="AZ26:AZ32"/>
    <mergeCell ref="C25:AH25"/>
    <mergeCell ref="A26:A32"/>
    <mergeCell ref="B26:B32"/>
    <mergeCell ref="C26:C32"/>
    <mergeCell ref="D26:D32"/>
    <mergeCell ref="E26:E32"/>
    <mergeCell ref="L26:L32"/>
    <mergeCell ref="M26:M32"/>
    <mergeCell ref="F26:F32"/>
    <mergeCell ref="G26:G32"/>
    <mergeCell ref="R26:R32"/>
    <mergeCell ref="S26:S32"/>
    <mergeCell ref="T26:T32"/>
    <mergeCell ref="Q26:Q32"/>
    <mergeCell ref="W26:W32"/>
    <mergeCell ref="Y26:Y32"/>
    <mergeCell ref="AC26:AC32"/>
    <mergeCell ref="AV26:AV32"/>
    <mergeCell ref="U26:U32"/>
    <mergeCell ref="AU26:AU32"/>
    <mergeCell ref="AP13:AP14"/>
    <mergeCell ref="O13:O14"/>
    <mergeCell ref="P13:P14"/>
    <mergeCell ref="J12:J14"/>
    <mergeCell ref="AQ12:AR12"/>
    <mergeCell ref="V13:V14"/>
    <mergeCell ref="AB13:AB14"/>
    <mergeCell ref="AH13:AH14"/>
    <mergeCell ref="AI13:AI14"/>
    <mergeCell ref="AJ13:AJ14"/>
    <mergeCell ref="A1:B8"/>
    <mergeCell ref="AZ1:AZ2"/>
    <mergeCell ref="AZ3:AZ4"/>
    <mergeCell ref="AZ5:AZ6"/>
    <mergeCell ref="AZ7:AZ8"/>
    <mergeCell ref="C1:AY8"/>
    <mergeCell ref="AS12:AT12"/>
    <mergeCell ref="AU12:AV12"/>
    <mergeCell ref="K12:K14"/>
    <mergeCell ref="AK11:AV11"/>
    <mergeCell ref="G11:K11"/>
    <mergeCell ref="AK12:AL12"/>
    <mergeCell ref="G12:G14"/>
    <mergeCell ref="H12:H14"/>
    <mergeCell ref="I12:I14"/>
    <mergeCell ref="L13:L14"/>
    <mergeCell ref="M13:M14"/>
    <mergeCell ref="N13:N14"/>
    <mergeCell ref="A9:AZ9"/>
    <mergeCell ref="A10:AZ10"/>
    <mergeCell ref="A11:A14"/>
    <mergeCell ref="D11:D14"/>
    <mergeCell ref="AN13:AN14"/>
    <mergeCell ref="AO13:AO14"/>
    <mergeCell ref="A34:AI34"/>
    <mergeCell ref="A35:AI35"/>
    <mergeCell ref="A36:AI36"/>
    <mergeCell ref="AP26:AP32"/>
    <mergeCell ref="AQ26:AQ32"/>
    <mergeCell ref="AR26:AR32"/>
    <mergeCell ref="AS26:AS32"/>
    <mergeCell ref="AT26:AT32"/>
    <mergeCell ref="AK26:AK32"/>
    <mergeCell ref="AL26:AL32"/>
    <mergeCell ref="AM26:AM32"/>
    <mergeCell ref="AN26:AN32"/>
    <mergeCell ref="AO26:AO32"/>
    <mergeCell ref="AH26:AH32"/>
    <mergeCell ref="I26:I32"/>
    <mergeCell ref="J26:J32"/>
    <mergeCell ref="K26:K32"/>
    <mergeCell ref="AI26:AI32"/>
    <mergeCell ref="N26:N32"/>
    <mergeCell ref="O26:O32"/>
    <mergeCell ref="P26:P32"/>
    <mergeCell ref="V26:V32"/>
    <mergeCell ref="AJ26:AJ32"/>
    <mergeCell ref="AB26:AB32"/>
    <mergeCell ref="A19:K19"/>
    <mergeCell ref="A24:K24"/>
    <mergeCell ref="AV13:AV14"/>
    <mergeCell ref="AQ13:AQ14"/>
    <mergeCell ref="AR13:AR14"/>
    <mergeCell ref="AS13:AS14"/>
    <mergeCell ref="AT13:AT14"/>
    <mergeCell ref="AU13:AU14"/>
    <mergeCell ref="AW11:AZ11"/>
    <mergeCell ref="AW12:AW14"/>
    <mergeCell ref="AX12:AX14"/>
    <mergeCell ref="AY12:AY14"/>
    <mergeCell ref="AZ12:AZ14"/>
    <mergeCell ref="AK13:AK14"/>
    <mergeCell ref="AL13:AL14"/>
    <mergeCell ref="AM13:AM14"/>
    <mergeCell ref="E11:E14"/>
    <mergeCell ref="F11:F14"/>
    <mergeCell ref="AM12:AN12"/>
    <mergeCell ref="AO12:AP12"/>
    <mergeCell ref="B11:B14"/>
    <mergeCell ref="C11:C14"/>
    <mergeCell ref="L12:M12"/>
    <mergeCell ref="N12:O12"/>
  </mergeCells>
  <dataValidations count="3">
    <dataValidation type="list" allowBlank="1" showInputMessage="1" showErrorMessage="1" sqref="E26">
      <formula1>$AX$5:$AX$9</formula1>
    </dataValidation>
    <dataValidation type="list" allowBlank="1" showInputMessage="1" showErrorMessage="1" sqref="B26">
      <formula1>$AX$2:$AX$3</formula1>
    </dataValidation>
    <dataValidation type="list" allowBlank="1" showInputMessage="1" showErrorMessage="1" sqref="K26">
      <formula1>$AX$12:$AX$18</formula1>
    </dataValidation>
  </dataValidations>
  <pageMargins left="0.70866141732283472" right="0.70866141732283472" top="0.74803149606299213" bottom="0.74803149606299213" header="0.31496062992125984" footer="0.31496062992125984"/>
  <pageSetup scale="6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58" t="s">
        <v>77</v>
      </c>
      <c r="F3" s="58" t="s">
        <v>78</v>
      </c>
      <c r="G3" s="58" t="s">
        <v>79</v>
      </c>
    </row>
    <row r="4" spans="5:7" x14ac:dyDescent="0.25">
      <c r="E4" s="59">
        <v>679406000</v>
      </c>
      <c r="F4" s="59">
        <v>679406000</v>
      </c>
      <c r="G4" s="59">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2019-02-05T18:53:38Z</cp:lastPrinted>
  <dcterms:created xsi:type="dcterms:W3CDTF">2017-07-18T17:26:55Z</dcterms:created>
  <dcterms:modified xsi:type="dcterms:W3CDTF">2019-10-17T20:40:11Z</dcterms:modified>
</cp:coreProperties>
</file>