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O:\Año 2023\01.  Plan Anual de Auditoria\01. Formulación\"/>
    </mc:Choice>
  </mc:AlternateContent>
  <xr:revisionPtr revIDLastSave="0" documentId="13_ncr:1_{8AE93E79-D1A7-4BBA-9833-5A0783F0B273}" xr6:coauthVersionLast="45" xr6:coauthVersionMax="47" xr10:uidLastSave="{00000000-0000-0000-0000-000000000000}"/>
  <bookViews>
    <workbookView xWindow="-120" yWindow="-120" windowWidth="20730" windowHeight="11160" firstSheet="8" activeTab="11" xr2:uid="{00000000-000D-0000-FFFF-FFFF00000000}"/>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2023" sheetId="22" r:id="rId12"/>
    <sheet name="PRIORIZACIÓN" sheetId="1" state="hidden" r:id="rId13"/>
  </sheets>
  <externalReferences>
    <externalReference r:id="rId14"/>
  </externalReferences>
  <definedNames>
    <definedName name="_xlnm._FilterDatabase" localSheetId="6" hidden="1">'ANALISIS OCI'!$C$9:$C$21</definedName>
    <definedName name="_xlnm._FilterDatabase" localSheetId="1" hidden="1">GLOSARIO!$A$1:$A$3</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2023'!$1:$64</definedName>
    <definedName name="DOCUMENTO_RELACIONADO" comment="Registre el documento o soporte del ítem en cuestión. (Físico o Magnético)">'CONOCIMIENTO ENT'!$C$5</definedName>
    <definedName name="riskprob">[1]Lookup!$B$2:$B$5</definedName>
  </definedNames>
  <calcPr calcId="181029"/>
  <pivotCaches>
    <pivotCache cacheId="2"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4" i="13" l="1"/>
  <c r="N36" i="13" s="1"/>
  <c r="M34" i="13"/>
  <c r="K34" i="13"/>
  <c r="J34" i="13"/>
  <c r="H34" i="13"/>
  <c r="G34" i="13"/>
  <c r="F34" i="13"/>
  <c r="E34" i="13"/>
  <c r="T64" i="22" l="1"/>
  <c r="S64" i="22"/>
  <c r="R64" i="22"/>
  <c r="Q64" i="22"/>
  <c r="P64" i="22"/>
  <c r="O64" i="22"/>
  <c r="N64" i="22"/>
  <c r="M64" i="22"/>
  <c r="L64" i="22"/>
  <c r="K64" i="22"/>
  <c r="J64" i="22"/>
  <c r="I64" i="22"/>
  <c r="F24" i="20" l="1"/>
  <c r="E24" i="20"/>
  <c r="D24" i="20"/>
  <c r="C24" i="20"/>
  <c r="G23" i="20"/>
  <c r="G22" i="20"/>
  <c r="G21" i="20"/>
  <c r="G20" i="20"/>
  <c r="G19" i="20"/>
  <c r="G18" i="20"/>
  <c r="G17" i="20"/>
  <c r="G16" i="20"/>
  <c r="G15" i="20"/>
  <c r="G14" i="20"/>
  <c r="G13" i="20"/>
  <c r="G12" i="20"/>
  <c r="G24" i="20" l="1"/>
  <c r="P22" i="20" l="1"/>
  <c r="P21" i="20"/>
  <c r="P20" i="20"/>
  <c r="P19" i="20"/>
  <c r="P18" i="20"/>
  <c r="I35" i="12" l="1"/>
  <c r="I34" i="12"/>
  <c r="G13" i="12" l="1"/>
  <c r="I13" i="12" s="1"/>
  <c r="G15" i="12"/>
  <c r="G16" i="12"/>
  <c r="I16" i="12" s="1"/>
  <c r="G17" i="12"/>
  <c r="F18" i="12"/>
  <c r="G18" i="12" s="1"/>
  <c r="I18" i="12" s="1"/>
  <c r="G19" i="12"/>
  <c r="G20" i="12"/>
  <c r="G21" i="12"/>
  <c r="I21" i="12" s="1"/>
  <c r="G22" i="12"/>
  <c r="G23" i="12"/>
  <c r="G24" i="12"/>
  <c r="G25" i="12"/>
  <c r="I25" i="12" s="1"/>
  <c r="G26" i="12"/>
  <c r="G27" i="12"/>
  <c r="G28" i="12"/>
  <c r="G29" i="12"/>
  <c r="I29" i="12" s="1"/>
  <c r="G30" i="12"/>
  <c r="G31" i="12"/>
  <c r="G32" i="12"/>
  <c r="G33" i="12"/>
  <c r="I33" i="12" s="1"/>
  <c r="H35" i="12"/>
  <c r="I14" i="12"/>
  <c r="I15" i="12"/>
  <c r="I17" i="12"/>
  <c r="I19" i="12"/>
  <c r="I20" i="12"/>
  <c r="I22" i="12"/>
  <c r="I23" i="12"/>
  <c r="I24" i="12"/>
  <c r="I26" i="12"/>
  <c r="I27" i="12"/>
  <c r="I28" i="12"/>
  <c r="I30" i="12"/>
  <c r="I31" i="12"/>
  <c r="I32" i="12"/>
  <c r="E33" i="13"/>
  <c r="L36" i="13"/>
  <c r="R11" i="20"/>
  <c r="G11" i="20"/>
  <c r="E32" i="13"/>
  <c r="H14" i="20"/>
  <c r="I14" i="20" s="1"/>
  <c r="Q21" i="3"/>
  <c r="R21" i="3"/>
  <c r="S21" i="3"/>
  <c r="T21" i="3"/>
  <c r="U21" i="3"/>
  <c r="V21" i="3"/>
  <c r="W21" i="3"/>
  <c r="X21" i="3"/>
  <c r="Y21" i="3"/>
  <c r="Z21" i="3"/>
  <c r="AA21" i="3"/>
  <c r="AB21" i="3"/>
  <c r="AC21" i="3"/>
  <c r="J23" i="20"/>
  <c r="K23" i="20"/>
  <c r="Q20" i="3"/>
  <c r="R20" i="3"/>
  <c r="S20" i="3"/>
  <c r="T20" i="3"/>
  <c r="U20" i="3"/>
  <c r="V20" i="3"/>
  <c r="W20" i="3"/>
  <c r="X20" i="3"/>
  <c r="Y20" i="3"/>
  <c r="Z20" i="3"/>
  <c r="AA20" i="3"/>
  <c r="AB20" i="3"/>
  <c r="AC20" i="3"/>
  <c r="J22" i="20"/>
  <c r="K22" i="20"/>
  <c r="Q19" i="3"/>
  <c r="R19" i="3"/>
  <c r="S19" i="3"/>
  <c r="T19" i="3"/>
  <c r="U19" i="3"/>
  <c r="V19" i="3"/>
  <c r="AA19" i="3" s="1"/>
  <c r="W19" i="3"/>
  <c r="Q18" i="3"/>
  <c r="R18" i="3"/>
  <c r="S18" i="3"/>
  <c r="X18" i="3" s="1"/>
  <c r="T18" i="3"/>
  <c r="U18" i="3"/>
  <c r="V18" i="3"/>
  <c r="W18" i="3"/>
  <c r="AA18" i="3"/>
  <c r="Q17" i="3"/>
  <c r="R17" i="3"/>
  <c r="S17" i="3"/>
  <c r="T17" i="3"/>
  <c r="U17" i="3"/>
  <c r="V17" i="3"/>
  <c r="W17" i="3"/>
  <c r="X17" i="3"/>
  <c r="AB17" i="3" s="1"/>
  <c r="Y17" i="3"/>
  <c r="Z17" i="3"/>
  <c r="AA17" i="3"/>
  <c r="Q16" i="3"/>
  <c r="R16" i="3"/>
  <c r="S16" i="3"/>
  <c r="T16" i="3"/>
  <c r="U16" i="3"/>
  <c r="V16" i="3"/>
  <c r="W16" i="3"/>
  <c r="X16" i="3"/>
  <c r="Y16" i="3"/>
  <c r="Z16" i="3"/>
  <c r="AA16" i="3"/>
  <c r="AB16" i="3"/>
  <c r="AC16" i="3"/>
  <c r="J18" i="20"/>
  <c r="K18" i="20"/>
  <c r="Q15" i="3"/>
  <c r="R15" i="3"/>
  <c r="S15" i="3"/>
  <c r="T15" i="3"/>
  <c r="U15" i="3"/>
  <c r="V15" i="3"/>
  <c r="W15" i="3"/>
  <c r="X15" i="3"/>
  <c r="Y15" i="3"/>
  <c r="Z15" i="3"/>
  <c r="AA15" i="3"/>
  <c r="AB15" i="3"/>
  <c r="AC15" i="3"/>
  <c r="J17" i="20"/>
  <c r="K17" i="20"/>
  <c r="Q14" i="3"/>
  <c r="R14" i="3"/>
  <c r="S14" i="3"/>
  <c r="T14" i="3"/>
  <c r="U14" i="3"/>
  <c r="V14" i="3"/>
  <c r="W14" i="3"/>
  <c r="X14" i="3"/>
  <c r="AB14" i="3" s="1"/>
  <c r="Y14" i="3"/>
  <c r="Z14" i="3"/>
  <c r="AA14" i="3"/>
  <c r="Q13" i="3"/>
  <c r="R13" i="3"/>
  <c r="S13" i="3"/>
  <c r="T13" i="3"/>
  <c r="U13" i="3"/>
  <c r="V13" i="3"/>
  <c r="W13" i="3"/>
  <c r="Q12" i="3"/>
  <c r="R12" i="3"/>
  <c r="S12" i="3"/>
  <c r="T12" i="3"/>
  <c r="U12" i="3"/>
  <c r="V12" i="3"/>
  <c r="W12" i="3"/>
  <c r="X12" i="3"/>
  <c r="Y12" i="3"/>
  <c r="Z12" i="3"/>
  <c r="AA12" i="3"/>
  <c r="Q11" i="3"/>
  <c r="R11" i="3"/>
  <c r="S11" i="3"/>
  <c r="T11" i="3"/>
  <c r="X11" i="3" s="1"/>
  <c r="U11" i="3"/>
  <c r="V11" i="3"/>
  <c r="W11" i="3"/>
  <c r="Y11" i="3"/>
  <c r="Q9" i="3"/>
  <c r="R9" i="3"/>
  <c r="S9" i="3"/>
  <c r="T9" i="3"/>
  <c r="U9" i="3"/>
  <c r="V9" i="3"/>
  <c r="W9" i="3"/>
  <c r="X9" i="3"/>
  <c r="AB9" i="3" s="1"/>
  <c r="Y9" i="3"/>
  <c r="Z9" i="3"/>
  <c r="AA9" i="3"/>
  <c r="Q10" i="3"/>
  <c r="R10" i="3"/>
  <c r="S10" i="3"/>
  <c r="T10" i="3"/>
  <c r="U10" i="3"/>
  <c r="V10" i="3"/>
  <c r="W10" i="3"/>
  <c r="X10" i="3"/>
  <c r="Y10" i="3"/>
  <c r="Z10" i="3"/>
  <c r="AA10" i="3"/>
  <c r="L9" i="3"/>
  <c r="N21" i="3"/>
  <c r="N20" i="3"/>
  <c r="N19" i="3"/>
  <c r="N18" i="3"/>
  <c r="N17" i="3"/>
  <c r="N16" i="3"/>
  <c r="N15" i="3"/>
  <c r="N14" i="3"/>
  <c r="N13" i="3"/>
  <c r="N12" i="3"/>
  <c r="N11" i="3"/>
  <c r="N10" i="3"/>
  <c r="N9" i="3"/>
  <c r="J21" i="3"/>
  <c r="J20" i="3"/>
  <c r="J19" i="3"/>
  <c r="J18" i="3"/>
  <c r="J17" i="3"/>
  <c r="J16" i="3"/>
  <c r="J15" i="3"/>
  <c r="J14" i="3"/>
  <c r="J13" i="3"/>
  <c r="J12" i="3"/>
  <c r="J11" i="3"/>
  <c r="J10" i="3"/>
  <c r="J9" i="3"/>
  <c r="H21" i="3"/>
  <c r="H20" i="3"/>
  <c r="H19" i="3"/>
  <c r="H18" i="3"/>
  <c r="H17" i="3"/>
  <c r="H16" i="3"/>
  <c r="H15" i="3"/>
  <c r="H14" i="3"/>
  <c r="H13" i="3"/>
  <c r="H12" i="3"/>
  <c r="H11" i="3"/>
  <c r="H10" i="3"/>
  <c r="H9" i="3"/>
  <c r="D10" i="3"/>
  <c r="D11" i="3"/>
  <c r="D12" i="3"/>
  <c r="D13" i="3"/>
  <c r="D14" i="3"/>
  <c r="D15" i="3"/>
  <c r="D16" i="3"/>
  <c r="D17" i="3"/>
  <c r="D18" i="3"/>
  <c r="D19" i="3"/>
  <c r="D20" i="3"/>
  <c r="D21" i="3"/>
  <c r="F9" i="3"/>
  <c r="D9" i="3"/>
  <c r="A10" i="3"/>
  <c r="A11" i="3"/>
  <c r="A12" i="3"/>
  <c r="A13" i="3"/>
  <c r="A14" i="3"/>
  <c r="A15" i="3"/>
  <c r="A16" i="3"/>
  <c r="A17" i="3"/>
  <c r="A18" i="3"/>
  <c r="A19" i="3"/>
  <c r="A20" i="3"/>
  <c r="A21" i="3"/>
  <c r="A9" i="3"/>
  <c r="P17" i="3"/>
  <c r="L17" i="3"/>
  <c r="F17" i="3"/>
  <c r="P16" i="3"/>
  <c r="L16" i="3"/>
  <c r="F16" i="3"/>
  <c r="P15" i="3"/>
  <c r="L15" i="3"/>
  <c r="F15" i="3"/>
  <c r="P14" i="3"/>
  <c r="L14" i="3"/>
  <c r="F14" i="3"/>
  <c r="P13" i="3"/>
  <c r="L13" i="3"/>
  <c r="F13" i="3"/>
  <c r="P12" i="3"/>
  <c r="L12" i="3"/>
  <c r="F12" i="3"/>
  <c r="P11" i="3"/>
  <c r="L11" i="3"/>
  <c r="F11" i="3"/>
  <c r="P10" i="3"/>
  <c r="L10" i="3"/>
  <c r="F10" i="3"/>
  <c r="P21" i="3"/>
  <c r="L21" i="3"/>
  <c r="F21" i="3"/>
  <c r="P20" i="3"/>
  <c r="L20" i="3"/>
  <c r="F20" i="3"/>
  <c r="P19" i="3"/>
  <c r="L19" i="3"/>
  <c r="F19" i="3"/>
  <c r="P18" i="3"/>
  <c r="L18" i="3"/>
  <c r="F18" i="3"/>
  <c r="P9" i="3"/>
  <c r="H23" i="20"/>
  <c r="I23" i="20" s="1"/>
  <c r="P23" i="20"/>
  <c r="R23" i="20"/>
  <c r="S23" i="20" s="1"/>
  <c r="H22" i="20"/>
  <c r="I22" i="20" s="1"/>
  <c r="R22" i="20"/>
  <c r="S22" i="20" s="1"/>
  <c r="H21" i="20"/>
  <c r="I21" i="20" s="1"/>
  <c r="R21" i="20"/>
  <c r="S21" i="20"/>
  <c r="H20" i="20"/>
  <c r="I20" i="20" s="1"/>
  <c r="R20" i="20"/>
  <c r="S20" i="20" s="1"/>
  <c r="H19" i="20"/>
  <c r="I19" i="20" s="1"/>
  <c r="R19" i="20"/>
  <c r="S19" i="20" s="1"/>
  <c r="H18" i="20"/>
  <c r="I18" i="20" s="1"/>
  <c r="R18" i="20"/>
  <c r="S18" i="20" s="1"/>
  <c r="H17" i="20"/>
  <c r="I17" i="20" s="1"/>
  <c r="P17" i="20"/>
  <c r="R17" i="20"/>
  <c r="S17" i="20" s="1"/>
  <c r="H16" i="20"/>
  <c r="I16" i="20" s="1"/>
  <c r="P16" i="20"/>
  <c r="R16" i="20"/>
  <c r="S16" i="20"/>
  <c r="H15" i="20"/>
  <c r="I15" i="20" s="1"/>
  <c r="P15" i="20"/>
  <c r="R15" i="20"/>
  <c r="S15" i="20"/>
  <c r="P14" i="20"/>
  <c r="R14" i="20"/>
  <c r="S14" i="20" s="1"/>
  <c r="H13" i="20"/>
  <c r="I13" i="20" s="1"/>
  <c r="P13" i="20"/>
  <c r="R13" i="20"/>
  <c r="S13" i="20" s="1"/>
  <c r="H12" i="20"/>
  <c r="I12" i="20" s="1"/>
  <c r="P12" i="20"/>
  <c r="R12" i="20"/>
  <c r="S12" i="20"/>
  <c r="P11" i="20"/>
  <c r="S11" i="20"/>
  <c r="B18" i="13"/>
  <c r="E18" i="13"/>
  <c r="G9" i="13"/>
  <c r="D9" i="13"/>
  <c r="D6" i="13"/>
  <c r="D7" i="13"/>
  <c r="D8" i="13"/>
  <c r="D10" i="13"/>
  <c r="D11" i="13"/>
  <c r="H11" i="13" s="1"/>
  <c r="D12" i="13"/>
  <c r="D13" i="13"/>
  <c r="D14" i="13"/>
  <c r="D15" i="13"/>
  <c r="D16" i="13"/>
  <c r="D17" i="13"/>
  <c r="G7" i="13"/>
  <c r="G8" i="13"/>
  <c r="G10" i="13"/>
  <c r="G11" i="13"/>
  <c r="G12" i="13"/>
  <c r="G13" i="13"/>
  <c r="G14" i="13"/>
  <c r="G15" i="13"/>
  <c r="G16" i="13"/>
  <c r="G17" i="13"/>
  <c r="O12" i="1"/>
  <c r="P12" i="1"/>
  <c r="T12" i="1"/>
  <c r="K13" i="1"/>
  <c r="G13" i="1"/>
  <c r="H13" i="1"/>
  <c r="I13" i="1"/>
  <c r="M13" i="1"/>
  <c r="O13" i="1"/>
  <c r="P13" i="1"/>
  <c r="K12" i="1"/>
  <c r="G12" i="1"/>
  <c r="H12" i="1"/>
  <c r="I12" i="1"/>
  <c r="M12" i="1"/>
  <c r="K14" i="1"/>
  <c r="G14" i="1"/>
  <c r="H14" i="1"/>
  <c r="I14" i="1"/>
  <c r="M14" i="1"/>
  <c r="O14" i="1"/>
  <c r="P14" i="1"/>
  <c r="K15" i="1"/>
  <c r="G15" i="1"/>
  <c r="H15" i="1"/>
  <c r="I15" i="1"/>
  <c r="M15" i="1"/>
  <c r="O15" i="1"/>
  <c r="P15" i="1"/>
  <c r="K16" i="1"/>
  <c r="G16" i="1"/>
  <c r="H16" i="1"/>
  <c r="I16" i="1"/>
  <c r="M16" i="1"/>
  <c r="O16" i="1"/>
  <c r="P16" i="1"/>
  <c r="K17" i="1"/>
  <c r="G17" i="1"/>
  <c r="H17" i="1"/>
  <c r="I17" i="1"/>
  <c r="M17" i="1"/>
  <c r="O17" i="1"/>
  <c r="P17" i="1"/>
  <c r="K18" i="1"/>
  <c r="G18" i="1"/>
  <c r="H18" i="1"/>
  <c r="I18" i="1"/>
  <c r="M18" i="1"/>
  <c r="O18" i="1"/>
  <c r="P18" i="1"/>
  <c r="K19" i="1"/>
  <c r="G19" i="1"/>
  <c r="H19" i="1"/>
  <c r="I19" i="1"/>
  <c r="M19" i="1"/>
  <c r="O19" i="1"/>
  <c r="P19" i="1"/>
  <c r="K20" i="1"/>
  <c r="G20" i="1"/>
  <c r="H20" i="1"/>
  <c r="I20" i="1"/>
  <c r="M20" i="1"/>
  <c r="O20" i="1"/>
  <c r="P20" i="1"/>
  <c r="K21" i="1"/>
  <c r="G21" i="1"/>
  <c r="H21" i="1"/>
  <c r="I21" i="1"/>
  <c r="M21" i="1"/>
  <c r="O21" i="1"/>
  <c r="P21" i="1"/>
  <c r="K22" i="1"/>
  <c r="G22" i="1"/>
  <c r="H22" i="1"/>
  <c r="I22" i="1"/>
  <c r="M22" i="1"/>
  <c r="O22" i="1"/>
  <c r="P22" i="1"/>
  <c r="K23" i="1"/>
  <c r="G23" i="1"/>
  <c r="H23" i="1"/>
  <c r="I23" i="1"/>
  <c r="M23" i="1"/>
  <c r="O23" i="1"/>
  <c r="P23" i="1"/>
  <c r="K24" i="1"/>
  <c r="G24" i="1"/>
  <c r="H24" i="1"/>
  <c r="I24" i="1"/>
  <c r="M24" i="1"/>
  <c r="O24" i="1"/>
  <c r="P24" i="1"/>
  <c r="K25" i="1"/>
  <c r="G25" i="1"/>
  <c r="H25" i="1"/>
  <c r="I25" i="1"/>
  <c r="M25" i="1"/>
  <c r="O25" i="1"/>
  <c r="P25" i="1"/>
  <c r="K26" i="1"/>
  <c r="G26" i="1"/>
  <c r="H26" i="1"/>
  <c r="I26" i="1"/>
  <c r="M26" i="1"/>
  <c r="O26" i="1"/>
  <c r="P26" i="1"/>
  <c r="K27" i="1"/>
  <c r="G27" i="1"/>
  <c r="H27" i="1"/>
  <c r="I27" i="1"/>
  <c r="M27" i="1"/>
  <c r="O27" i="1"/>
  <c r="P27" i="1"/>
  <c r="K28" i="1"/>
  <c r="G28" i="1"/>
  <c r="H28" i="1"/>
  <c r="I28" i="1"/>
  <c r="M28" i="1"/>
  <c r="O28" i="1"/>
  <c r="P28" i="1"/>
  <c r="K29" i="1"/>
  <c r="G29" i="1"/>
  <c r="H29" i="1"/>
  <c r="I29" i="1"/>
  <c r="M29" i="1"/>
  <c r="O29" i="1"/>
  <c r="P29" i="1"/>
  <c r="G30" i="1"/>
  <c r="H30" i="1"/>
  <c r="I30" i="1"/>
  <c r="K30" i="1"/>
  <c r="M30" i="1"/>
  <c r="O30" i="1"/>
  <c r="P30" i="1"/>
  <c r="G31" i="1"/>
  <c r="H31" i="1"/>
  <c r="I31" i="1"/>
  <c r="K31" i="1"/>
  <c r="M31" i="1"/>
  <c r="O31" i="1"/>
  <c r="P31" i="1"/>
  <c r="G32" i="1"/>
  <c r="H32" i="1"/>
  <c r="I32" i="1"/>
  <c r="K32" i="1"/>
  <c r="M32" i="1"/>
  <c r="O32" i="1"/>
  <c r="P32" i="1"/>
  <c r="G33" i="1"/>
  <c r="H33" i="1"/>
  <c r="I33" i="1"/>
  <c r="K33" i="1"/>
  <c r="M33" i="1"/>
  <c r="O33" i="1"/>
  <c r="P33" i="1"/>
  <c r="G34" i="1"/>
  <c r="H34" i="1"/>
  <c r="I34" i="1"/>
  <c r="K34" i="1"/>
  <c r="M34" i="1"/>
  <c r="O34" i="1"/>
  <c r="P34" i="1"/>
  <c r="G35" i="1"/>
  <c r="H35" i="1"/>
  <c r="I35" i="1"/>
  <c r="K35" i="1"/>
  <c r="M35" i="1"/>
  <c r="O35" i="1"/>
  <c r="P35" i="1"/>
  <c r="Q26" i="1"/>
  <c r="Q23" i="1"/>
  <c r="Q27" i="1"/>
  <c r="Q24" i="1"/>
  <c r="Q33" i="1"/>
  <c r="Q29" i="1"/>
  <c r="Q25" i="1"/>
  <c r="Q22" i="1"/>
  <c r="Q21" i="1"/>
  <c r="Q20" i="1"/>
  <c r="Q19" i="1"/>
  <c r="Q13" i="1"/>
  <c r="Q28" i="1"/>
  <c r="Q32" i="1"/>
  <c r="Q18" i="1"/>
  <c r="Q31" i="1"/>
  <c r="Q35" i="1"/>
  <c r="Q34" i="1"/>
  <c r="Q30" i="1"/>
  <c r="Q15" i="1"/>
  <c r="Q16" i="1"/>
  <c r="Q14" i="1"/>
  <c r="H10" i="13"/>
  <c r="Q17" i="1"/>
  <c r="Q12" i="1"/>
  <c r="R12" i="1"/>
  <c r="R20" i="1"/>
  <c r="R14" i="1"/>
  <c r="R22" i="1"/>
  <c r="R25" i="1"/>
  <c r="R19" i="1"/>
  <c r="R18" i="1"/>
  <c r="R16" i="1"/>
  <c r="R26" i="1"/>
  <c r="R21" i="1"/>
  <c r="R24" i="1"/>
  <c r="R15" i="1"/>
  <c r="R23" i="1"/>
  <c r="R29" i="1"/>
  <c r="R28" i="1"/>
  <c r="R17" i="1"/>
  <c r="R13" i="1"/>
  <c r="R27" i="1"/>
  <c r="G32" i="13" l="1"/>
  <c r="I31" i="13"/>
  <c r="H16" i="13"/>
  <c r="H15" i="13"/>
  <c r="H13" i="13"/>
  <c r="H17" i="13"/>
  <c r="H8" i="13"/>
  <c r="H14" i="13"/>
  <c r="H7" i="13"/>
  <c r="G18" i="13"/>
  <c r="H12" i="13"/>
  <c r="F32" i="13"/>
  <c r="H9" i="13"/>
  <c r="H33" i="13"/>
  <c r="B21" i="13"/>
  <c r="G33" i="13"/>
  <c r="F33" i="13"/>
  <c r="H32" i="13"/>
  <c r="D18" i="13"/>
  <c r="B22" i="13" s="1"/>
  <c r="H6" i="13"/>
  <c r="X13" i="3"/>
  <c r="Z13" i="3"/>
  <c r="AA13" i="3"/>
  <c r="Y13" i="3"/>
  <c r="AB12" i="3"/>
  <c r="AC12" i="3" s="1"/>
  <c r="J14" i="20" s="1"/>
  <c r="K14" i="20" s="1"/>
  <c r="AA11" i="3"/>
  <c r="Z11" i="3"/>
  <c r="AB11" i="3" s="1"/>
  <c r="AC11" i="3" s="1"/>
  <c r="J13" i="20" s="1"/>
  <c r="K13" i="20" s="1"/>
  <c r="X19" i="3"/>
  <c r="Z19" i="3"/>
  <c r="AB19" i="3" s="1"/>
  <c r="AC19" i="3" s="1"/>
  <c r="J21" i="20" s="1"/>
  <c r="K21" i="20" s="1"/>
  <c r="Y19" i="3"/>
  <c r="Y18" i="3"/>
  <c r="Z18" i="3"/>
  <c r="AB18" i="3"/>
  <c r="AC18" i="3" s="1"/>
  <c r="J20" i="20" s="1"/>
  <c r="K20" i="20" s="1"/>
  <c r="AC17" i="3"/>
  <c r="J19" i="20" s="1"/>
  <c r="K19" i="20" s="1"/>
  <c r="AC14" i="3"/>
  <c r="J16" i="20" s="1"/>
  <c r="K16" i="20" s="1"/>
  <c r="AC9" i="3"/>
  <c r="J11" i="20" s="1"/>
  <c r="K11" i="20" s="1"/>
  <c r="H11" i="20"/>
  <c r="I11" i="20" s="1"/>
  <c r="B9" i="3" s="1"/>
  <c r="L12" i="20"/>
  <c r="T12" i="20" s="1"/>
  <c r="U12" i="20" s="1"/>
  <c r="B10" i="3"/>
  <c r="L18" i="20"/>
  <c r="T18" i="20" s="1"/>
  <c r="U18" i="20" s="1"/>
  <c r="B16" i="3"/>
  <c r="L19" i="20"/>
  <c r="T19" i="20" s="1"/>
  <c r="U19" i="20" s="1"/>
  <c r="B17" i="3"/>
  <c r="L22" i="20"/>
  <c r="T22" i="20" s="1"/>
  <c r="U22" i="20" s="1"/>
  <c r="B20" i="3"/>
  <c r="L17" i="20"/>
  <c r="T17" i="20" s="1"/>
  <c r="U17" i="20" s="1"/>
  <c r="B15" i="3"/>
  <c r="B13" i="3"/>
  <c r="L15" i="20"/>
  <c r="T15" i="20" s="1"/>
  <c r="U15" i="20" s="1"/>
  <c r="B50" i="13"/>
  <c r="G35" i="12"/>
  <c r="AB10" i="3"/>
  <c r="AC10" i="3" s="1"/>
  <c r="J12" i="20" s="1"/>
  <c r="K12" i="20" s="1"/>
  <c r="B21" i="3"/>
  <c r="L23" i="20"/>
  <c r="T23" i="20" s="1"/>
  <c r="U23" i="20" s="1"/>
  <c r="L20" i="20"/>
  <c r="T20" i="20" s="1"/>
  <c r="U20" i="20" s="1"/>
  <c r="B18" i="3"/>
  <c r="B19" i="3"/>
  <c r="L21" i="20"/>
  <c r="T21" i="20" s="1"/>
  <c r="U21" i="20" s="1"/>
  <c r="B14" i="3"/>
  <c r="L16" i="20"/>
  <c r="T16" i="20" s="1"/>
  <c r="U16" i="20" s="1"/>
  <c r="L13" i="20"/>
  <c r="T13" i="20" s="1"/>
  <c r="U13" i="20" s="1"/>
  <c r="B11" i="3"/>
  <c r="B12" i="3"/>
  <c r="L14" i="20"/>
  <c r="T14" i="20" s="1"/>
  <c r="U14" i="20" s="1"/>
  <c r="L11" i="20"/>
  <c r="T11" i="20" s="1"/>
  <c r="U11" i="20" s="1"/>
  <c r="J31" i="13" l="1"/>
  <c r="H18" i="13"/>
  <c r="J32" i="13"/>
  <c r="K32" i="13" s="1"/>
  <c r="M32" i="13" s="1"/>
  <c r="N32" i="13" s="1"/>
  <c r="J33" i="13"/>
  <c r="K33" i="13" s="1"/>
  <c r="M33" i="13" s="1"/>
  <c r="N33" i="13" s="1"/>
  <c r="AB13" i="3"/>
  <c r="AC13" i="3" s="1"/>
  <c r="J15" i="20" s="1"/>
  <c r="K15" i="20" s="1"/>
  <c r="K36" i="13" l="1"/>
  <c r="B42" i="13" s="1"/>
  <c r="B43" i="13" l="1"/>
  <c r="B51" i="13" s="1"/>
  <c r="M36" i="13"/>
  <c r="B52" i="13" l="1"/>
  <c r="B5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400-000001000000}">
      <text>
        <r>
          <rPr>
            <sz val="11"/>
            <color rgb="FF000000"/>
            <rFont val="Calibri"/>
            <family val="2"/>
          </rPr>
          <t>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4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8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C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C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<sst xmlns="http://schemas.openxmlformats.org/spreadsheetml/2006/main" count="864" uniqueCount="494">
  <si>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</si>
  <si>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</si>
  <si>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</si>
  <si>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</si>
  <si>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</si>
  <si>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</si>
  <si>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</si>
  <si>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</si>
  <si>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</si>
  <si>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</si>
  <si>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</si>
  <si>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</si>
  <si>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</si>
  <si>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</si>
  <si>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</si>
  <si>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</si>
  <si>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2</t>
  </si>
  <si>
    <t>Unidad Auditable 1</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</si>
  <si>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</si>
  <si>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</si>
  <si>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</si>
  <si>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</si>
  <si>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</si>
  <si>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</si>
  <si>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</si>
  <si>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</si>
  <si>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</si>
  <si>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</si>
  <si>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</si>
  <si>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</si>
  <si>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Logo Entidad</t>
  </si>
  <si>
    <t>UNIVERSO DE AUDITORIA
PRIORIZACIÓN</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</si>
  <si>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</si>
  <si>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</si>
  <si>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</si>
  <si>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</si>
  <si>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</si>
  <si>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</si>
  <si>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</si>
  <si>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</si>
  <si>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</si>
  <si>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</si>
  <si>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</si>
  <si>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</si>
  <si>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</si>
  <si>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</si>
  <si>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</si>
  <si>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</si>
  <si>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</si>
  <si>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ROL</t>
  </si>
  <si>
    <t>CONTROL DE CAMBIOS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</si>
  <si>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</si>
  <si>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</si>
  <si>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</si>
  <si>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</si>
  <si>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</si>
  <si>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</si>
  <si>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</si>
  <si>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</si>
  <si>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</si>
  <si>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</si>
  <si>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</si>
  <si>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</si>
  <si>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</si>
  <si>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</si>
  <si>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</si>
  <si>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</si>
  <si>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</si>
  <si>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</si>
  <si>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</si>
  <si>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</si>
  <si>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</si>
  <si>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</si>
  <si>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</si>
  <si>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</si>
  <si>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</si>
  <si>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</si>
  <si>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</si>
  <si>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</si>
  <si>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</si>
  <si>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</si>
  <si>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</si>
  <si>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</si>
  <si>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</si>
  <si>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</si>
  <si>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</si>
  <si>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</si>
  <si>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</si>
  <si>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</si>
  <si>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</si>
  <si>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</si>
  <si>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</si>
  <si>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</si>
  <si>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</si>
  <si>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</si>
  <si>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</si>
  <si>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</si>
  <si>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</si>
  <si>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</si>
  <si>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</si>
  <si>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</si>
  <si>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</si>
  <si>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</si>
  <si>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</si>
  <si>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</si>
  <si>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</si>
  <si>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</si>
  <si>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</si>
  <si>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</si>
  <si>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</si>
  <si>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</si>
  <si>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</si>
  <si>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</si>
  <si>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</si>
  <si>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</si>
  <si>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</si>
  <si>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</si>
  <si>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</si>
  <si>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</si>
  <si>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</si>
  <si>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</si>
  <si>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</si>
  <si>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</si>
  <si>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</si>
  <si>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</si>
  <si>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</si>
  <si>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</si>
  <si>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</si>
  <si>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</si>
  <si>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</si>
  <si>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</si>
  <si>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</si>
  <si>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</si>
  <si>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</si>
  <si>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</si>
  <si>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</si>
  <si>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</si>
  <si>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</si>
  <si>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</si>
  <si>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</si>
  <si>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</si>
  <si>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</si>
  <si>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</si>
  <si>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</si>
  <si>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</si>
  <si>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</si>
  <si>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</si>
  <si>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</si>
  <si>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</si>
  <si>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</si>
  <si>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</si>
  <si>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</si>
  <si>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</si>
  <si>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</si>
  <si>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</si>
  <si>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</si>
  <si>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</si>
  <si>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</si>
  <si>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</si>
  <si>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</si>
  <si>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</si>
  <si>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</si>
  <si>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</si>
  <si>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</si>
  <si>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</si>
  <si>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</si>
  <si>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</si>
  <si>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</si>
  <si>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</si>
  <si>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</si>
  <si>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</si>
  <si>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</si>
  <si>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</si>
  <si>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</si>
  <si>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</si>
  <si>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</si>
  <si>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</si>
  <si>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</si>
  <si>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</si>
  <si>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</si>
  <si>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</si>
  <si>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</si>
  <si>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</si>
  <si>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</si>
  <si>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</si>
  <si>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</si>
  <si>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</si>
  <si>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</si>
  <si>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</si>
  <si>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</si>
  <si>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</si>
  <si>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</si>
  <si>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</si>
  <si>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</si>
  <si>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</si>
  <si>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</si>
  <si>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</si>
  <si>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</si>
  <si>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</si>
  <si>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</si>
  <si>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</si>
  <si>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</si>
  <si>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</si>
  <si>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</si>
  <si>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</si>
  <si>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</si>
  <si>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</si>
  <si>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</si>
  <si>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</si>
  <si>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</si>
  <si>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</si>
  <si>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</si>
  <si>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</si>
  <si>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</si>
  <si>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</si>
  <si>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</si>
  <si>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</si>
  <si>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</si>
  <si>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</si>
  <si>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</si>
  <si>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</si>
  <si>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</si>
  <si>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</si>
  <si>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</si>
  <si>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</si>
  <si>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</si>
  <si>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</si>
  <si>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</si>
  <si>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</si>
  <si>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</si>
  <si>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</si>
  <si>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</si>
  <si>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</si>
  <si>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</si>
  <si>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</si>
  <si>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</si>
  <si>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</si>
  <si>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</si>
  <si>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</si>
  <si>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</si>
  <si>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</si>
  <si>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</si>
  <si>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</si>
  <si>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</si>
  <si>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</si>
  <si>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</si>
  <si>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</si>
  <si>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</si>
  <si>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</si>
  <si>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</si>
  <si>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</si>
  <si>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</si>
  <si>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</si>
  <si>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</si>
  <si>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</si>
  <si>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</si>
  <si>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</si>
  <si>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</si>
  <si>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</si>
  <si>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</si>
  <si>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</si>
  <si>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</si>
  <si>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</si>
  <si>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</si>
  <si>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</si>
  <si>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</si>
  <si>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</si>
  <si>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</si>
  <si>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</si>
  <si>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</si>
  <si>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</si>
  <si>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</si>
  <si>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</si>
  <si>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</si>
  <si>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</si>
  <si>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</si>
  <si>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</si>
  <si>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</si>
  <si>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</si>
  <si>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</si>
  <si>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</si>
  <si>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</si>
  <si>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</si>
  <si>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</si>
  <si>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</si>
  <si>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</si>
  <si>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</si>
  <si>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</si>
  <si>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</si>
  <si>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</si>
  <si>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</si>
  <si>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</si>
  <si>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</si>
  <si>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</si>
  <si>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</si>
  <si>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</si>
  <si>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</si>
  <si>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</si>
  <si>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</si>
  <si>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</si>
  <si>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</si>
  <si>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</si>
  <si>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</si>
  <si>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</si>
  <si>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</si>
  <si>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</si>
  <si>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</si>
  <si>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</si>
  <si>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</si>
  <si>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</si>
  <si>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</si>
  <si>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</si>
  <si>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</si>
  <si>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</si>
  <si>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</si>
  <si>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</si>
  <si>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</si>
  <si>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</si>
  <si>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</si>
  <si>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</si>
  <si>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</si>
  <si>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</si>
  <si>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</si>
  <si>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</si>
  <si>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</si>
  <si>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</si>
  <si>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</si>
  <si>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</si>
  <si>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</si>
  <si>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</si>
  <si>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</si>
  <si>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</si>
  <si>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</si>
  <si>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</si>
  <si>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</si>
  <si>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</si>
  <si>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</si>
  <si>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</si>
  <si>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</si>
  <si>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</si>
  <si>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Resolución 037 de 2019</t>
  </si>
  <si>
    <t>SI</t>
  </si>
  <si>
    <t>-</t>
  </si>
  <si>
    <t xml:space="preserve">Plan Plurianual </t>
  </si>
  <si>
    <t>Si</t>
  </si>
  <si>
    <t xml:space="preserve">Si </t>
  </si>
  <si>
    <t>Informe de Gestión</t>
  </si>
  <si>
    <t>Procesos - Procedimientos</t>
  </si>
  <si>
    <t xml:space="preserve">SI </t>
  </si>
  <si>
    <t xml:space="preserve">Maloca </t>
  </si>
  <si>
    <t>UNICA</t>
  </si>
  <si>
    <t>NO</t>
  </si>
  <si>
    <t xml:space="preserve">DIRECCIÓN Y PLANEACIÓN </t>
  </si>
  <si>
    <t>DIVULGACIÓN Y COMUNICACIONES</t>
  </si>
  <si>
    <t>ATENCIÓN AL CIUDADANO</t>
  </si>
  <si>
    <t xml:space="preserve">IDP </t>
  </si>
  <si>
    <t xml:space="preserve">GESTIÓN DOCUMENTAL </t>
  </si>
  <si>
    <t xml:space="preserve">GESTIÓN CONTRACTUAL </t>
  </si>
  <si>
    <t xml:space="preserve">GESTIÓN JURIDICA </t>
  </si>
  <si>
    <t xml:space="preserve">CONTROL DISCIPLINARIO </t>
  </si>
  <si>
    <t xml:space="preserve">GESTIÓN DE RECURSOS FÍSICOS </t>
  </si>
  <si>
    <t>GESTIÓN TECNOLÓGICA</t>
  </si>
  <si>
    <t xml:space="preserve">GESTIÓN DEL TALENTO HUMANO </t>
  </si>
  <si>
    <t xml:space="preserve">GESTIÓN FINANCIERA </t>
  </si>
  <si>
    <t xml:space="preserve">MEJORAMIENTO INTEGRAL Y CONTINUO </t>
  </si>
  <si>
    <t>Retrasos en los servicios</t>
  </si>
  <si>
    <t>Falta de oportunidad para atención usuarios</t>
  </si>
  <si>
    <t>Falta de oportunidad para gestión de los procesos</t>
  </si>
  <si>
    <t>3 días</t>
  </si>
  <si>
    <t>Incumplimiento de servicios</t>
  </si>
  <si>
    <t>Varias horas</t>
  </si>
  <si>
    <t>Critica con recuperación parcial</t>
  </si>
  <si>
    <t>Hilda Yamile Morales Laverde</t>
  </si>
  <si>
    <t xml:space="preserve">Seguimiento al "SUIT" </t>
  </si>
  <si>
    <t>En cumplimiento de lo establecido en la Política de Administración del Riesgo</t>
  </si>
  <si>
    <t xml:space="preserve">Realizar el seguimiento a la gestión de los riesgos </t>
  </si>
  <si>
    <t xml:space="preserve">Seguimiento a Plan de Mejoramiento Institucional </t>
  </si>
  <si>
    <t xml:space="preserve">Seguimiento a Plan de Mejoramiento por Procesos. </t>
  </si>
  <si>
    <t>Literal k del artículo 12 de la ley 87 de 1993</t>
  </si>
  <si>
    <t xml:space="preserve">AUDITORÍAS INTERNAS/SEGUIMIENTOS </t>
  </si>
  <si>
    <t>AUDITORIA INTERNAS</t>
  </si>
  <si>
    <t xml:space="preserve">INFORMES DE SEGUIMIENTO </t>
  </si>
  <si>
    <t>Seguimiento a la Ley de Transparencia y del Derecho de Acceso a la Información Pública e Índice de Transparencia de Bogotá</t>
  </si>
  <si>
    <t>Informe de seguimiento al Plan Anticorrupción y de Atención a la Ciudadanía (PAAC)</t>
  </si>
  <si>
    <t>Informe de seguimiento a metas Plan Distrital de Desarrollo</t>
  </si>
  <si>
    <t>Informe Pormenorizado de Control Interno</t>
  </si>
  <si>
    <t>Informe de la Oficina de Control Interno de la vigencia 2019 (CBN-1038)</t>
  </si>
  <si>
    <t>Informe de Seguimiento al Plan de Mejoramiento 2019 (CB-402SA)</t>
  </si>
  <si>
    <t>Informe de Evaluación Anual del Control Interno Contable vigencia 2019 (CBN-1019)</t>
  </si>
  <si>
    <t xml:space="preserve">Informe de Evaluación Institucional de Gestión por Dependencias </t>
  </si>
  <si>
    <t>Artículo 39 de la Ley 909 de 2004.</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</si>
  <si>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</si>
  <si>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</si>
  <si>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Resolución Reglamentaria 11 de 2014 de la Contraloría de Bogotá, y sus modificaciones. Anexo F "Asociación de formatos y documentos electrónicos por sujeto y sector".</t>
  </si>
  <si>
    <t>Artículo 9 de la Ley 1474 de 2011. Modificado por el Artículo 156 del Decreto Nacional 2106 de 2019</t>
  </si>
  <si>
    <t>Artículo 73 de la Ley 1474 de 2011; Título 4 de la Parte 1 del Libro 2 del Decreto Nacional 1081 de 2015; Decreto Nacional 124 de 2016, el cual adopta el documento "Estrategias para la Construcción del Plan Anticorrupción y de Atención al Ciudadano - Versión 2".</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</si>
  <si>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</si>
  <si>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</si>
  <si>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</si>
  <si>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</si>
  <si>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</si>
  <si>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Informe verificación del cumplimiento a directrices para prevenir conductas relacionadas con incumplimiento de manuales de funciones y de procedimientos y pérdida de elementos y documentos públicos</t>
  </si>
  <si>
    <t>Elaboración y presentación del informe de la actividad de auditoría interna</t>
  </si>
  <si>
    <t>Realizar la Secretaría Técnica del Comité Institucional de Coordinación de Control Interno</t>
  </si>
  <si>
    <t>Parágrafo 4 del Artículo 39 del Decreto Distrital 807 de 2019</t>
  </si>
  <si>
    <t>Artículo 2.2.21.1.5 del Decreto Nacional 1083 de 2015 modificado por el Decreto Nacional 648 de 2017.</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</si>
  <si>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</si>
  <si>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</si>
  <si>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</si>
  <si>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 xml:space="preserve">
HILDA YAMILE MORALES LAVERDE 
Jefe Oficina de Control Interno.
</t>
  </si>
  <si>
    <t>Jefe Oficina de Control Interno</t>
  </si>
  <si>
    <t>X</t>
  </si>
  <si>
    <t xml:space="preserve">Informe de seguimiento a la implementación del Modelo Integrado de Planeación y Gestión (MIPG) a través del Formulario Único de Reporte y Avance de Gestión (FURAG).  Fecha </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</si>
  <si>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</si>
  <si>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 xml:space="preserve">Seguimiento al Sistema de Información y Gestión del Empleo Público "SIDEAP" </t>
  </si>
  <si>
    <t>Circular Externa 020 de 2017 del DASCD</t>
  </si>
  <si>
    <t xml:space="preserve">Jefe Oficina </t>
  </si>
  <si>
    <t>2020-2024</t>
  </si>
  <si>
    <t>Contratista</t>
  </si>
  <si>
    <t xml:space="preserve">Capacitación en riesgos </t>
  </si>
  <si>
    <t>TOTAL ACTIVIDADES MES</t>
  </si>
  <si>
    <t>Resolución No. DDC-000003 del 5 de diciembre de 2018 “Por la cual se establecen
lineamientos para la sostenibilidad del Sistema Contable Público Distrital” art. 7
“Plan de sostenibilidad</t>
  </si>
  <si>
    <t>CRONOGRAMA VIGENCIA AÑO 2021</t>
  </si>
  <si>
    <t>Proyecto 7553</t>
  </si>
  <si>
    <r>
      <t xml:space="preserve">CONOCIMIENTO DE LA ENTIDAD
</t>
    </r>
    <r>
      <rPr>
        <sz val="11"/>
        <color rgb="FF0000FF"/>
        <rFont val="Century Gothic"/>
        <family val="2"/>
      </rPr>
      <t>INSTITUTO PARA LA INVESTIGACIÓN EDUCATIVA Y EL DESARROLLO PEDAGÓGICO - IDEP</t>
    </r>
    <r>
      <rPr>
        <b/>
        <sz val="11"/>
        <color theme="1"/>
        <rFont val="Century Gothic"/>
        <family val="2"/>
      </rPr>
      <t xml:space="preserve">
</t>
    </r>
  </si>
  <si>
    <t xml:space="preserve">SISTEMA DE GESTIÓN </t>
  </si>
  <si>
    <t xml:space="preserve">REVISIÓN  MALOKA </t>
  </si>
  <si>
    <t>CARACTERIZACIÓN</t>
  </si>
  <si>
    <t xml:space="preserve">ARTICULACIÓN PROCESOS - PROCEDIMIENTOS CON DOCUMENTACIÓN DE CADA PROCESO. </t>
  </si>
  <si>
    <t xml:space="preserve">NTD 6047 DE 2013 CON PQRS </t>
  </si>
  <si>
    <t xml:space="preserve">SISTEMAS </t>
  </si>
  <si>
    <t xml:space="preserve">DEPENDE DE RECURSOS </t>
  </si>
  <si>
    <t xml:space="preserve">TECNOLOGIA - CONTRACTUAL </t>
  </si>
  <si>
    <t>II SEMESTRE</t>
  </si>
  <si>
    <t>Auditoria 01</t>
  </si>
  <si>
    <t>Auditoria 02</t>
  </si>
  <si>
    <t xml:space="preserve">Acompañamiento en formulación a planes de mejoramiento, mapas de riesgos, otras solicitudes y atención a entes de control.  Asistencia a comités </t>
  </si>
  <si>
    <t>Priorización de Auditorias</t>
  </si>
  <si>
    <t xml:space="preserve">Gestión Contractual </t>
  </si>
  <si>
    <t>Gestión Tecnológica</t>
  </si>
  <si>
    <t xml:space="preserve">AUDITORÍA - VISITAS ENTES DE CONTROL </t>
  </si>
  <si>
    <t>De Desempeño</t>
  </si>
  <si>
    <t>Cumplimiento legal de la gestión institucional</t>
  </si>
  <si>
    <t>Informe (3) de seguimiento al Plan Anticorrupción y de Atención a la Ciudadanía (PAAC)</t>
  </si>
  <si>
    <t>Informe Pormenorizado de Control Interno (2)</t>
  </si>
  <si>
    <t>Informe de Evaluación Anual del Control Interno Contable vigencia 2021 (CBN-1019)</t>
  </si>
  <si>
    <t>Informe de Medidas de Austeridad en el gasto vigencia 2021 (CBN-1015)</t>
  </si>
  <si>
    <t>Informe de Evaluación Institucional de Gestión por Dependencias</t>
  </si>
  <si>
    <t>Informe de seguimiento a la implementación del Modelo Integrado de Planeación y Gestión (MIPG) a través del Formulario Único de Reporte y Avance de Gestión (FURAG)</t>
  </si>
  <si>
    <t>Informe sobre quejas, sugerencias y reclamos. (2)</t>
  </si>
  <si>
    <t xml:space="preserve">Informe de seguimiento a las medidas de Austeridad del Gasto. (3) </t>
  </si>
  <si>
    <t>Artículo 2.8.4.8.2 del Decreto Único Reglamentario 1068 de 2015</t>
  </si>
  <si>
    <t>Seguimiento al Sistema de Información y Gestión del Empleo Público "SIDEAP" (2)</t>
  </si>
  <si>
    <t xml:space="preserve">Realizar el seguimiento a la gestión de los riesgos (3) </t>
  </si>
  <si>
    <t>Seguimiento a Plan de Mejoramiento Institucional (2)</t>
  </si>
  <si>
    <t>Resolución 036 de 2019 de la Contraloría de Bogotá Art 10 y Circular 05 de 2019 CGR</t>
  </si>
  <si>
    <t>Seguimiento a Plan de Mejoramiento por Procesos. (2)</t>
  </si>
  <si>
    <t>Seguimiento a la Ley de Transparencia y del Derecho de Acceso a la Información Pública e Índice de Transparencia de Bogotá en cumplimiento de la Ley 1519 de 2020 (1)</t>
  </si>
  <si>
    <t>Ley 1519 de 2020</t>
  </si>
  <si>
    <t>Arqueo a la Caja Menor  (2)</t>
  </si>
  <si>
    <t xml:space="preserve">Seguimiento al "SUIT" (1) </t>
  </si>
  <si>
    <t>Informe de seguimiento al Comité de Conciliación</t>
  </si>
  <si>
    <t>Informe de seguimiento al Plan de Sostenibilidad Contable</t>
  </si>
  <si>
    <t>Informes periódicos sobre la gestión de la Oficina y el proceso de Evaluación y Seguimiento de acuerdo a los lineamientos de planificación de la entidad (Informe de Gestión, indicadores, plan operativo anual, seguimiento de riesgos del proceso) (4)</t>
  </si>
  <si>
    <t>COMITÉS
(INTERINSTITUCIONALES E INSTITUCIONALES)</t>
  </si>
  <si>
    <t>Comité Institucional de Gestión y Desempeño</t>
  </si>
  <si>
    <t>Comité de Conciliación y Contratación</t>
  </si>
  <si>
    <t>Mapa de Aseguramiento Socializado e Implementado en la Entidad</t>
  </si>
  <si>
    <t xml:space="preserve">Fomento Cultura del Control </t>
  </si>
  <si>
    <t>Ejecución de auditorias internas, seguimiento y elaboración de informes internos y externos, participación en los diferentes comités institucionales  y realización del Comité Institucional de Coordinación de Control Interno.</t>
  </si>
  <si>
    <t xml:space="preserve">Jefe Oficina de Control Interno/ Equipo OCI </t>
  </si>
  <si>
    <t>Jefe Oficina de Control Interno.</t>
  </si>
  <si>
    <t>Elaboración, presentación, actualización y seguimiento del Plan Anual de Auditoría vigencia 2022</t>
  </si>
  <si>
    <t>Actualización procesos y procedimentos de la OCI</t>
  </si>
  <si>
    <t xml:space="preserve">Decreto 1069 de 2015 </t>
  </si>
  <si>
    <t>DG - SAF - SA - OAP -OAJ -OCI</t>
  </si>
  <si>
    <t>2 días</t>
  </si>
  <si>
    <t>VIGENCIA 2022</t>
  </si>
  <si>
    <t>PLAN ANUAL DE AUDITORIA : INSTITUTO PARA LA INVESTIGACIÓN EDUCATIVA Y EL DESARROLLO PEDAGÓGICO IDEP
Vigencia: 2023</t>
  </si>
  <si>
    <t>SEGUIMIENTO CUARTO  TRIMESTRE</t>
  </si>
  <si>
    <t>RESPONSABLE</t>
  </si>
  <si>
    <t>Auditoria en cumplimiento de la NTD 6047 DE 2013 - ESPACIOS FISICOS ATENCIÓN A LA CIUDADANIA</t>
  </si>
  <si>
    <t>Informe de la Oficina de Control Interno de la vigencia 2021 (CBN-1038)</t>
  </si>
  <si>
    <t>Informe de Seguimiento al Plan de Mejoramiento 2022 (CB-402SA)</t>
  </si>
  <si>
    <t xml:space="preserve">Informe verificación del cumplimiento a directrices para prevenir conductas relacionadas con incumplimiento de manuales de funciones y de procedimientos y pérdida de elementos y documentos públicos (1) Anual </t>
  </si>
  <si>
    <t>Directiva 008/2021 de la Alcaldía Mayor de Bogotá D.C.</t>
  </si>
  <si>
    <t xml:space="preserve">Planificar las Auditorias y Seguimientos a ejecutar en la vigencia 2023, para evaluar la gestión institucional  y el estado del Sistema de Control Interno del Instituto. </t>
  </si>
  <si>
    <t>Auditoria Seguimiento Proyecto de Inversión</t>
  </si>
  <si>
    <t>SEGUIMIENTO PRIMER TRIMESTRE</t>
  </si>
  <si>
    <t>SEGUIMIENTO SEGUNDO TRIMESTRE</t>
  </si>
  <si>
    <t>SEGUIMIENTO TERCER TRIMESTRE</t>
  </si>
  <si>
    <t xml:space="preserve">Informe de seguimiento a la estrategia de rendición de cuentas (1) </t>
  </si>
  <si>
    <t xml:space="preserve">Técnico </t>
  </si>
  <si>
    <t>VERSIÓN 01 - APROBADO EN CCCI EL 13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</si>
</sst>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_(&quot;$&quot;\ * \(#,##0.00\);_(&quot;$&quot;\ * &quot;-&quot;??_);_(@_)"/>
    <numFmt numFmtId="164" formatCode="_-* #,##0.00_-;\-* #,##0.00_-;_-* &quot;-&quot;??_-;_-@_-"/>
    <numFmt numFmtId="165" formatCode="[$-C0A]dd\-mmm\-yy;@"/>
    <numFmt numFmtId="166" formatCode="[$-C0A]d\-mmm\-yyyy;@"/>
    <numFmt numFmtId="167" formatCode="0.0"/>
  </numFmts>
  <fonts count="65"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u/>
      <sz val="11"/>
      <color theme="1"/>
      <name val="Calibri"/>
      <family val="2"/>
      <scheme val="minor"/>
    </font>
    <font>
      <sz val="8"/>
      <name val="Calibri"/>
      <family val="2"/>
      <scheme val="minor"/>
    </font>
    <font>
      <sz val="14"/>
      <name val="Century Gothic"/>
      <family val="2"/>
    </font>
    <font>
      <b/>
      <sz val="14"/>
      <color rgb="FF000000"/>
      <name val="Century Gothic"/>
      <family val="2"/>
    </font>
    <font>
      <sz val="14"/>
      <color theme="1"/>
      <name val="Century Gothic"/>
      <family val="2"/>
    </font>
    <font>
      <b/>
      <sz val="14"/>
      <name val="Century Gothic"/>
      <family val="2"/>
    </font>
    <font>
      <b/>
      <sz val="26"/>
      <color rgb="FF000000"/>
      <name val="Calibri Light"/>
      <family val="2"/>
      <scheme val="major"/>
    </font>
    <font>
      <b/>
      <sz val="12"/>
      <color theme="1"/>
      <name val="Calibri"/>
      <family val="2"/>
    </font>
    <font>
      <sz val="12"/>
      <color theme="1"/>
      <name val="Calibri"/>
      <family val="2"/>
    </font>
    <font>
      <sz val="16"/>
      <color theme="1"/>
      <name val="Century Gothic"/>
      <family val="2"/>
    </font>
    <font>
      <sz val="12"/>
      <color theme="1"/>
      <name val="Century Gothic"/>
      <family val="2"/>
    </font>
  </fonts>
  <fills count="4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59999389629810485"/>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right style="thin">
        <color auto="1"/>
      </right>
      <top style="thin">
        <color auto="1"/>
      </top>
      <bottom/>
      <diagonal/>
    </border>
    <border>
      <left style="hair">
        <color rgb="FF3366CC"/>
      </left>
      <right style="hair">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medium">
        <color indexed="64"/>
      </left>
      <right/>
      <top style="thin">
        <color indexed="64"/>
      </top>
      <bottom/>
      <diagonal/>
    </border>
    <border>
      <left style="thin">
        <color auto="1"/>
      </left>
      <right style="medium">
        <color indexed="64"/>
      </right>
      <top/>
      <bottom/>
      <diagonal/>
    </border>
    <border>
      <left style="thin">
        <color auto="1"/>
      </left>
      <right/>
      <top style="thin">
        <color auto="1"/>
      </top>
      <bottom/>
      <diagonal/>
    </border>
    <border>
      <left style="thin">
        <color auto="1"/>
      </left>
      <right/>
      <top/>
      <bottom style="thin">
        <color auto="1"/>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4" fillId="0" borderId="0" applyNumberFormat="0" applyFill="0" applyBorder="0" applyAlignment="0" applyProtection="0">
      <alignment vertical="top"/>
      <protection locked="0"/>
    </xf>
    <xf numFmtId="44" fontId="25"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28" fillId="15" borderId="0" applyNumberFormat="0" applyBorder="0" applyAlignment="0" applyProtection="0"/>
    <xf numFmtId="0" fontId="28" fillId="16" borderId="0" applyNumberFormat="0" applyBorder="0" applyAlignment="0" applyProtection="0"/>
    <xf numFmtId="0" fontId="35" fillId="14" borderId="0" applyNumberFormat="0" applyBorder="0" applyAlignment="0" applyProtection="0"/>
    <xf numFmtId="0" fontId="48" fillId="0" borderId="0"/>
  </cellStyleXfs>
  <cellXfs count="583">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17" fillId="0" borderId="1" xfId="0" applyFont="1" applyBorder="1" applyAlignment="1">
      <alignment horizontal="center" vertical="center"/>
    </xf>
    <xf numFmtId="0" fontId="26" fillId="7" borderId="15"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1" fillId="20" borderId="1" xfId="0" applyFont="1" applyFill="1" applyBorder="1" applyAlignment="1">
      <alignment horizontal="center"/>
    </xf>
    <xf numFmtId="0" fontId="17" fillId="0" borderId="1" xfId="0" applyFont="1" applyBorder="1" applyAlignment="1">
      <alignment horizontal="left" vertical="center"/>
    </xf>
    <xf numFmtId="0" fontId="32"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2" fillId="0" borderId="1" xfId="5" applyFont="1" applyBorder="1" applyAlignment="1">
      <alignment horizontal="center" vertical="center"/>
    </xf>
    <xf numFmtId="0" fontId="32" fillId="0" borderId="1" xfId="5" quotePrefix="1" applyFont="1" applyBorder="1" applyAlignment="1">
      <alignment horizontal="center" vertical="center"/>
    </xf>
    <xf numFmtId="0" fontId="17" fillId="0" borderId="1" xfId="0" applyFont="1" applyBorder="1" applyAlignment="1">
      <alignment vertical="center" wrapText="1"/>
    </xf>
    <xf numFmtId="0" fontId="32" fillId="0" borderId="1" xfId="5" quotePrefix="1" applyFont="1" applyBorder="1"/>
    <xf numFmtId="0" fontId="33" fillId="0" borderId="0" xfId="0" applyFont="1"/>
    <xf numFmtId="0" fontId="33" fillId="0" borderId="0" xfId="0" applyFont="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39" fillId="0" borderId="1" xfId="0" applyFont="1" applyFill="1" applyBorder="1" applyAlignment="1">
      <alignment horizontal="left"/>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xf>
    <xf numFmtId="0" fontId="16" fillId="0" borderId="18"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39" fillId="0" borderId="21" xfId="0" applyFont="1" applyFill="1" applyBorder="1" applyAlignment="1">
      <alignment horizontal="center"/>
    </xf>
    <xf numFmtId="0" fontId="39" fillId="0" borderId="22" xfId="0" applyFont="1" applyFill="1" applyBorder="1" applyAlignment="1">
      <alignment horizontal="center" vertical="center" wrapText="1"/>
    </xf>
    <xf numFmtId="0" fontId="38" fillId="0" borderId="5" xfId="12" applyFont="1" applyFill="1" applyBorder="1"/>
    <xf numFmtId="0" fontId="38" fillId="0" borderId="5" xfId="12" applyFont="1" applyFill="1" applyBorder="1" applyAlignment="1">
      <alignment horizontal="center"/>
    </xf>
    <xf numFmtId="0" fontId="40" fillId="24" borderId="5" xfId="0" applyFont="1" applyFill="1" applyBorder="1" applyAlignment="1">
      <alignment horizontal="center" vertical="center" wrapText="1"/>
    </xf>
    <xf numFmtId="0" fontId="33" fillId="0" borderId="1" xfId="0" applyFont="1" applyBorder="1"/>
    <xf numFmtId="0" fontId="33" fillId="7" borderId="0" xfId="0" applyFont="1" applyFill="1"/>
    <xf numFmtId="0" fontId="34" fillId="7" borderId="0" xfId="0" applyFont="1" applyFill="1" applyBorder="1" applyAlignment="1">
      <alignment horizontal="center"/>
    </xf>
    <xf numFmtId="0" fontId="33" fillId="7" borderId="0" xfId="0" applyFont="1" applyFill="1" applyBorder="1"/>
    <xf numFmtId="0" fontId="33" fillId="7" borderId="0" xfId="0" applyFont="1" applyFill="1" applyBorder="1" applyAlignment="1">
      <alignment horizontal="center"/>
    </xf>
    <xf numFmtId="0" fontId="34" fillId="7" borderId="0" xfId="0" applyFont="1" applyFill="1" applyBorder="1"/>
    <xf numFmtId="0" fontId="42" fillId="11" borderId="1" xfId="0" applyFont="1" applyFill="1" applyBorder="1" applyAlignment="1">
      <alignment horizontal="center"/>
    </xf>
    <xf numFmtId="0" fontId="43" fillId="0" borderId="1" xfId="0" applyFont="1" applyBorder="1" applyAlignment="1">
      <alignment horizontal="center"/>
    </xf>
    <xf numFmtId="0" fontId="33" fillId="0" borderId="55" xfId="0" applyFont="1" applyBorder="1"/>
    <xf numFmtId="0" fontId="43" fillId="0" borderId="1" xfId="0" applyFont="1" applyBorder="1"/>
    <xf numFmtId="0" fontId="42" fillId="11" borderId="1" xfId="0" applyFont="1" applyFill="1" applyBorder="1"/>
    <xf numFmtId="0" fontId="42" fillId="0" borderId="0" xfId="0" applyFont="1"/>
    <xf numFmtId="0" fontId="33" fillId="0" borderId="0" xfId="0" applyFont="1" applyFill="1" applyBorder="1"/>
    <xf numFmtId="0" fontId="33" fillId="0" borderId="0" xfId="0" applyFont="1" applyFill="1" applyBorder="1" applyAlignment="1">
      <alignment horizontal="center"/>
    </xf>
    <xf numFmtId="0" fontId="33"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3" fillId="0" borderId="56" xfId="0" applyFont="1" applyBorder="1" applyAlignment="1">
      <alignment horizontal="center"/>
    </xf>
    <xf numFmtId="0" fontId="17" fillId="7" borderId="0" xfId="0" applyFont="1" applyFill="1" applyBorder="1" applyAlignment="1">
      <alignment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22" borderId="1" xfId="0" applyFont="1" applyFill="1" applyBorder="1" applyAlignment="1">
      <alignment horizontal="center" vertical="center" wrapText="1"/>
    </xf>
    <xf numFmtId="0" fontId="42" fillId="17" borderId="1" xfId="0" applyFont="1" applyFill="1" applyBorder="1" applyAlignment="1">
      <alignment horizontal="center" vertical="center" wrapText="1"/>
    </xf>
    <xf numFmtId="0" fontId="43" fillId="0" borderId="0" xfId="0" applyFont="1"/>
    <xf numFmtId="0" fontId="16" fillId="20" borderId="1" xfId="0" applyFont="1" applyFill="1" applyBorder="1" applyAlignment="1">
      <alignment horizontal="center"/>
    </xf>
    <xf numFmtId="9" fontId="31" fillId="20" borderId="1" xfId="0" applyNumberFormat="1" applyFont="1" applyFill="1" applyBorder="1" applyAlignment="1">
      <alignment horizontal="center" wrapText="1"/>
    </xf>
    <xf numFmtId="9" fontId="31" fillId="23" borderId="1" xfId="0" applyNumberFormat="1" applyFont="1" applyFill="1" applyBorder="1" applyAlignment="1">
      <alignment horizontal="center" wrapText="1"/>
    </xf>
    <xf numFmtId="10" fontId="31"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3" fillId="22" borderId="1" xfId="0" applyFont="1" applyFill="1" applyBorder="1" applyAlignment="1">
      <alignment horizontal="center"/>
    </xf>
    <xf numFmtId="167"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 fontId="43" fillId="17" borderId="1" xfId="0" applyNumberFormat="1" applyFont="1" applyFill="1" applyBorder="1" applyAlignment="1">
      <alignment horizontal="center" wrapText="1"/>
    </xf>
    <xf numFmtId="1" fontId="43" fillId="0" borderId="1" xfId="0" applyNumberFormat="1" applyFont="1" applyBorder="1" applyAlignment="1">
      <alignment horizontal="center" wrapText="1"/>
    </xf>
    <xf numFmtId="0" fontId="43" fillId="0" borderId="47" xfId="0" applyFont="1" applyBorder="1" applyAlignment="1"/>
    <xf numFmtId="0" fontId="43" fillId="0" borderId="48" xfId="0" applyFont="1" applyBorder="1" applyAlignment="1"/>
    <xf numFmtId="0" fontId="42" fillId="0" borderId="14" xfId="0" applyFont="1" applyBorder="1" applyAlignment="1"/>
    <xf numFmtId="1" fontId="42" fillId="0" borderId="1" xfId="0" applyNumberFormat="1" applyFont="1" applyBorder="1" applyAlignment="1">
      <alignment horizontal="center"/>
    </xf>
    <xf numFmtId="0" fontId="43" fillId="7" borderId="0" xfId="0" applyFont="1" applyFill="1"/>
    <xf numFmtId="0" fontId="43" fillId="7" borderId="0" xfId="0" applyFont="1" applyFill="1" applyBorder="1"/>
    <xf numFmtId="1" fontId="33" fillId="0" borderId="1" xfId="0" applyNumberFormat="1" applyFont="1" applyBorder="1"/>
    <xf numFmtId="0" fontId="42" fillId="11" borderId="1" xfId="0" applyFont="1" applyFill="1" applyBorder="1" applyAlignment="1">
      <alignment wrapText="1"/>
    </xf>
    <xf numFmtId="0" fontId="0" fillId="7" borderId="0" xfId="0" applyFill="1" applyAlignment="1"/>
    <xf numFmtId="0" fontId="17" fillId="26" borderId="36" xfId="0" applyFont="1" applyFill="1" applyBorder="1" applyAlignment="1"/>
    <xf numFmtId="0" fontId="17" fillId="26" borderId="37" xfId="0" applyFont="1" applyFill="1" applyBorder="1" applyAlignment="1"/>
    <xf numFmtId="0" fontId="17" fillId="26" borderId="38"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39" fillId="0" borderId="14" xfId="0" applyFont="1" applyFill="1" applyBorder="1" applyAlignment="1">
      <alignment horizontal="center"/>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2" fillId="11" borderId="21" xfId="0" applyFont="1" applyFill="1" applyBorder="1" applyAlignment="1">
      <alignment wrapText="1"/>
    </xf>
    <xf numFmtId="0" fontId="33" fillId="7" borderId="22" xfId="0" applyFont="1" applyFill="1" applyBorder="1"/>
    <xf numFmtId="1" fontId="33" fillId="7" borderId="22" xfId="0" applyNumberFormat="1" applyFont="1" applyFill="1" applyBorder="1"/>
    <xf numFmtId="0" fontId="42" fillId="11" borderId="23" xfId="0" applyFont="1" applyFill="1" applyBorder="1" applyAlignment="1">
      <alignment wrapText="1"/>
    </xf>
    <xf numFmtId="0" fontId="45" fillId="14" borderId="8" xfId="13" applyFont="1" applyBorder="1" applyAlignment="1">
      <alignment horizontal="center"/>
    </xf>
    <xf numFmtId="0" fontId="46" fillId="0" borderId="15" xfId="0" applyFont="1" applyFill="1" applyBorder="1"/>
    <xf numFmtId="0" fontId="47" fillId="0" borderId="15"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7" fillId="0" borderId="0" xfId="14" applyFont="1" applyAlignment="1"/>
    <xf numFmtId="0" fontId="49" fillId="0" borderId="73" xfId="14" applyFont="1" applyBorder="1"/>
    <xf numFmtId="0" fontId="49" fillId="29" borderId="73" xfId="14" applyFont="1" applyFill="1" applyBorder="1" applyAlignment="1">
      <alignment horizontal="center"/>
    </xf>
    <xf numFmtId="0" fontId="27"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2"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16" fillId="0" borderId="1" xfId="0" applyNumberFormat="1" applyFont="1" applyBorder="1" applyAlignment="1">
      <alignment horizontal="left" vertical="center"/>
    </xf>
    <xf numFmtId="0" fontId="54" fillId="0" borderId="1" xfId="0" applyFont="1" applyBorder="1" applyAlignment="1">
      <alignment horizontal="left" vertical="center"/>
    </xf>
    <xf numFmtId="0" fontId="50" fillId="31" borderId="77" xfId="14" applyFont="1" applyFill="1" applyBorder="1" applyAlignment="1">
      <alignment horizontal="center" vertical="center"/>
    </xf>
    <xf numFmtId="0" fontId="50" fillId="32" borderId="77" xfId="14" applyFont="1" applyFill="1" applyBorder="1" applyAlignment="1">
      <alignment horizontal="center" vertical="center"/>
    </xf>
    <xf numFmtId="0" fontId="50" fillId="33" borderId="77" xfId="14" applyFont="1" applyFill="1" applyBorder="1" applyAlignment="1">
      <alignment horizontal="center" vertical="center"/>
    </xf>
    <xf numFmtId="0" fontId="50" fillId="34" borderId="0" xfId="14" applyFont="1" applyFill="1" applyBorder="1" applyAlignment="1">
      <alignment horizontal="center" vertical="center"/>
    </xf>
    <xf numFmtId="0" fontId="51" fillId="29" borderId="84" xfId="14" applyFont="1" applyFill="1" applyBorder="1" applyAlignment="1">
      <alignment horizontal="center" vertical="center"/>
    </xf>
    <xf numFmtId="0" fontId="12" fillId="0" borderId="21" xfId="0" applyNumberFormat="1" applyFont="1" applyFill="1" applyBorder="1" applyAlignment="1">
      <alignment horizontal="left" vertical="top" wrapText="1"/>
    </xf>
    <xf numFmtId="9" fontId="27" fillId="0" borderId="19" xfId="14" applyNumberFormat="1" applyFont="1" applyBorder="1" applyAlignment="1">
      <alignment horizontal="center" vertical="center"/>
    </xf>
    <xf numFmtId="0" fontId="16" fillId="7" borderId="1" xfId="0" applyFont="1" applyFill="1" applyBorder="1" applyAlignment="1">
      <alignment horizontal="left" vertical="center"/>
    </xf>
    <xf numFmtId="0" fontId="0" fillId="17" borderId="28" xfId="0" applyFill="1" applyBorder="1" applyAlignment="1">
      <alignment wrapText="1"/>
    </xf>
    <xf numFmtId="0" fontId="0" fillId="23" borderId="28" xfId="0" applyFill="1" applyBorder="1" applyAlignment="1">
      <alignment wrapText="1"/>
    </xf>
    <xf numFmtId="14" fontId="0" fillId="0" borderId="1" xfId="0" applyNumberFormat="1" applyBorder="1"/>
    <xf numFmtId="0" fontId="39" fillId="0" borderId="10" xfId="0" applyFont="1" applyFill="1" applyBorder="1" applyAlignment="1">
      <alignment horizontal="center"/>
    </xf>
    <xf numFmtId="0" fontId="12" fillId="0" borderId="85" xfId="0" applyNumberFormat="1" applyFont="1" applyFill="1" applyBorder="1" applyAlignment="1">
      <alignment horizontal="left" vertical="top" wrapText="1"/>
    </xf>
    <xf numFmtId="0" fontId="39" fillId="0" borderId="10" xfId="0" applyFont="1" applyFill="1" applyBorder="1" applyAlignment="1">
      <alignment horizontal="center" vertical="center" wrapText="1"/>
    </xf>
    <xf numFmtId="0" fontId="27" fillId="0" borderId="0" xfId="14" applyFont="1" applyAlignment="1">
      <alignment horizontal="center" vertical="center"/>
    </xf>
    <xf numFmtId="0" fontId="39" fillId="30" borderId="61" xfId="14" applyFont="1" applyFill="1" applyBorder="1" applyAlignment="1">
      <alignment horizontal="center" vertical="center"/>
    </xf>
    <xf numFmtId="9" fontId="27" fillId="0" borderId="1" xfId="14" applyNumberFormat="1" applyFont="1" applyBorder="1" applyAlignment="1">
      <alignment horizontal="center" vertical="center"/>
    </xf>
    <xf numFmtId="14" fontId="27" fillId="0" borderId="1" xfId="14" applyNumberFormat="1" applyFont="1" applyBorder="1" applyAlignment="1">
      <alignment horizontal="center" vertical="center"/>
    </xf>
    <xf numFmtId="0" fontId="56" fillId="7" borderId="87" xfId="0" applyFont="1" applyFill="1" applyBorder="1" applyAlignment="1">
      <alignment vertical="center" wrapText="1"/>
    </xf>
    <xf numFmtId="0" fontId="57" fillId="13" borderId="21" xfId="0" applyFont="1" applyFill="1" applyBorder="1" applyAlignment="1">
      <alignment horizontal="left" vertical="center" wrapText="1"/>
    </xf>
    <xf numFmtId="0" fontId="58" fillId="0" borderId="0" xfId="0" applyFont="1" applyAlignment="1">
      <alignment horizontal="center" vertical="center" wrapText="1"/>
    </xf>
    <xf numFmtId="0" fontId="57" fillId="13" borderId="23" xfId="0" applyFont="1" applyFill="1" applyBorder="1" applyAlignment="1">
      <alignment horizontal="left" vertical="center" wrapText="1"/>
    </xf>
    <xf numFmtId="0" fontId="58" fillId="7" borderId="0" xfId="0" applyFont="1" applyFill="1" applyAlignment="1">
      <alignment horizontal="center" vertical="center"/>
    </xf>
    <xf numFmtId="0" fontId="58" fillId="0" borderId="0" xfId="0" applyFont="1" applyAlignment="1">
      <alignment horizontal="center" vertical="center"/>
    </xf>
    <xf numFmtId="0" fontId="18" fillId="25" borderId="39" xfId="0" applyFont="1" applyFill="1" applyBorder="1" applyAlignment="1">
      <alignment horizontal="center" vertical="center" textRotation="90" wrapText="1"/>
    </xf>
    <xf numFmtId="0" fontId="59" fillId="7" borderId="87" xfId="0" applyFont="1" applyFill="1" applyBorder="1" applyAlignment="1">
      <alignment horizontal="center" vertical="center" wrapText="1"/>
    </xf>
    <xf numFmtId="0" fontId="59" fillId="7" borderId="86" xfId="0" applyFont="1" applyFill="1" applyBorder="1" applyAlignment="1">
      <alignment horizontal="center" vertical="center" wrapText="1"/>
    </xf>
    <xf numFmtId="0" fontId="58" fillId="25" borderId="1" xfId="0" applyFont="1" applyFill="1" applyBorder="1" applyAlignment="1">
      <alignment horizontal="left" vertical="top"/>
    </xf>
    <xf numFmtId="0" fontId="58" fillId="7" borderId="1" xfId="0" applyFont="1" applyFill="1" applyBorder="1" applyAlignment="1">
      <alignment horizontal="left" vertical="top"/>
    </xf>
    <xf numFmtId="0" fontId="56" fillId="7" borderId="1" xfId="0" applyFont="1" applyFill="1" applyBorder="1" applyAlignment="1">
      <alignment vertical="center" wrapText="1"/>
    </xf>
    <xf numFmtId="0" fontId="59" fillId="7" borderId="1"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59" fillId="7" borderId="1" xfId="0" applyFont="1" applyFill="1" applyBorder="1" applyAlignment="1">
      <alignment horizontal="left" vertical="center" wrapText="1"/>
    </xf>
    <xf numFmtId="0" fontId="26" fillId="0" borderId="21" xfId="0" applyFont="1" applyBorder="1" applyAlignment="1">
      <alignment horizontal="left" vertical="center" wrapText="1"/>
    </xf>
    <xf numFmtId="0" fontId="56" fillId="0" borderId="21" xfId="0" applyFont="1" applyBorder="1" applyAlignment="1">
      <alignment horizontal="left" vertical="center" wrapText="1"/>
    </xf>
    <xf numFmtId="0" fontId="26" fillId="0" borderId="35" xfId="0" applyFont="1" applyBorder="1" applyAlignment="1">
      <alignment horizontal="left" vertical="center" wrapText="1"/>
    </xf>
    <xf numFmtId="0" fontId="26" fillId="0" borderId="10" xfId="0" applyFont="1" applyBorder="1" applyAlignment="1">
      <alignment horizontal="left" vertical="center" wrapText="1"/>
    </xf>
    <xf numFmtId="166" fontId="56" fillId="25" borderId="37" xfId="0" applyNumberFormat="1" applyFont="1" applyFill="1" applyBorder="1" applyAlignment="1">
      <alignment horizontal="left" vertical="top" wrapText="1"/>
    </xf>
    <xf numFmtId="0" fontId="58" fillId="25" borderId="37" xfId="0" applyFont="1" applyFill="1" applyBorder="1" applyAlignment="1">
      <alignment horizontal="left" vertical="top"/>
    </xf>
    <xf numFmtId="0" fontId="58" fillId="25" borderId="39" xfId="0" applyFont="1" applyFill="1" applyBorder="1" applyAlignment="1">
      <alignment horizontal="left" vertical="top"/>
    </xf>
    <xf numFmtId="0" fontId="58" fillId="25" borderId="39"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 xfId="0" applyFont="1" applyBorder="1" applyAlignment="1">
      <alignment horizontal="left" vertical="center" wrapText="1"/>
    </xf>
    <xf numFmtId="0" fontId="58" fillId="25" borderId="37" xfId="0" applyFont="1" applyFill="1" applyBorder="1" applyAlignment="1">
      <alignment horizontal="center" vertical="center"/>
    </xf>
    <xf numFmtId="0" fontId="26" fillId="7" borderId="1" xfId="0" applyFont="1" applyFill="1" applyBorder="1" applyAlignment="1">
      <alignment horizontal="left" vertical="center" wrapText="1"/>
    </xf>
    <xf numFmtId="0" fontId="58" fillId="7" borderId="1" xfId="0" applyFont="1" applyFill="1" applyBorder="1" applyAlignment="1">
      <alignment horizontal="center" vertical="center"/>
    </xf>
    <xf numFmtId="0" fontId="58" fillId="0" borderId="31" xfId="0" applyFont="1" applyBorder="1"/>
    <xf numFmtId="0" fontId="27" fillId="0" borderId="0" xfId="14" applyFont="1" applyAlignment="1">
      <alignment horizontal="center" vertical="center"/>
    </xf>
    <xf numFmtId="0" fontId="56" fillId="7" borderId="1" xfId="0" applyFont="1" applyFill="1" applyBorder="1" applyAlignment="1">
      <alignment horizontal="left" vertical="center" wrapText="1"/>
    </xf>
    <xf numFmtId="0" fontId="49" fillId="0" borderId="0" xfId="14" applyFont="1" applyAlignment="1">
      <alignment horizontal="center" vertical="center"/>
    </xf>
    <xf numFmtId="0" fontId="58" fillId="0" borderId="0" xfId="0" applyFont="1" applyAlignment="1">
      <alignment horizontal="left" vertical="top"/>
    </xf>
    <xf numFmtId="0" fontId="18" fillId="25" borderId="39" xfId="0" applyFont="1" applyFill="1" applyBorder="1" applyAlignment="1">
      <alignment horizontal="center" vertical="center" wrapText="1"/>
    </xf>
    <xf numFmtId="0" fontId="58" fillId="0" borderId="6" xfId="0" applyFont="1" applyBorder="1" applyAlignment="1">
      <alignment horizontal="left" vertical="top" wrapText="1"/>
    </xf>
    <xf numFmtId="0" fontId="58" fillId="0" borderId="6" xfId="0" applyFont="1" applyBorder="1" applyAlignment="1">
      <alignment horizontal="center" vertical="center"/>
    </xf>
    <xf numFmtId="0" fontId="58" fillId="0" borderId="6" xfId="0" applyFont="1" applyBorder="1" applyAlignment="1">
      <alignment horizontal="left" vertical="top"/>
    </xf>
    <xf numFmtId="0" fontId="58" fillId="7" borderId="6" xfId="0" applyFont="1" applyFill="1" applyBorder="1" applyAlignment="1">
      <alignment horizontal="left" vertical="top"/>
    </xf>
    <xf numFmtId="0" fontId="58" fillId="7" borderId="6" xfId="0" applyFont="1" applyFill="1" applyBorder="1" applyAlignment="1">
      <alignment horizontal="center" vertical="center"/>
    </xf>
    <xf numFmtId="0" fontId="58" fillId="0" borderId="91" xfId="0" applyFont="1" applyBorder="1" applyAlignment="1">
      <alignment horizontal="center" vertical="center"/>
    </xf>
    <xf numFmtId="0" fontId="62" fillId="0" borderId="1" xfId="0" applyFont="1" applyBorder="1" applyAlignment="1">
      <alignment horizontal="left" vertical="center" wrapText="1"/>
    </xf>
    <xf numFmtId="0" fontId="58" fillId="0" borderId="1" xfId="0" applyFont="1" applyBorder="1" applyAlignment="1">
      <alignment horizontal="center" vertical="top"/>
    </xf>
    <xf numFmtId="0" fontId="58" fillId="0" borderId="1" xfId="0" applyFont="1" applyBorder="1" applyAlignment="1">
      <alignment horizontal="left" vertical="top" wrapText="1"/>
    </xf>
    <xf numFmtId="0" fontId="58" fillId="0" borderId="1" xfId="0" applyFont="1" applyBorder="1" applyAlignment="1">
      <alignment horizontal="center" vertical="center"/>
    </xf>
    <xf numFmtId="0" fontId="58" fillId="0" borderId="1" xfId="0" applyFont="1" applyBorder="1" applyAlignment="1">
      <alignment horizontal="left" vertical="top"/>
    </xf>
    <xf numFmtId="0" fontId="58" fillId="0" borderId="47" xfId="0" applyFont="1" applyBorder="1" applyAlignment="1">
      <alignment horizontal="center" vertical="center"/>
    </xf>
    <xf numFmtId="0" fontId="62" fillId="0" borderId="1" xfId="0" applyFont="1" applyBorder="1" applyAlignment="1">
      <alignment horizontal="left" vertical="top" wrapText="1"/>
    </xf>
    <xf numFmtId="0" fontId="58" fillId="7" borderId="1" xfId="0" applyFont="1" applyFill="1" applyBorder="1" applyAlignment="1">
      <alignment horizontal="left" vertical="top" wrapText="1"/>
    </xf>
    <xf numFmtId="0" fontId="18" fillId="0" borderId="1" xfId="0" applyFont="1" applyBorder="1" applyAlignment="1">
      <alignment horizontal="center" vertical="center"/>
    </xf>
    <xf numFmtId="0" fontId="18" fillId="0" borderId="47" xfId="0" applyFont="1" applyBorder="1" applyAlignment="1">
      <alignment horizontal="center" vertical="center"/>
    </xf>
    <xf numFmtId="0" fontId="62" fillId="0" borderId="1" xfId="0" applyFont="1" applyBorder="1" applyAlignment="1">
      <alignment horizontal="left" vertical="top"/>
    </xf>
    <xf numFmtId="0" fontId="58" fillId="7" borderId="10" xfId="0" applyFont="1" applyFill="1" applyBorder="1" applyAlignment="1">
      <alignment horizontal="left" vertical="top" wrapText="1"/>
    </xf>
    <xf numFmtId="0" fontId="58" fillId="0" borderId="10" xfId="0" applyFont="1" applyBorder="1" applyAlignment="1">
      <alignment horizontal="center" vertical="center"/>
    </xf>
    <xf numFmtId="0" fontId="58" fillId="0" borderId="10" xfId="0" applyFont="1" applyBorder="1" applyAlignment="1">
      <alignment horizontal="left" vertical="top"/>
    </xf>
    <xf numFmtId="0" fontId="62" fillId="25" borderId="1" xfId="0" applyFont="1" applyFill="1" applyBorder="1" applyAlignment="1">
      <alignment horizontal="left" vertical="center" wrapText="1"/>
    </xf>
    <xf numFmtId="0" fontId="63" fillId="25" borderId="1" xfId="0" applyFont="1" applyFill="1" applyBorder="1" applyAlignment="1">
      <alignment horizontal="center" vertical="top"/>
    </xf>
    <xf numFmtId="0" fontId="58" fillId="0" borderId="91" xfId="0" applyFont="1" applyBorder="1" applyAlignment="1">
      <alignment horizontal="left" vertical="top"/>
    </xf>
    <xf numFmtId="0" fontId="58" fillId="25" borderId="1" xfId="0" applyFont="1" applyFill="1" applyBorder="1" applyAlignment="1">
      <alignment horizontal="left" vertical="top" wrapText="1"/>
    </xf>
    <xf numFmtId="0" fontId="58" fillId="25" borderId="47" xfId="0" applyFont="1" applyFill="1" applyBorder="1" applyAlignment="1">
      <alignment horizontal="left" vertical="top"/>
    </xf>
    <xf numFmtId="0" fontId="62" fillId="25" borderId="1" xfId="0" applyFont="1" applyFill="1" applyBorder="1" applyAlignment="1">
      <alignment horizontal="left" vertical="top" wrapText="1"/>
    </xf>
    <xf numFmtId="0" fontId="58" fillId="25" borderId="1" xfId="0" applyFont="1" applyFill="1" applyBorder="1" applyAlignment="1">
      <alignment horizontal="center" vertical="top" wrapText="1"/>
    </xf>
    <xf numFmtId="0" fontId="58" fillId="0" borderId="1" xfId="0" applyFont="1" applyBorder="1" applyAlignment="1">
      <alignment horizontal="center" vertical="top" wrapText="1"/>
    </xf>
    <xf numFmtId="0" fontId="56" fillId="7" borderId="47" xfId="0" applyFont="1" applyFill="1" applyBorder="1" applyAlignment="1">
      <alignment vertical="center" wrapText="1"/>
    </xf>
    <xf numFmtId="164" fontId="64" fillId="0" borderId="1" xfId="1" applyFont="1" applyFill="1" applyBorder="1" applyAlignment="1">
      <alignment horizontal="left" vertical="top" wrapText="1"/>
    </xf>
    <xf numFmtId="0" fontId="58" fillId="0" borderId="1" xfId="0" applyFont="1" applyBorder="1" applyAlignment="1">
      <alignment horizontal="center" vertical="center" wrapText="1"/>
    </xf>
    <xf numFmtId="164" fontId="58" fillId="0" borderId="1" xfId="1" applyFont="1" applyFill="1" applyBorder="1" applyAlignment="1">
      <alignment horizontal="left" vertical="top" wrapText="1"/>
    </xf>
    <xf numFmtId="0" fontId="56" fillId="7" borderId="47" xfId="0" applyFont="1" applyFill="1" applyBorder="1" applyAlignment="1">
      <alignment horizontal="center" vertical="center" wrapText="1"/>
    </xf>
    <xf numFmtId="0" fontId="58" fillId="25" borderId="0" xfId="0" applyFont="1" applyFill="1" applyAlignment="1">
      <alignment horizontal="left" vertical="top"/>
    </xf>
    <xf numFmtId="0" fontId="58" fillId="25" borderId="1" xfId="0" applyFont="1" applyFill="1" applyBorder="1" applyAlignment="1">
      <alignment horizontal="center" vertical="center"/>
    </xf>
    <xf numFmtId="0" fontId="59" fillId="7" borderId="47" xfId="0" applyFont="1" applyFill="1" applyBorder="1" applyAlignment="1">
      <alignment horizontal="left" vertical="center" wrapText="1"/>
    </xf>
    <xf numFmtId="0" fontId="58" fillId="0" borderId="1" xfId="0" applyFont="1" applyBorder="1" applyAlignment="1">
      <alignment vertical="center"/>
    </xf>
    <xf numFmtId="0" fontId="58" fillId="3" borderId="1" xfId="0" applyFont="1" applyFill="1" applyBorder="1" applyAlignment="1">
      <alignment horizontal="left" vertical="top"/>
    </xf>
    <xf numFmtId="0" fontId="63" fillId="0" borderId="1" xfId="0" applyFont="1" applyBorder="1" applyAlignment="1">
      <alignment horizontal="center" vertical="top" wrapText="1"/>
    </xf>
    <xf numFmtId="0" fontId="63" fillId="0" borderId="1" xfId="0" applyFont="1" applyBorder="1" applyAlignment="1">
      <alignment vertical="top" wrapText="1"/>
    </xf>
    <xf numFmtId="165" fontId="56" fillId="25" borderId="0" xfId="0" applyNumberFormat="1" applyFont="1" applyFill="1" applyAlignment="1">
      <alignment horizontal="left" vertical="top" wrapText="1"/>
    </xf>
    <xf numFmtId="165" fontId="56" fillId="0" borderId="1" xfId="0" applyNumberFormat="1" applyFont="1" applyBorder="1" applyAlignment="1">
      <alignment horizontal="left" vertical="top" wrapText="1"/>
    </xf>
    <xf numFmtId="0" fontId="58" fillId="0" borderId="1" xfId="0" applyFont="1" applyBorder="1" applyAlignment="1">
      <alignment horizontal="left" vertical="center" wrapText="1"/>
    </xf>
    <xf numFmtId="166" fontId="56" fillId="0" borderId="1" xfId="0" applyNumberFormat="1" applyFont="1" applyBorder="1" applyAlignment="1">
      <alignment horizontal="left" vertical="top" wrapText="1"/>
    </xf>
    <xf numFmtId="0" fontId="56" fillId="0" borderId="1" xfId="0" applyFont="1" applyBorder="1" applyAlignment="1">
      <alignment horizontal="left" vertical="top" wrapText="1"/>
    </xf>
    <xf numFmtId="166" fontId="56" fillId="25" borderId="0" xfId="0" applyNumberFormat="1" applyFont="1" applyFill="1" applyAlignment="1">
      <alignment horizontal="left" vertical="top" wrapText="1"/>
    </xf>
    <xf numFmtId="0" fontId="58" fillId="0" borderId="10" xfId="0" applyFont="1" applyBorder="1" applyAlignment="1">
      <alignment horizontal="left" vertical="top" wrapText="1"/>
    </xf>
    <xf numFmtId="0" fontId="58" fillId="0" borderId="90" xfId="0" applyFont="1" applyBorder="1" applyAlignment="1">
      <alignment horizontal="center" vertical="center"/>
    </xf>
    <xf numFmtId="0" fontId="58" fillId="25" borderId="1" xfId="0" applyFont="1" applyFill="1" applyBorder="1" applyAlignment="1">
      <alignment horizontal="center" vertical="top"/>
    </xf>
    <xf numFmtId="0" fontId="62" fillId="25" borderId="1" xfId="0" applyFont="1" applyFill="1" applyBorder="1" applyAlignment="1">
      <alignment horizontal="center" vertical="center"/>
    </xf>
    <xf numFmtId="0" fontId="58" fillId="7" borderId="47" xfId="0" applyFont="1" applyFill="1" applyBorder="1" applyAlignment="1">
      <alignment horizontal="center" vertical="center"/>
    </xf>
    <xf numFmtId="0" fontId="59" fillId="7" borderId="35" xfId="0" applyFont="1" applyFill="1" applyBorder="1" applyAlignment="1">
      <alignment horizontal="left" vertical="top" wrapText="1"/>
    </xf>
    <xf numFmtId="0" fontId="59" fillId="7" borderId="2" xfId="0" applyFont="1" applyFill="1" applyBorder="1" applyAlignment="1">
      <alignment horizontal="left" vertical="top" wrapText="1"/>
    </xf>
    <xf numFmtId="0" fontId="58" fillId="0" borderId="39" xfId="0" applyFont="1" applyBorder="1" applyAlignment="1">
      <alignment horizontal="left" vertical="top" wrapText="1"/>
    </xf>
    <xf numFmtId="0" fontId="18" fillId="0" borderId="39" xfId="0" applyFont="1" applyBorder="1" applyAlignment="1">
      <alignment horizontal="left" vertical="top" wrapText="1"/>
    </xf>
    <xf numFmtId="0" fontId="58" fillId="0" borderId="41" xfId="0" applyFont="1" applyBorder="1"/>
    <xf numFmtId="0" fontId="22" fillId="7" borderId="0" xfId="0" applyFont="1" applyFill="1" applyAlignment="1">
      <alignment horizontal="left" vertical="top" wrapText="1"/>
    </xf>
    <xf numFmtId="0" fontId="21" fillId="7" borderId="0" xfId="0" applyFont="1" applyFill="1" applyAlignment="1">
      <alignment horizontal="left" vertical="top" wrapText="1"/>
    </xf>
    <xf numFmtId="0" fontId="23" fillId="7" borderId="0" xfId="0" applyFont="1" applyFill="1" applyAlignment="1">
      <alignment horizontal="left" vertical="top" wrapText="1"/>
    </xf>
    <xf numFmtId="0" fontId="21" fillId="0" borderId="0" xfId="0" applyFont="1" applyAlignment="1">
      <alignment horizontal="left" vertical="top"/>
    </xf>
    <xf numFmtId="0" fontId="61" fillId="25" borderId="1" xfId="0" applyFont="1" applyFill="1" applyBorder="1" applyAlignment="1">
      <alignment horizontal="center" vertical="center"/>
    </xf>
    <xf numFmtId="0" fontId="63" fillId="0" borderId="1" xfId="0" applyFont="1" applyBorder="1" applyAlignment="1">
      <alignment vertical="center" wrapText="1"/>
    </xf>
    <xf numFmtId="0" fontId="63" fillId="25" borderId="1" xfId="0" applyFont="1" applyFill="1" applyBorder="1" applyAlignment="1">
      <alignment vertical="top"/>
    </xf>
    <xf numFmtId="0" fontId="62" fillId="38" borderId="1" xfId="0" applyFont="1" applyFill="1" applyBorder="1" applyAlignment="1">
      <alignment horizontal="left" vertical="top" wrapText="1"/>
    </xf>
    <xf numFmtId="0" fontId="62" fillId="7" borderId="1" xfId="0" applyFont="1" applyFill="1" applyBorder="1" applyAlignment="1">
      <alignment horizontal="left" vertical="top" wrapText="1"/>
    </xf>
    <xf numFmtId="0" fontId="58" fillId="39" borderId="1" xfId="0" applyFont="1" applyFill="1" applyBorder="1" applyAlignment="1">
      <alignment horizontal="left" vertical="top" wrapText="1"/>
    </xf>
    <xf numFmtId="0" fontId="27" fillId="7" borderId="1" xfId="14" applyFont="1" applyFill="1" applyBorder="1" applyAlignment="1">
      <alignment horizontal="center" vertical="center"/>
    </xf>
    <xf numFmtId="0" fontId="27" fillId="0" borderId="1" xfId="14" applyFont="1" applyBorder="1" applyAlignment="1">
      <alignment horizontal="center" vertical="center"/>
    </xf>
    <xf numFmtId="0" fontId="52" fillId="35" borderId="1" xfId="14" applyFont="1" applyFill="1" applyBorder="1" applyAlignment="1">
      <alignment horizontal="center" vertical="center"/>
    </xf>
    <xf numFmtId="1" fontId="50" fillId="35" borderId="1" xfId="14" applyNumberFormat="1" applyFont="1" applyFill="1" applyBorder="1" applyAlignment="1">
      <alignment horizontal="center" vertical="center"/>
    </xf>
    <xf numFmtId="9" fontId="50" fillId="35" borderId="1" xfId="14" applyNumberFormat="1" applyFont="1" applyFill="1" applyBorder="1" applyAlignment="1">
      <alignment horizontal="center" vertical="center"/>
    </xf>
    <xf numFmtId="0" fontId="27" fillId="0" borderId="18" xfId="14" applyFont="1" applyBorder="1"/>
    <xf numFmtId="0" fontId="27" fillId="7" borderId="19" xfId="14" applyFont="1" applyFill="1" applyBorder="1" applyAlignment="1">
      <alignment horizontal="center" vertical="center"/>
    </xf>
    <xf numFmtId="0" fontId="27" fillId="0" borderId="19" xfId="14" applyFont="1" applyBorder="1" applyAlignment="1">
      <alignment horizontal="center" vertical="center"/>
    </xf>
    <xf numFmtId="0" fontId="52" fillId="35" borderId="19" xfId="14" applyFont="1" applyFill="1" applyBorder="1" applyAlignment="1">
      <alignment horizontal="center" vertical="center"/>
    </xf>
    <xf numFmtId="14" fontId="27" fillId="0" borderId="19" xfId="14" applyNumberFormat="1" applyFont="1" applyBorder="1" applyAlignment="1">
      <alignment horizontal="center" vertical="center"/>
    </xf>
    <xf numFmtId="1" fontId="50" fillId="35" borderId="19" xfId="14" applyNumberFormat="1" applyFont="1" applyFill="1" applyBorder="1" applyAlignment="1">
      <alignment horizontal="center" vertical="center"/>
    </xf>
    <xf numFmtId="9" fontId="50" fillId="35" borderId="19" xfId="14" applyNumberFormat="1" applyFont="1" applyFill="1" applyBorder="1" applyAlignment="1">
      <alignment horizontal="center" vertical="center"/>
    </xf>
    <xf numFmtId="0" fontId="27" fillId="0" borderId="20" xfId="14" applyFont="1" applyBorder="1" applyAlignment="1">
      <alignment wrapText="1"/>
    </xf>
    <xf numFmtId="0" fontId="27" fillId="0" borderId="21" xfId="14" applyFont="1" applyBorder="1"/>
    <xf numFmtId="0" fontId="27" fillId="0" borderId="22" xfId="14" applyFont="1" applyBorder="1" applyAlignment="1">
      <alignment wrapText="1"/>
    </xf>
    <xf numFmtId="0" fontId="27" fillId="0" borderId="23" xfId="14" applyFont="1" applyBorder="1"/>
    <xf numFmtId="0" fontId="27" fillId="0" borderId="5" xfId="14" applyFont="1" applyBorder="1" applyAlignment="1">
      <alignment horizontal="center" vertical="center"/>
    </xf>
    <xf numFmtId="0" fontId="27" fillId="7" borderId="5" xfId="14" applyFont="1" applyFill="1" applyBorder="1" applyAlignment="1">
      <alignment horizontal="center" vertical="center"/>
    </xf>
    <xf numFmtId="0" fontId="52" fillId="35" borderId="5" xfId="14" applyFont="1" applyFill="1" applyBorder="1" applyAlignment="1">
      <alignment horizontal="center" vertical="center"/>
    </xf>
    <xf numFmtId="9" fontId="27" fillId="0" borderId="5" xfId="14" applyNumberFormat="1" applyFont="1" applyBorder="1" applyAlignment="1">
      <alignment horizontal="center" vertical="center"/>
    </xf>
    <xf numFmtId="14" fontId="27" fillId="0" borderId="5" xfId="14" applyNumberFormat="1" applyFont="1" applyBorder="1" applyAlignment="1">
      <alignment horizontal="center" vertical="center"/>
    </xf>
    <xf numFmtId="1" fontId="50" fillId="35" borderId="5" xfId="14" applyNumberFormat="1" applyFont="1" applyFill="1" applyBorder="1" applyAlignment="1">
      <alignment horizontal="center" vertical="center"/>
    </xf>
    <xf numFmtId="9" fontId="50" fillId="35" borderId="5" xfId="14" applyNumberFormat="1" applyFont="1" applyFill="1" applyBorder="1" applyAlignment="1">
      <alignment horizontal="center" vertical="center"/>
    </xf>
    <xf numFmtId="0" fontId="27" fillId="0" borderId="24" xfId="14" applyFont="1" applyBorder="1" applyAlignment="1">
      <alignment wrapText="1"/>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9" fillId="7" borderId="0" xfId="0" applyFont="1" applyFill="1" applyAlignment="1">
      <alignment horizontal="right" vertical="center" wrapText="1"/>
    </xf>
    <xf numFmtId="14" fontId="27" fillId="0" borderId="60" xfId="14" applyNumberFormat="1" applyFont="1" applyBorder="1" applyAlignment="1">
      <alignment horizontal="center" vertical="center"/>
    </xf>
    <xf numFmtId="14" fontId="27" fillId="0" borderId="61" xfId="14" applyNumberFormat="1" applyFont="1" applyBorder="1" applyAlignment="1">
      <alignment horizontal="center" vertical="center"/>
    </xf>
    <xf numFmtId="0" fontId="27" fillId="0" borderId="59" xfId="14" applyFont="1" applyBorder="1" applyAlignment="1">
      <alignment horizontal="center" vertical="center"/>
    </xf>
    <xf numFmtId="0" fontId="39" fillId="0" borderId="64" xfId="14" applyFont="1" applyBorder="1"/>
    <xf numFmtId="0" fontId="39" fillId="0" borderId="68" xfId="14" applyFont="1" applyBorder="1"/>
    <xf numFmtId="0" fontId="49" fillId="0" borderId="60" xfId="14" applyFont="1" applyBorder="1" applyAlignment="1">
      <alignment horizontal="center" vertical="center" wrapText="1"/>
    </xf>
    <xf numFmtId="0" fontId="39" fillId="0" borderId="61" xfId="14" applyFont="1" applyBorder="1" applyAlignment="1">
      <alignment horizontal="center" vertical="center"/>
    </xf>
    <xf numFmtId="0" fontId="39" fillId="0" borderId="62" xfId="14" applyFont="1" applyBorder="1" applyAlignment="1">
      <alignment horizontal="center" vertical="center"/>
    </xf>
    <xf numFmtId="0" fontId="39" fillId="0" borderId="65" xfId="14" applyFont="1" applyBorder="1" applyAlignment="1">
      <alignment horizontal="center" vertical="center"/>
    </xf>
    <xf numFmtId="0" fontId="27" fillId="0" borderId="0" xfId="14" applyFont="1" applyAlignment="1">
      <alignment horizontal="center" vertical="center"/>
    </xf>
    <xf numFmtId="0" fontId="39" fillId="0" borderId="66" xfId="14" applyFont="1" applyBorder="1" applyAlignment="1">
      <alignment horizontal="center" vertical="center"/>
    </xf>
    <xf numFmtId="0" fontId="39" fillId="0" borderId="69" xfId="14" applyFont="1" applyBorder="1" applyAlignment="1">
      <alignment horizontal="center" vertical="center"/>
    </xf>
    <xf numFmtId="0" fontId="39" fillId="0" borderId="70" xfId="14" applyFont="1" applyBorder="1" applyAlignment="1">
      <alignment horizontal="center" vertical="center"/>
    </xf>
    <xf numFmtId="0" fontId="39" fillId="0" borderId="71" xfId="14" applyFont="1" applyBorder="1" applyAlignment="1">
      <alignment horizontal="center" vertical="center"/>
    </xf>
    <xf numFmtId="0" fontId="27" fillId="0" borderId="63" xfId="14" applyFont="1" applyBorder="1" applyAlignment="1">
      <alignment horizontal="center" vertical="center"/>
    </xf>
    <xf numFmtId="0" fontId="39" fillId="0" borderId="67" xfId="14" applyFont="1" applyBorder="1" applyAlignment="1">
      <alignment horizontal="center" vertical="center"/>
    </xf>
    <xf numFmtId="0" fontId="39" fillId="0" borderId="72" xfId="14" applyFont="1" applyBorder="1" applyAlignment="1">
      <alignment horizontal="center" vertical="center"/>
    </xf>
    <xf numFmtId="0" fontId="27" fillId="0" borderId="60" xfId="14" applyFont="1" applyBorder="1" applyAlignment="1">
      <alignment horizontal="center" vertical="center"/>
    </xf>
    <xf numFmtId="0" fontId="27" fillId="0" borderId="62" xfId="14" applyFont="1" applyBorder="1" applyAlignment="1">
      <alignment horizontal="center" vertical="center"/>
    </xf>
    <xf numFmtId="0" fontId="27" fillId="0" borderId="65" xfId="14" applyFont="1" applyBorder="1" applyAlignment="1">
      <alignment horizontal="center" vertical="center"/>
    </xf>
    <xf numFmtId="0" fontId="27" fillId="0" borderId="66" xfId="14" applyFont="1" applyBorder="1" applyAlignment="1">
      <alignment horizontal="center" vertical="center"/>
    </xf>
    <xf numFmtId="0" fontId="27" fillId="0" borderId="69" xfId="14" applyFont="1" applyBorder="1" applyAlignment="1">
      <alignment horizontal="center" vertical="center"/>
    </xf>
    <xf numFmtId="0" fontId="27" fillId="0" borderId="71" xfId="14" applyFont="1" applyBorder="1" applyAlignment="1">
      <alignment horizontal="center" vertical="center"/>
    </xf>
    <xf numFmtId="0" fontId="40" fillId="29" borderId="77" xfId="14" applyFont="1" applyFill="1" applyBorder="1" applyAlignment="1">
      <alignment horizontal="center" vertical="center" wrapText="1"/>
    </xf>
    <xf numFmtId="0" fontId="39" fillId="0" borderId="81" xfId="14" applyFont="1" applyBorder="1"/>
    <xf numFmtId="0" fontId="40" fillId="29" borderId="78" xfId="14" applyFont="1" applyFill="1" applyBorder="1" applyAlignment="1">
      <alignment horizontal="center" vertical="center" wrapText="1"/>
    </xf>
    <xf numFmtId="0" fontId="40" fillId="29" borderId="79" xfId="14" applyFont="1" applyFill="1" applyBorder="1" applyAlignment="1">
      <alignment horizontal="center" vertical="center" wrapText="1"/>
    </xf>
    <xf numFmtId="0" fontId="39" fillId="0" borderId="0" xfId="14" applyFont="1" applyBorder="1" applyAlignment="1">
      <alignment horizontal="center" vertical="center"/>
    </xf>
    <xf numFmtId="0" fontId="39" fillId="0" borderId="79" xfId="14" applyFont="1" applyBorder="1" applyAlignment="1">
      <alignment horizontal="center" vertical="center"/>
    </xf>
    <xf numFmtId="0" fontId="40" fillId="29" borderId="0" xfId="14" applyFont="1" applyFill="1" applyBorder="1" applyAlignment="1">
      <alignment horizontal="center" vertical="center" wrapText="1"/>
    </xf>
    <xf numFmtId="0" fontId="39" fillId="0" borderId="80" xfId="14" applyFont="1" applyBorder="1" applyAlignment="1">
      <alignment horizontal="center" vertical="center"/>
    </xf>
    <xf numFmtId="0" fontId="40" fillId="29" borderId="36" xfId="14" applyFont="1" applyFill="1" applyBorder="1" applyAlignment="1">
      <alignment horizontal="center" vertical="center" wrapText="1"/>
    </xf>
    <xf numFmtId="0" fontId="40" fillId="29" borderId="38" xfId="14" applyFont="1" applyFill="1" applyBorder="1" applyAlignment="1">
      <alignment horizontal="center" vertical="center" wrapText="1"/>
    </xf>
    <xf numFmtId="0" fontId="40" fillId="29" borderId="15" xfId="14" applyFont="1" applyFill="1" applyBorder="1" applyAlignment="1">
      <alignment horizontal="center" vertical="center" wrapText="1"/>
    </xf>
    <xf numFmtId="0" fontId="40" fillId="29" borderId="16" xfId="14" applyFont="1" applyFill="1" applyBorder="1" applyAlignment="1">
      <alignment horizontal="center" vertical="center" wrapText="1"/>
    </xf>
    <xf numFmtId="0" fontId="49" fillId="29" borderId="2" xfId="14" applyFont="1" applyFill="1" applyBorder="1" applyAlignment="1">
      <alignment horizontal="center" vertical="center"/>
    </xf>
    <xf numFmtId="0" fontId="49" fillId="29" borderId="40" xfId="14" applyFont="1" applyFill="1" applyBorder="1" applyAlignment="1">
      <alignment horizontal="center" vertical="center"/>
    </xf>
    <xf numFmtId="0" fontId="49" fillId="29" borderId="74" xfId="14" applyFont="1" applyFill="1" applyBorder="1" applyAlignment="1">
      <alignment horizontal="center" vertical="center"/>
    </xf>
    <xf numFmtId="0" fontId="49" fillId="29" borderId="75" xfId="14" applyFont="1" applyFill="1" applyBorder="1" applyAlignment="1">
      <alignment horizontal="center" vertical="center"/>
    </xf>
    <xf numFmtId="0" fontId="49" fillId="29" borderId="61" xfId="14" applyFont="1" applyFill="1" applyBorder="1" applyAlignment="1">
      <alignment horizontal="center" vertical="center"/>
    </xf>
    <xf numFmtId="0" fontId="40" fillId="29" borderId="37" xfId="14" applyFont="1" applyFill="1" applyBorder="1" applyAlignment="1">
      <alignment horizontal="center" vertical="center" wrapText="1"/>
    </xf>
    <xf numFmtId="0" fontId="39" fillId="0" borderId="76" xfId="14" applyFont="1" applyBorder="1" applyAlignment="1">
      <alignment horizontal="center" vertical="center"/>
    </xf>
    <xf numFmtId="0" fontId="39" fillId="0" borderId="75" xfId="14" applyFont="1" applyBorder="1" applyAlignment="1">
      <alignment horizontal="center" vertical="center"/>
    </xf>
    <xf numFmtId="0" fontId="40" fillId="29" borderId="81" xfId="14" applyFont="1" applyFill="1" applyBorder="1" applyAlignment="1">
      <alignment horizontal="center" vertical="center" wrapText="1"/>
    </xf>
    <xf numFmtId="0" fontId="39" fillId="0" borderId="81" xfId="14"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0" fillId="36" borderId="82" xfId="0" applyFont="1" applyFill="1" applyBorder="1" applyAlignment="1">
      <alignment horizontal="center" vertical="center" wrapText="1"/>
    </xf>
    <xf numFmtId="0" fontId="10" fillId="36" borderId="83"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53" fillId="5" borderId="20" xfId="3" applyFont="1" applyFill="1" applyBorder="1" applyAlignment="1">
      <alignment horizontal="center" vertical="center"/>
    </xf>
    <xf numFmtId="0" fontId="53"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3" fillId="4" borderId="19" xfId="3" applyFont="1" applyFill="1" applyBorder="1" applyAlignment="1">
      <alignment horizontal="center" vertical="center"/>
    </xf>
    <xf numFmtId="0" fontId="53" fillId="4" borderId="1" xfId="3" applyFont="1" applyFill="1" applyBorder="1" applyAlignment="1">
      <alignment horizontal="center" vertical="center"/>
    </xf>
    <xf numFmtId="0" fontId="53" fillId="3" borderId="19" xfId="3" applyFont="1" applyFill="1" applyBorder="1" applyAlignment="1">
      <alignment horizontal="center" vertical="center"/>
    </xf>
    <xf numFmtId="0" fontId="53" fillId="3" borderId="1" xfId="3"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1" fillId="11" borderId="47" xfId="0" applyFont="1" applyFill="1" applyBorder="1" applyAlignment="1">
      <alignment horizontal="center" vertical="center" wrapText="1"/>
    </xf>
    <xf numFmtId="0" fontId="41" fillId="11" borderId="48"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29" fillId="7" borderId="45" xfId="0" applyFont="1" applyFill="1" applyBorder="1" applyAlignment="1">
      <alignment horizontal="right" vertical="center" wrapText="1"/>
    </xf>
    <xf numFmtId="0" fontId="33" fillId="0" borderId="10" xfId="0" applyFont="1" applyBorder="1" applyAlignment="1">
      <alignment horizontal="center"/>
    </xf>
    <xf numFmtId="0" fontId="33" fillId="0" borderId="6" xfId="0" applyFont="1" applyBorder="1" applyAlignment="1">
      <alignment horizontal="center"/>
    </xf>
    <xf numFmtId="0" fontId="17" fillId="0" borderId="1" xfId="0" applyFont="1" applyFill="1" applyBorder="1" applyAlignment="1">
      <alignment horizontal="center" vertical="center" wrapText="1"/>
    </xf>
    <xf numFmtId="0" fontId="42" fillId="11" borderId="47" xfId="0" applyFont="1" applyFill="1" applyBorder="1" applyAlignment="1">
      <alignment horizontal="left" wrapText="1"/>
    </xf>
    <xf numFmtId="0" fontId="42" fillId="11" borderId="14" xfId="0" applyFont="1" applyFill="1" applyBorder="1" applyAlignment="1">
      <alignment horizontal="left" wrapText="1"/>
    </xf>
    <xf numFmtId="0" fontId="42" fillId="0" borderId="46" xfId="0" applyFont="1" applyBorder="1" applyAlignment="1">
      <alignment horizontal="center"/>
    </xf>
    <xf numFmtId="0" fontId="42" fillId="28" borderId="42" xfId="0" applyFont="1" applyFill="1" applyBorder="1" applyAlignment="1">
      <alignment horizontal="left" wrapText="1"/>
    </xf>
    <xf numFmtId="0" fontId="42" fillId="28" borderId="58" xfId="0" applyFont="1" applyFill="1" applyBorder="1" applyAlignment="1">
      <alignment horizontal="left" wrapText="1"/>
    </xf>
    <xf numFmtId="0" fontId="42" fillId="25" borderId="1" xfId="0" applyFont="1" applyFill="1" applyBorder="1" applyAlignment="1">
      <alignment horizontal="center" wrapText="1"/>
    </xf>
    <xf numFmtId="0" fontId="33" fillId="17" borderId="10" xfId="0" applyFont="1" applyFill="1" applyBorder="1" applyAlignment="1">
      <alignment horizontal="center"/>
    </xf>
    <xf numFmtId="0" fontId="33" fillId="17" borderId="6" xfId="0" applyFont="1" applyFill="1" applyBorder="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56" fillId="7" borderId="1" xfId="0" applyFont="1" applyFill="1" applyBorder="1" applyAlignment="1">
      <alignment horizontal="left" vertical="center" wrapText="1"/>
    </xf>
    <xf numFmtId="0" fontId="56" fillId="7" borderId="22" xfId="0" applyFont="1" applyFill="1" applyBorder="1" applyAlignment="1">
      <alignment horizontal="left" vertical="center" wrapText="1"/>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60" fillId="13" borderId="52" xfId="0" applyFont="1" applyFill="1" applyBorder="1" applyAlignment="1">
      <alignment horizontal="center" vertical="center" wrapText="1"/>
    </xf>
    <xf numFmtId="0" fontId="60" fillId="13" borderId="37"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0" xfId="0" applyFont="1" applyFill="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Alignment="1">
      <alignment horizontal="center" vertical="center" wrapText="1"/>
    </xf>
    <xf numFmtId="0" fontId="21" fillId="0" borderId="16" xfId="0" applyFont="1" applyBorder="1" applyAlignment="1">
      <alignment horizontal="center" vertical="center" wrapText="1"/>
    </xf>
    <xf numFmtId="0" fontId="56" fillId="7" borderId="5" xfId="0" applyFont="1" applyFill="1" applyBorder="1" applyAlignment="1">
      <alignment horizontal="left" vertical="center" wrapText="1"/>
    </xf>
    <xf numFmtId="0" fontId="56" fillId="7" borderId="24" xfId="0" applyFont="1" applyFill="1" applyBorder="1" applyAlignment="1">
      <alignment horizontal="left" vertical="center" wrapText="1"/>
    </xf>
    <xf numFmtId="0" fontId="58" fillId="7" borderId="0" xfId="0" applyFont="1" applyFill="1" applyAlignment="1">
      <alignment horizontal="center" vertical="center"/>
    </xf>
    <xf numFmtId="0" fontId="59" fillId="25" borderId="18" xfId="0" applyFont="1" applyFill="1" applyBorder="1" applyAlignment="1">
      <alignment horizontal="center" vertical="center" wrapText="1"/>
    </xf>
    <xf numFmtId="0" fontId="59" fillId="25" borderId="21" xfId="0" applyFont="1" applyFill="1" applyBorder="1" applyAlignment="1">
      <alignment horizontal="center" vertical="center" wrapText="1"/>
    </xf>
    <xf numFmtId="0" fontId="59" fillId="25" borderId="19" xfId="0" applyFont="1" applyFill="1" applyBorder="1" applyAlignment="1">
      <alignment horizontal="center" vertical="center" wrapText="1"/>
    </xf>
    <xf numFmtId="0" fontId="59" fillId="25" borderId="1" xfId="0" applyFont="1" applyFill="1" applyBorder="1" applyAlignment="1">
      <alignment horizontal="center" vertical="center" wrapText="1"/>
    </xf>
    <xf numFmtId="0" fontId="18" fillId="25" borderId="19" xfId="0" applyFont="1" applyFill="1" applyBorder="1" applyAlignment="1">
      <alignment horizontal="center" vertical="center" wrapText="1"/>
    </xf>
    <xf numFmtId="0" fontId="18" fillId="25" borderId="19" xfId="0" applyFont="1" applyFill="1" applyBorder="1" applyAlignment="1">
      <alignment horizontal="center" vertical="center"/>
    </xf>
    <xf numFmtId="0" fontId="18" fillId="25" borderId="20" xfId="0" applyFont="1" applyFill="1" applyBorder="1" applyAlignment="1">
      <alignment horizontal="center" vertical="center"/>
    </xf>
    <xf numFmtId="0" fontId="18" fillId="25" borderId="10" xfId="0" applyFont="1" applyFill="1" applyBorder="1" applyAlignment="1">
      <alignment horizontal="center" vertical="center" textRotation="90" wrapText="1"/>
    </xf>
    <xf numFmtId="0" fontId="18" fillId="25" borderId="11" xfId="0" applyFont="1" applyFill="1" applyBorder="1" applyAlignment="1">
      <alignment horizontal="center" vertical="center" textRotation="90" wrapText="1"/>
    </xf>
    <xf numFmtId="0" fontId="18" fillId="25" borderId="53" xfId="0" applyFont="1" applyFill="1" applyBorder="1" applyAlignment="1">
      <alignment horizontal="center" vertical="center" textRotation="90" wrapText="1"/>
    </xf>
    <xf numFmtId="0" fontId="18" fillId="25" borderId="89" xfId="0" applyFont="1" applyFill="1" applyBorder="1" applyAlignment="1">
      <alignment horizontal="center" vertical="center" textRotation="90" wrapText="1"/>
    </xf>
    <xf numFmtId="0" fontId="18" fillId="25" borderId="1" xfId="0" applyFont="1" applyFill="1" applyBorder="1" applyAlignment="1">
      <alignment horizontal="center" vertical="center"/>
    </xf>
    <xf numFmtId="0" fontId="18" fillId="25" borderId="22" xfId="0" applyFont="1" applyFill="1" applyBorder="1" applyAlignment="1">
      <alignment horizontal="center" vertical="center"/>
    </xf>
    <xf numFmtId="0" fontId="18" fillId="25" borderId="88" xfId="0" applyFont="1" applyFill="1" applyBorder="1" applyAlignment="1">
      <alignment horizontal="center" vertical="center" wrapText="1"/>
    </xf>
    <xf numFmtId="0" fontId="18" fillId="25" borderId="45" xfId="0" applyFont="1" applyFill="1" applyBorder="1" applyAlignment="1">
      <alignment horizontal="center" vertical="center" wrapText="1"/>
    </xf>
    <xf numFmtId="0" fontId="18" fillId="25" borderId="85" xfId="0" applyFont="1" applyFill="1" applyBorder="1" applyAlignment="1">
      <alignment horizontal="center" vertical="center" wrapText="1"/>
    </xf>
    <xf numFmtId="0" fontId="18" fillId="25" borderId="2" xfId="0" applyFont="1" applyFill="1" applyBorder="1" applyAlignment="1">
      <alignment horizontal="center" vertical="center" wrapText="1"/>
    </xf>
    <xf numFmtId="0" fontId="18" fillId="25" borderId="39" xfId="0" applyFont="1" applyFill="1" applyBorder="1" applyAlignment="1">
      <alignment horizontal="center" vertical="center" wrapText="1"/>
    </xf>
    <xf numFmtId="0" fontId="18" fillId="25" borderId="39" xfId="0" applyFont="1" applyFill="1" applyBorder="1" applyAlignment="1">
      <alignment horizontal="center" vertical="top" wrapText="1"/>
    </xf>
    <xf numFmtId="0" fontId="36" fillId="7" borderId="0" xfId="0" applyFont="1" applyFill="1" applyAlignment="1">
      <alignment horizontal="left" vertical="center" wrapText="1"/>
    </xf>
    <xf numFmtId="0" fontId="18" fillId="25" borderId="43" xfId="0" applyFont="1" applyFill="1" applyBorder="1" applyAlignment="1">
      <alignment horizontal="center" vertical="center" wrapText="1"/>
    </xf>
    <xf numFmtId="0" fontId="18" fillId="25" borderId="48" xfId="0" applyFont="1" applyFill="1" applyBorder="1" applyAlignment="1">
      <alignment horizontal="center" vertical="center" wrapText="1"/>
    </xf>
    <xf numFmtId="0" fontId="59" fillId="25" borderId="43" xfId="0" applyFont="1" applyFill="1" applyBorder="1" applyAlignment="1">
      <alignment horizontal="center" vertical="center" wrapText="1"/>
    </xf>
    <xf numFmtId="0" fontId="59" fillId="25" borderId="48" xfId="0" applyFont="1" applyFill="1" applyBorder="1" applyAlignment="1">
      <alignment horizontal="center" vertical="center" wrapText="1"/>
    </xf>
    <xf numFmtId="0" fontId="59" fillId="25" borderId="2" xfId="0" applyFont="1" applyFill="1" applyBorder="1" applyAlignment="1">
      <alignment horizontal="center" vertical="center" wrapText="1"/>
    </xf>
    <xf numFmtId="0" fontId="59" fillId="25" borderId="39" xfId="0" applyFont="1" applyFill="1" applyBorder="1" applyAlignment="1">
      <alignment horizontal="center" vertical="center" wrapText="1"/>
    </xf>
    <xf numFmtId="0" fontId="59" fillId="25" borderId="36" xfId="0" applyFont="1" applyFill="1" applyBorder="1" applyAlignment="1">
      <alignment horizontal="center" vertical="center" wrapText="1"/>
    </xf>
    <xf numFmtId="0" fontId="59" fillId="25" borderId="37" xfId="0" applyFont="1" applyFill="1" applyBorder="1" applyAlignment="1">
      <alignment horizontal="center" vertical="center" wrapText="1"/>
    </xf>
    <xf numFmtId="0" fontId="18" fillId="0" borderId="10" xfId="0" applyFont="1" applyBorder="1" applyAlignment="1">
      <alignment horizontal="left" vertical="top" wrapText="1"/>
    </xf>
    <xf numFmtId="0" fontId="18" fillId="0" borderId="90" xfId="0" applyFont="1" applyBorder="1" applyAlignment="1">
      <alignment horizontal="left" vertical="top" wrapText="1"/>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cellXfs>
  <cellStyles count="15">
    <cellStyle name="Énfasis1 2" xfId="11" xr:uid="{00000000-0005-0000-0000-000000000000}"/>
    <cellStyle name="Énfasis2 2" xfId="12" xr:uid="{00000000-0005-0000-0000-000001000000}"/>
    <cellStyle name="Hipervínculo" xfId="5" builtinId="8"/>
    <cellStyle name="Hipervínculo 2" xfId="6" xr:uid="{00000000-0005-0000-0000-000003000000}"/>
    <cellStyle name="Incorrecto 2" xfId="13" xr:uid="{00000000-0005-0000-0000-000004000000}"/>
    <cellStyle name="Millares" xfId="1" builtinId="3"/>
    <cellStyle name="Moneda 2" xfId="7" xr:uid="{00000000-0005-0000-0000-000006000000}"/>
    <cellStyle name="Moneda 3" xfId="8" xr:uid="{00000000-0005-0000-0000-000007000000}"/>
    <cellStyle name="Normal" xfId="0" builtinId="0"/>
    <cellStyle name="Normal 2" xfId="9" xr:uid="{00000000-0005-0000-0000-000009000000}"/>
    <cellStyle name="Normal 2 2" xfId="4" xr:uid="{00000000-0005-0000-0000-00000A000000}"/>
    <cellStyle name="Normal 3" xfId="3" xr:uid="{00000000-0005-0000-0000-00000B000000}"/>
    <cellStyle name="Normal 4" xfId="14" xr:uid="{00000000-0005-0000-0000-00000C000000}"/>
    <cellStyle name="Normal 7" xfId="10" xr:uid="{00000000-0005-0000-0000-00000D000000}"/>
    <cellStyle name="Porcentaje" xfId="2" builtinId="5"/>
  </cellStyles>
  <dxfs count="66">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PAA OCI  '!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CONOCIMIENTO ENT'!A1"/><Relationship Id="rId4" Type="http://schemas.openxmlformats.org/officeDocument/2006/relationships/hyperlink" Target="#GLOSARIO!_ftn1"/></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7.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5" Type="http://schemas.openxmlformats.org/officeDocument/2006/relationships/image" Target="../media/image7.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0</xdr:rowOff>
    </xdr:from>
    <xdr:to>
      <xdr:col>0</xdr:col>
      <xdr:colOff>1170445</xdr:colOff>
      <xdr:row>0</xdr:row>
      <xdr:rowOff>807203</xdr:rowOff>
    </xdr:to>
    <xdr:pic>
      <xdr:nvPicPr>
        <xdr:cNvPr id="4" name="1 Imagen">
          <a:extLst>
            <a:ext uri="{FF2B5EF4-FFF2-40B4-BE49-F238E27FC236}">
              <a16:creationId xmlns:a16="http://schemas.microsoft.com/office/drawing/2014/main" id="{AA4D1EBB-1D6D-4CE7-9A32-2082DD49923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0"/>
          <a:ext cx="1170444" cy="8072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635000</xdr:colOff>
      <xdr:row>1</xdr:row>
      <xdr:rowOff>170962</xdr:rowOff>
    </xdr:from>
    <xdr:to>
      <xdr:col>19</xdr:col>
      <xdr:colOff>296768</xdr:colOff>
      <xdr:row>2</xdr:row>
      <xdr:rowOff>413666</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61852793-0EB5-41CD-9428-E075BAECC5C2}"/>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54125" y="1161562"/>
          <a:ext cx="1240197" cy="1233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512883</xdr:colOff>
      <xdr:row>67</xdr:row>
      <xdr:rowOff>146537</xdr:rowOff>
    </xdr:from>
    <xdr:to>
      <xdr:col>19</xdr:col>
      <xdr:colOff>628106</xdr:colOff>
      <xdr:row>68</xdr:row>
      <xdr:rowOff>570886</xdr:rowOff>
    </xdr:to>
    <xdr:pic>
      <xdr:nvPicPr>
        <xdr:cNvPr id="3" name="2 Imagen">
          <a:hlinkClick xmlns:r="http://schemas.openxmlformats.org/officeDocument/2006/relationships" r:id="rId3"/>
          <a:extLst>
            <a:ext uri="{FF2B5EF4-FFF2-40B4-BE49-F238E27FC236}">
              <a16:creationId xmlns:a16="http://schemas.microsoft.com/office/drawing/2014/main" id="{9DBD8A9B-8EA6-4E7E-8436-150609EF8AEF}"/>
            </a:ext>
          </a:extLst>
        </xdr:cNvPr>
        <xdr:cNvPicPr/>
      </xdr:nvPicPr>
      <xdr:blipFill rotWithShape="1">
        <a:blip xmlns:r="http://schemas.openxmlformats.org/officeDocument/2006/relationships" r:embed="rId4"/>
        <a:srcRect b="49500"/>
        <a:stretch/>
      </xdr:blipFill>
      <xdr:spPr bwMode="auto">
        <a:xfrm>
          <a:off x="13954125" y="71679287"/>
          <a:ext cx="3326509" cy="141495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537307</xdr:colOff>
      <xdr:row>0</xdr:row>
      <xdr:rowOff>97693</xdr:rowOff>
    </xdr:from>
    <xdr:to>
      <xdr:col>0</xdr:col>
      <xdr:colOff>4438650</xdr:colOff>
      <xdr:row>2</xdr:row>
      <xdr:rowOff>742950</xdr:rowOff>
    </xdr:to>
    <xdr:pic>
      <xdr:nvPicPr>
        <xdr:cNvPr id="4" name="1 Imagen">
          <a:extLst>
            <a:ext uri="{FF2B5EF4-FFF2-40B4-BE49-F238E27FC236}">
              <a16:creationId xmlns:a16="http://schemas.microsoft.com/office/drawing/2014/main" id="{276D96E2-688B-49B2-A0A4-090E476D5781}"/>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7" y="97693"/>
          <a:ext cx="3901343" cy="26264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36</xdr:row>
      <xdr:rowOff>85725</xdr:rowOff>
    </xdr:from>
    <xdr:to>
      <xdr:col>1</xdr:col>
      <xdr:colOff>2085975</xdr:colOff>
      <xdr:row>40</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295275</xdr:colOff>
      <xdr:row>1</xdr:row>
      <xdr:rowOff>9525</xdr:rowOff>
    </xdr:from>
    <xdr:to>
      <xdr:col>24</xdr:col>
      <xdr:colOff>219075</xdr:colOff>
      <xdr:row>4</xdr:row>
      <xdr:rowOff>123825</xdr:rowOff>
    </xdr:to>
    <xdr:pic>
      <xdr:nvPicPr>
        <xdr:cNvPr id="2" name="Imagen 1" descr="Resultado de imagen para Logo bogot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0800" y="209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0</xdr:col>
      <xdr:colOff>504826</xdr:colOff>
      <xdr:row>1</xdr:row>
      <xdr:rowOff>9526</xdr:rowOff>
    </xdr:from>
    <xdr:to>
      <xdr:col>0</xdr:col>
      <xdr:colOff>1771650</xdr:colOff>
      <xdr:row>4</xdr:row>
      <xdr:rowOff>142876</xdr:rowOff>
    </xdr:to>
    <xdr:pic>
      <xdr:nvPicPr>
        <xdr:cNvPr id="4" name="1 Imagen">
          <a:extLst>
            <a:ext uri="{FF2B5EF4-FFF2-40B4-BE49-F238E27FC236}">
              <a16:creationId xmlns:a16="http://schemas.microsoft.com/office/drawing/2014/main" id="{714890C7-AB3C-4BBD-8F4D-A78902E7DD0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6" y="209551"/>
          <a:ext cx="1266824"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1447800</xdr:colOff>
      <xdr:row>49</xdr:row>
      <xdr:rowOff>9525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1495425</xdr:colOff>
      <xdr:row>0</xdr:row>
      <xdr:rowOff>885825</xdr:rowOff>
    </xdr:to>
    <xdr:pic>
      <xdr:nvPicPr>
        <xdr:cNvPr id="5" name="1 Imagen">
          <a:extLst>
            <a:ext uri="{FF2B5EF4-FFF2-40B4-BE49-F238E27FC236}">
              <a16:creationId xmlns:a16="http://schemas.microsoft.com/office/drawing/2014/main" id="{FD23A903-F6A5-4DFF-BF1E-D1A71CC631B6}"/>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495425"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lda Yamile Morales Laverde" refreshedDate="43859.753665277778" createdVersion="4" refreshedVersion="6" minRefreshableVersion="3" recordCount="87" xr:uid="{00000000-000A-0000-FFFF-FFFF00000000}">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Auditoria"/>
        <m/>
        <s v="Informe de Seguimiento" u="1"/>
        <s v="Informe de Ley" u="1"/>
      </sharedItems>
    </cacheField>
    <cacheField name="Descripción" numFmtId="0">
      <sharedItems containsBlank="1"/>
    </cacheField>
    <cacheField name="Planeacion Auditoria/Solicitud de Informaciòn" numFmtId="0">
      <sharedItems containsString="0" containsBlank="1" containsNumber="1" containsInteger="1" minValue="12" maxValue="24"/>
    </cacheField>
    <cacheField name="Ejecucion  Auditoria/Análisis de informaciòn" numFmtId="0">
      <sharedItems containsString="0" containsBlank="1" containsNumber="1" containsInteger="1" minValue="120" maxValue="160"/>
    </cacheField>
    <cacheField name="Informe de Auditoria /Seguimiento" numFmtId="0">
      <sharedItems containsBlank="1" containsMixedTypes="1" containsNumber="1" containsInteger="1" minValue="40" maxValue="60"/>
    </cacheField>
    <cacheField name="Total horas por trabajo de auditoría" numFmtId="0">
      <sharedItems containsString="0" containsBlank="1" containsNumber="1" containsInteger="1" minValue="0" maxValue="760"/>
    </cacheField>
    <cacheField name="# Informes x año" numFmtId="0">
      <sharedItems containsString="0" containsBlank="1" containsNumber="1" containsInteger="1" minValue="1" maxValue="12"/>
    </cacheField>
    <cacheField name="Horas x trabajo de auditoría" numFmtId="0">
      <sharedItems containsString="0" containsBlank="1" containsNumber="1" containsInteger="1" minValue="0" maxValue="7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al proceso de Talento Humano"/>
    <n v="12"/>
    <n v="120"/>
    <n v="40"/>
    <n v="172"/>
    <n v="1"/>
    <n v="172"/>
  </r>
  <r>
    <n v="2"/>
    <x v="0"/>
    <s v="Auditoria al Proceso de Gestión Tecnólogica "/>
    <n v="12"/>
    <n v="120"/>
    <n v="40"/>
    <n v="172"/>
    <n v="1"/>
    <n v="172"/>
  </r>
  <r>
    <n v="3"/>
    <x v="0"/>
    <s v="Auditoria Integral al proyecto de inversión (planeación, presupuesto, contratación, indicadores de gestión) "/>
    <n v="24"/>
    <n v="160"/>
    <n v="60"/>
    <n v="244"/>
    <n v="1"/>
    <n v="244"/>
  </r>
  <r>
    <n v="4"/>
    <x v="0"/>
    <s v="Gestión Financiera "/>
    <n v="12"/>
    <n v="120"/>
    <n v="40"/>
    <n v="172"/>
    <n v="1"/>
    <n v="172"/>
  </r>
  <r>
    <n v="5"/>
    <x v="1"/>
    <m/>
    <m/>
    <m/>
    <m/>
    <m/>
    <m/>
    <m/>
  </r>
  <r>
    <n v="6"/>
    <x v="1"/>
    <m/>
    <m/>
    <m/>
    <m/>
    <m/>
    <m/>
    <m/>
  </r>
  <r>
    <n v="7"/>
    <x v="1"/>
    <m/>
    <m/>
    <m/>
    <m/>
    <m/>
    <m/>
    <m/>
  </r>
  <r>
    <n v="8"/>
    <x v="1"/>
    <m/>
    <m/>
    <m/>
    <m/>
    <m/>
    <m/>
    <m/>
  </r>
  <r>
    <n v="9"/>
    <x v="1"/>
    <m/>
    <m/>
    <m/>
    <m/>
    <m/>
    <m/>
    <m/>
  </r>
  <r>
    <n v="10"/>
    <x v="1"/>
    <m/>
    <m/>
    <m/>
    <m/>
    <m/>
    <m/>
    <m/>
  </r>
  <r>
    <n v="11"/>
    <x v="1"/>
    <m/>
    <m/>
    <m/>
    <m/>
    <n v="0"/>
    <n v="1"/>
    <n v="0"/>
  </r>
  <r>
    <n v="12"/>
    <x v="1"/>
    <m/>
    <m/>
    <m/>
    <m/>
    <n v="0"/>
    <n v="1"/>
    <n v="0"/>
  </r>
  <r>
    <n v="13"/>
    <x v="1"/>
    <m/>
    <m/>
    <m/>
    <m/>
    <n v="0"/>
    <n v="1"/>
    <n v="0"/>
  </r>
  <r>
    <n v="14"/>
    <x v="1"/>
    <m/>
    <m/>
    <m/>
    <m/>
    <n v="0"/>
    <n v="1"/>
    <n v="0"/>
  </r>
  <r>
    <n v="15"/>
    <x v="1"/>
    <m/>
    <m/>
    <m/>
    <m/>
    <n v="0"/>
    <n v="1"/>
    <n v="0"/>
  </r>
  <r>
    <n v="16"/>
    <x v="1"/>
    <m/>
    <m/>
    <m/>
    <m/>
    <n v="0"/>
    <n v="1"/>
    <n v="0"/>
  </r>
  <r>
    <n v="17"/>
    <x v="1"/>
    <m/>
    <m/>
    <m/>
    <m/>
    <n v="0"/>
    <n v="1"/>
    <n v="0"/>
  </r>
  <r>
    <n v="18"/>
    <x v="1"/>
    <m/>
    <m/>
    <m/>
    <m/>
    <n v="0"/>
    <n v="1"/>
    <n v="0"/>
  </r>
  <r>
    <m/>
    <x v="1"/>
    <m/>
    <m/>
    <m/>
    <m/>
    <n v="0"/>
    <n v="1"/>
    <n v="0"/>
  </r>
  <r>
    <m/>
    <x v="1"/>
    <m/>
    <m/>
    <m/>
    <m/>
    <n v="0"/>
    <n v="1"/>
    <n v="0"/>
  </r>
  <r>
    <m/>
    <x v="1"/>
    <m/>
    <m/>
    <m/>
    <m/>
    <n v="0"/>
    <n v="1"/>
    <n v="0"/>
  </r>
  <r>
    <m/>
    <x v="1"/>
    <m/>
    <m/>
    <m/>
    <m/>
    <n v="0"/>
    <n v="1"/>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s v="TOTALES"/>
    <n v="760"/>
    <n v="12"/>
    <n v="7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 cacheId="2"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41:C44" firstHeaderRow="0" firstDataRow="1" firstDataCol="1"/>
  <pivotFields count="9">
    <pivotField showAll="0"/>
    <pivotField axis="axisRow" showAll="0">
      <items count="5">
        <item x="0"/>
        <item m="1" x="3"/>
        <item m="1" x="2"/>
        <item x="1"/>
        <item t="default"/>
      </items>
    </pivotField>
    <pivotField showAll="0"/>
    <pivotField showAll="0"/>
    <pivotField showAll="0"/>
    <pivotField showAll="0"/>
    <pivotField dataField="1" showAll="0"/>
    <pivotField dataField="1" showAll="0"/>
    <pivotField showAll="0"/>
  </pivotFields>
  <rowFields count="1">
    <field x="1"/>
  </rowFields>
  <rowItems count="3">
    <i>
      <x/>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35" totalsRowShown="0" headerRowDxfId="64" dataDxfId="62" headerRowBorderDxfId="63" tableBorderDxfId="61" totalsRowBorderDxfId="60">
  <tableColumns count="9">
    <tableColumn id="1" xr3:uid="{00000000-0010-0000-0000-000001000000}" name="No" dataDxfId="59"/>
    <tableColumn id="2" xr3:uid="{00000000-0010-0000-0000-000002000000}" name="TIPO DE TRABAJO DE AUDITORÍA " dataDxfId="58"/>
    <tableColumn id="3" xr3:uid="{00000000-0010-0000-0000-000003000000}" name="Descripción" dataDxfId="57"/>
    <tableColumn id="4" xr3:uid="{00000000-0010-0000-0000-000004000000}" name="Planeacion Auditoria/Solicitud de Informaciòn" dataDxfId="56"/>
    <tableColumn id="5" xr3:uid="{00000000-0010-0000-0000-000005000000}" name="Ejecucion  Auditoria/Análisis de informaciòn" dataDxfId="55"/>
    <tableColumn id="6" xr3:uid="{00000000-0010-0000-0000-000006000000}" name="Informe de Auditoria /Seguimiento" dataDxfId="54"/>
    <tableColumn id="7" xr3:uid="{00000000-0010-0000-0000-000007000000}" name="Total horas por trabajo de auditoría" dataDxfId="53"/>
    <tableColumn id="8" xr3:uid="{00000000-0010-0000-0000-000008000000}" name="# Informes x año" dataDxfId="52"/>
    <tableColumn id="9" xr3:uid="{00000000-0010-0000-0000-000009000000}" name="Horas x trabajo de auditoría" dataDxfId="51">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workbookViewId="0"/>
  </sheetViews>
  <sheetFormatPr baseColWidth="10" defaultColWidth="11.42578125" defaultRowHeight="15" x14ac:dyDescent="0.25"/>
  <cols>
    <col min="1" max="16384" width="11.42578125" style="86"/>
  </cols>
  <sheetData>
    <row r="4" spans="3:14" ht="15.75" thickBot="1" x14ac:dyDescent="0.3"/>
    <row r="5" spans="3:14" ht="68.25" customHeight="1" thickBot="1" x14ac:dyDescent="0.3">
      <c r="C5" s="388" t="s">
        <v>44</v>
      </c>
      <c r="D5" s="389"/>
      <c r="E5" s="389"/>
      <c r="F5" s="389"/>
      <c r="G5" s="389"/>
      <c r="H5" s="389"/>
      <c r="I5" s="389"/>
      <c r="J5" s="389"/>
      <c r="K5" s="389"/>
      <c r="L5" s="389"/>
      <c r="M5" s="389"/>
      <c r="N5" s="390"/>
    </row>
    <row r="6" spans="3:14" ht="288.75" customHeight="1" thickBot="1" x14ac:dyDescent="0.3">
      <c r="C6" s="385" t="s">
        <v>51</v>
      </c>
      <c r="D6" s="386"/>
      <c r="E6" s="386"/>
      <c r="F6" s="386"/>
      <c r="G6" s="386"/>
      <c r="H6" s="386"/>
      <c r="I6" s="386"/>
      <c r="J6" s="386"/>
      <c r="K6" s="386"/>
      <c r="L6" s="386"/>
      <c r="M6" s="386"/>
      <c r="N6" s="387"/>
    </row>
    <row r="7" spans="3:14" ht="45" customHeight="1" thickBot="1" x14ac:dyDescent="0.3">
      <c r="C7" s="67"/>
      <c r="D7" s="70" t="s">
        <v>52</v>
      </c>
      <c r="E7" s="68"/>
      <c r="F7" s="68"/>
      <c r="G7" s="68"/>
      <c r="H7" s="68"/>
      <c r="I7" s="68"/>
      <c r="J7" s="68"/>
      <c r="K7" s="68"/>
      <c r="L7" s="68"/>
      <c r="M7" s="68"/>
      <c r="N7" s="69"/>
    </row>
    <row r="8" spans="3:14" ht="45" customHeight="1" x14ac:dyDescent="0.25">
      <c r="C8" s="64"/>
      <c r="D8" s="73" t="s">
        <v>82</v>
      </c>
      <c r="E8" s="65"/>
      <c r="F8" s="65"/>
      <c r="G8" s="65"/>
      <c r="H8" s="65"/>
      <c r="I8" s="65"/>
      <c r="J8" s="65"/>
      <c r="K8" s="65"/>
      <c r="L8" s="65"/>
      <c r="M8" s="65"/>
      <c r="N8" s="66"/>
    </row>
    <row r="9" spans="3:14" x14ac:dyDescent="0.25">
      <c r="C9" s="45"/>
      <c r="D9" s="39"/>
      <c r="E9" s="39"/>
      <c r="F9" s="39"/>
      <c r="G9" s="39"/>
      <c r="H9" s="39"/>
      <c r="I9" s="39"/>
      <c r="J9" s="39"/>
      <c r="K9" s="39"/>
      <c r="L9" s="39"/>
      <c r="M9" s="39"/>
      <c r="N9" s="40"/>
    </row>
    <row r="10" spans="3:14" ht="18" x14ac:dyDescent="0.25">
      <c r="C10" s="38"/>
      <c r="D10" s="46" t="s">
        <v>45</v>
      </c>
      <c r="E10" s="44"/>
      <c r="F10" s="39"/>
      <c r="G10" s="39"/>
      <c r="H10" s="39"/>
      <c r="I10" s="39"/>
      <c r="J10" s="39"/>
      <c r="K10" s="39"/>
      <c r="L10" s="39"/>
      <c r="M10" s="39"/>
      <c r="N10" s="40"/>
    </row>
    <row r="11" spans="3:14" ht="15.75" thickBot="1" x14ac:dyDescent="0.3">
      <c r="C11" s="47"/>
      <c r="D11" s="42"/>
      <c r="E11" s="42"/>
      <c r="F11" s="42"/>
      <c r="G11" s="42"/>
      <c r="H11" s="42"/>
      <c r="I11" s="42"/>
      <c r="J11" s="42"/>
      <c r="K11" s="42"/>
      <c r="L11" s="42"/>
      <c r="M11" s="42"/>
      <c r="N11" s="43"/>
    </row>
    <row r="12" spans="3:14" x14ac:dyDescent="0.25">
      <c r="C12" s="45"/>
      <c r="D12" s="39"/>
      <c r="E12" s="39"/>
      <c r="F12" s="39"/>
      <c r="G12" s="39"/>
      <c r="H12" s="39"/>
      <c r="I12" s="39"/>
      <c r="J12" s="39"/>
      <c r="K12" s="39"/>
      <c r="L12" s="39"/>
      <c r="M12" s="39"/>
      <c r="N12" s="40"/>
    </row>
    <row r="13" spans="3:14" ht="18" x14ac:dyDescent="0.25">
      <c r="C13" s="38"/>
      <c r="D13" s="46" t="s">
        <v>81</v>
      </c>
      <c r="E13" s="44"/>
      <c r="F13" s="39"/>
      <c r="G13" s="39"/>
      <c r="H13" s="39"/>
      <c r="I13" s="39"/>
      <c r="J13" s="39"/>
      <c r="K13" s="39"/>
      <c r="L13" s="39"/>
      <c r="M13" s="39"/>
      <c r="N13" s="40"/>
    </row>
    <row r="14" spans="3:14" ht="15.75" thickBot="1" x14ac:dyDescent="0.3">
      <c r="C14" s="47"/>
      <c r="D14" s="42"/>
      <c r="E14" s="42"/>
      <c r="F14" s="42"/>
      <c r="G14" s="42"/>
      <c r="H14" s="42"/>
      <c r="I14" s="42"/>
      <c r="J14" s="42"/>
      <c r="K14" s="42"/>
      <c r="L14" s="42"/>
      <c r="M14" s="42"/>
      <c r="N14" s="43"/>
    </row>
    <row r="15" spans="3:14" x14ac:dyDescent="0.25">
      <c r="C15" s="45"/>
      <c r="D15" s="39"/>
      <c r="E15" s="39"/>
      <c r="F15" s="39"/>
      <c r="G15" s="39"/>
      <c r="H15" s="39"/>
      <c r="I15" s="39"/>
      <c r="J15" s="39"/>
      <c r="K15" s="39"/>
      <c r="L15" s="39"/>
      <c r="M15" s="39"/>
      <c r="N15" s="40"/>
    </row>
    <row r="16" spans="3:14" ht="18" x14ac:dyDescent="0.25">
      <c r="C16" s="38"/>
      <c r="D16" s="46" t="s">
        <v>46</v>
      </c>
      <c r="E16" s="44"/>
      <c r="F16" s="39"/>
      <c r="G16" s="39"/>
      <c r="H16" s="39"/>
      <c r="I16" s="39"/>
      <c r="J16" s="39"/>
      <c r="K16" s="39"/>
      <c r="L16" s="39"/>
      <c r="M16" s="39"/>
      <c r="N16" s="40"/>
    </row>
    <row r="17" spans="3:14" ht="15.75" thickBot="1" x14ac:dyDescent="0.3">
      <c r="C17" s="47"/>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4:K21"/>
  <sheetViews>
    <sheetView workbookViewId="0"/>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2" t="s">
        <v>263</v>
      </c>
      <c r="D5" s="183"/>
      <c r="E5" s="183"/>
      <c r="F5" s="183"/>
      <c r="G5" s="183"/>
      <c r="H5" s="183"/>
      <c r="I5" s="183"/>
      <c r="J5" s="183"/>
      <c r="K5" s="184"/>
    </row>
    <row r="6" spans="3:11" ht="32.25" customHeight="1" thickBot="1" x14ac:dyDescent="0.3">
      <c r="C6" s="205" t="s">
        <v>287</v>
      </c>
      <c r="D6" s="501" t="s">
        <v>291</v>
      </c>
      <c r="E6" s="501"/>
      <c r="F6" s="501"/>
      <c r="G6" s="501"/>
      <c r="H6" s="501"/>
      <c r="I6" s="501"/>
      <c r="J6" s="501"/>
      <c r="K6" s="502"/>
    </row>
    <row r="7" spans="3:11" x14ac:dyDescent="0.25">
      <c r="C7" s="181"/>
      <c r="D7" s="181"/>
      <c r="E7" s="181"/>
      <c r="F7" s="181"/>
      <c r="G7" s="181"/>
      <c r="H7" s="181"/>
      <c r="I7" s="181"/>
      <c r="J7" s="181"/>
      <c r="K7" s="181"/>
    </row>
    <row r="9" spans="3:11" ht="384" customHeight="1" x14ac:dyDescent="0.25">
      <c r="C9" s="404" t="s">
        <v>290</v>
      </c>
      <c r="D9" s="404"/>
      <c r="E9" s="404"/>
      <c r="F9" s="404"/>
      <c r="G9" s="404"/>
      <c r="H9" s="404"/>
      <c r="I9" s="404"/>
      <c r="J9" s="404"/>
      <c r="K9" s="404"/>
    </row>
    <row r="10" spans="3:11" ht="205.5" customHeight="1" x14ac:dyDescent="0.25">
      <c r="C10" s="404" t="s">
        <v>288</v>
      </c>
      <c r="D10" s="404"/>
      <c r="E10" s="404"/>
      <c r="F10" s="404"/>
      <c r="G10" s="404"/>
      <c r="H10" s="404"/>
      <c r="I10" s="404"/>
      <c r="J10" s="404"/>
      <c r="K10" s="404"/>
    </row>
    <row r="11" spans="3:11" ht="205.5" customHeight="1" thickBot="1" x14ac:dyDescent="0.3">
      <c r="C11" s="404" t="s">
        <v>289</v>
      </c>
      <c r="D11" s="404"/>
      <c r="E11" s="404"/>
      <c r="F11" s="404"/>
      <c r="G11" s="404"/>
      <c r="H11" s="404"/>
      <c r="I11" s="404"/>
      <c r="J11" s="404"/>
      <c r="K11" s="404"/>
    </row>
    <row r="12" spans="3:11" ht="39.75" customHeight="1" x14ac:dyDescent="0.25">
      <c r="C12" s="182" t="s">
        <v>263</v>
      </c>
      <c r="D12" s="183"/>
      <c r="E12" s="183"/>
      <c r="F12" s="183"/>
      <c r="G12" s="183"/>
      <c r="H12" s="183"/>
      <c r="I12" s="183"/>
      <c r="J12" s="183"/>
      <c r="K12" s="184"/>
    </row>
    <row r="13" spans="3:11" ht="15.75" thickBot="1" x14ac:dyDescent="0.3">
      <c r="C13" s="205" t="s">
        <v>292</v>
      </c>
      <c r="D13" s="501" t="s">
        <v>293</v>
      </c>
      <c r="E13" s="501"/>
      <c r="F13" s="501"/>
      <c r="G13" s="501"/>
      <c r="H13" s="501"/>
      <c r="I13" s="501"/>
      <c r="J13" s="501"/>
      <c r="K13" s="502"/>
    </row>
    <row r="14" spans="3:11" x14ac:dyDescent="0.25">
      <c r="C14" s="181"/>
      <c r="D14" s="181"/>
      <c r="E14" s="181"/>
      <c r="F14" s="181"/>
      <c r="G14" s="181"/>
      <c r="H14" s="181"/>
      <c r="I14" s="181"/>
      <c r="J14" s="181"/>
      <c r="K14" s="181"/>
    </row>
    <row r="16" spans="3:11" ht="184.5" customHeight="1" x14ac:dyDescent="0.25">
      <c r="C16" s="404" t="s">
        <v>294</v>
      </c>
      <c r="D16" s="404"/>
      <c r="E16" s="404"/>
      <c r="F16" s="404"/>
      <c r="G16" s="404"/>
      <c r="H16" s="404"/>
      <c r="I16" s="404"/>
      <c r="J16" s="404"/>
      <c r="K16" s="404"/>
    </row>
    <row r="17" spans="3:11" ht="320.25" customHeight="1" x14ac:dyDescent="0.25">
      <c r="C17" s="404" t="s">
        <v>295</v>
      </c>
      <c r="D17" s="404"/>
      <c r="E17" s="404"/>
      <c r="F17" s="404"/>
      <c r="G17" s="404"/>
      <c r="H17" s="404"/>
      <c r="I17" s="404"/>
      <c r="J17" s="404"/>
      <c r="K17" s="404"/>
    </row>
    <row r="18" spans="3:11" ht="242.25" customHeight="1" x14ac:dyDescent="0.25">
      <c r="C18" s="404" t="s">
        <v>296</v>
      </c>
      <c r="D18" s="404"/>
      <c r="E18" s="404"/>
      <c r="F18" s="404"/>
      <c r="G18" s="404"/>
      <c r="H18" s="404"/>
      <c r="I18" s="404"/>
      <c r="J18" s="404"/>
      <c r="K18" s="404"/>
    </row>
    <row r="19" spans="3:11" ht="252" customHeight="1" x14ac:dyDescent="0.25">
      <c r="C19" s="404" t="s">
        <v>297</v>
      </c>
      <c r="D19" s="404"/>
      <c r="E19" s="404"/>
      <c r="F19" s="404"/>
      <c r="G19" s="404"/>
      <c r="H19" s="404"/>
      <c r="I19" s="404"/>
      <c r="J19" s="404"/>
      <c r="K19" s="404"/>
    </row>
    <row r="20" spans="3:11" ht="161.25" customHeight="1" x14ac:dyDescent="0.25">
      <c r="C20" s="404" t="s">
        <v>298</v>
      </c>
      <c r="D20" s="404"/>
      <c r="E20" s="404"/>
      <c r="F20" s="404"/>
      <c r="G20" s="404"/>
      <c r="H20" s="404"/>
      <c r="I20" s="404"/>
      <c r="J20" s="404"/>
      <c r="K20" s="404"/>
    </row>
    <row r="21" spans="3:11" ht="16.5" x14ac:dyDescent="0.25">
      <c r="C21" s="503" t="s">
        <v>273</v>
      </c>
      <c r="D21" s="503"/>
      <c r="E21" s="503"/>
      <c r="F21" s="503"/>
      <c r="G21" s="503"/>
      <c r="H21" s="503"/>
      <c r="I21" s="503"/>
      <c r="J21" s="503"/>
      <c r="K21" s="503"/>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48576"/>
  <sheetViews>
    <sheetView topLeftCell="J30" zoomScale="118" zoomScaleNormal="118" workbookViewId="0">
      <selection activeCell="O34" sqref="O34"/>
    </sheetView>
  </sheetViews>
  <sheetFormatPr baseColWidth="10" defaultColWidth="11.42578125" defaultRowHeight="11.25" x14ac:dyDescent="0.2"/>
  <cols>
    <col min="1" max="1" width="26.140625" style="138" customWidth="1"/>
    <col min="2" max="2" width="31" style="138" customWidth="1"/>
    <col min="3" max="3" width="11.42578125" style="138"/>
    <col min="4" max="4" width="13.140625" style="138" customWidth="1"/>
    <col min="5" max="5" width="21.5703125" style="138" customWidth="1"/>
    <col min="6" max="6" width="11.42578125" style="138"/>
    <col min="7" max="7" width="26.42578125" style="138" customWidth="1"/>
    <col min="8" max="8" width="27.5703125" style="138" customWidth="1"/>
    <col min="9" max="9" width="15.85546875" style="140" customWidth="1"/>
    <col min="10" max="10" width="23.85546875" style="140" customWidth="1"/>
    <col min="11" max="11" width="11.42578125" style="140"/>
    <col min="12" max="12" width="12.28515625" style="140" customWidth="1"/>
    <col min="13" max="15" width="11.42578125" style="140"/>
    <col min="16" max="16" width="18.42578125" style="140" customWidth="1"/>
    <col min="17" max="17" width="11.42578125" style="140"/>
    <col min="18" max="16384" width="11.42578125" style="138"/>
  </cols>
  <sheetData>
    <row r="1" spans="1:17" s="44" customFormat="1" ht="72" customHeight="1" x14ac:dyDescent="0.25">
      <c r="A1" s="153"/>
      <c r="B1" s="506" t="s">
        <v>270</v>
      </c>
      <c r="C1" s="506"/>
      <c r="D1" s="506"/>
      <c r="E1" s="506"/>
      <c r="F1" s="506"/>
      <c r="G1" s="506"/>
      <c r="H1" s="154"/>
      <c r="I1" s="156"/>
      <c r="J1" s="156"/>
      <c r="K1" s="156"/>
      <c r="L1" s="156"/>
      <c r="M1" s="156"/>
      <c r="N1" s="156"/>
      <c r="O1" s="156"/>
      <c r="P1" s="39"/>
      <c r="Q1" s="39"/>
    </row>
    <row r="2" spans="1:17" ht="12.75" x14ac:dyDescent="0.25">
      <c r="A2" s="148" t="s">
        <v>477</v>
      </c>
      <c r="B2" s="111"/>
      <c r="C2" s="111"/>
      <c r="D2" s="111"/>
      <c r="E2" s="111"/>
      <c r="F2" s="111"/>
      <c r="G2" s="111"/>
      <c r="H2" s="111"/>
    </row>
    <row r="3" spans="1:17" ht="12.75" x14ac:dyDescent="0.25">
      <c r="A3" s="509" t="s">
        <v>266</v>
      </c>
      <c r="B3" s="509"/>
      <c r="C3" s="509"/>
      <c r="D3" s="509"/>
      <c r="E3" s="509"/>
      <c r="F3" s="509"/>
      <c r="G3" s="509"/>
      <c r="H3" s="509"/>
    </row>
    <row r="4" spans="1:17" ht="18.75" customHeight="1" x14ac:dyDescent="0.25">
      <c r="A4" s="512" t="s">
        <v>249</v>
      </c>
      <c r="B4" s="512"/>
      <c r="C4" s="512"/>
      <c r="D4" s="512"/>
      <c r="E4" s="512"/>
      <c r="F4" s="512"/>
      <c r="G4" s="512"/>
      <c r="H4" s="512"/>
    </row>
    <row r="5" spans="1:17" ht="12.75" x14ac:dyDescent="0.25">
      <c r="A5" s="143" t="s">
        <v>253</v>
      </c>
      <c r="B5" s="143" t="s">
        <v>192</v>
      </c>
      <c r="C5" s="143" t="s">
        <v>193</v>
      </c>
      <c r="D5" s="143" t="s">
        <v>194</v>
      </c>
      <c r="E5" s="143" t="s">
        <v>254</v>
      </c>
      <c r="F5" s="143" t="s">
        <v>193</v>
      </c>
      <c r="G5" s="143" t="s">
        <v>194</v>
      </c>
      <c r="H5" s="143" t="s">
        <v>255</v>
      </c>
      <c r="I5" s="139"/>
      <c r="J5" s="139"/>
      <c r="K5" s="139"/>
      <c r="L5" s="139"/>
    </row>
    <row r="6" spans="1:17" ht="13.5" x14ac:dyDescent="0.3">
      <c r="A6" s="146" t="s">
        <v>195</v>
      </c>
      <c r="B6" s="144">
        <v>21</v>
      </c>
      <c r="C6" s="144">
        <v>8</v>
      </c>
      <c r="D6" s="144">
        <f t="shared" ref="D6:D17" si="0">+C6*B6</f>
        <v>168</v>
      </c>
      <c r="E6" s="144"/>
      <c r="F6" s="144">
        <v>8</v>
      </c>
      <c r="G6" s="144">
        <v>0</v>
      </c>
      <c r="H6" s="144">
        <f>+D6-G6</f>
        <v>168</v>
      </c>
      <c r="J6" s="141"/>
      <c r="K6" s="141"/>
      <c r="L6" s="141"/>
    </row>
    <row r="7" spans="1:17" ht="13.5" x14ac:dyDescent="0.3">
      <c r="A7" s="146" t="s">
        <v>196</v>
      </c>
      <c r="B7" s="144">
        <v>20</v>
      </c>
      <c r="C7" s="144">
        <v>8</v>
      </c>
      <c r="D7" s="144">
        <f t="shared" si="0"/>
        <v>160</v>
      </c>
      <c r="E7" s="144"/>
      <c r="F7" s="144">
        <v>8</v>
      </c>
      <c r="G7" s="144">
        <f t="shared" ref="G7:G17" si="1">+F7*E7</f>
        <v>0</v>
      </c>
      <c r="H7" s="144">
        <f t="shared" ref="H7:H17" si="2">+D7-G7</f>
        <v>160</v>
      </c>
      <c r="J7" s="141"/>
      <c r="K7" s="141"/>
      <c r="L7" s="141"/>
    </row>
    <row r="8" spans="1:17" ht="13.5" x14ac:dyDescent="0.3">
      <c r="A8" s="146" t="s">
        <v>197</v>
      </c>
      <c r="B8" s="144">
        <v>22</v>
      </c>
      <c r="C8" s="144">
        <v>8</v>
      </c>
      <c r="D8" s="144">
        <f t="shared" si="0"/>
        <v>176</v>
      </c>
      <c r="E8" s="144"/>
      <c r="F8" s="144">
        <v>8</v>
      </c>
      <c r="G8" s="144">
        <f t="shared" si="1"/>
        <v>0</v>
      </c>
      <c r="H8" s="144">
        <f t="shared" si="2"/>
        <v>176</v>
      </c>
      <c r="J8" s="141"/>
      <c r="K8" s="141"/>
      <c r="L8" s="141"/>
    </row>
    <row r="9" spans="1:17" ht="13.5" x14ac:dyDescent="0.3">
      <c r="A9" s="146" t="s">
        <v>198</v>
      </c>
      <c r="B9" s="144">
        <v>15</v>
      </c>
      <c r="C9" s="144">
        <v>8</v>
      </c>
      <c r="D9" s="144">
        <f t="shared" si="0"/>
        <v>120</v>
      </c>
      <c r="E9" s="144"/>
      <c r="F9" s="144">
        <v>8</v>
      </c>
      <c r="G9" s="144">
        <f t="shared" si="1"/>
        <v>0</v>
      </c>
      <c r="H9" s="144">
        <f t="shared" si="2"/>
        <v>120</v>
      </c>
      <c r="J9" s="141"/>
      <c r="K9" s="141"/>
      <c r="L9" s="141"/>
    </row>
    <row r="10" spans="1:17" ht="13.5" x14ac:dyDescent="0.3">
      <c r="A10" s="146" t="s">
        <v>199</v>
      </c>
      <c r="B10" s="144">
        <v>21</v>
      </c>
      <c r="C10" s="144">
        <v>8</v>
      </c>
      <c r="D10" s="144">
        <f t="shared" si="0"/>
        <v>168</v>
      </c>
      <c r="E10" s="144"/>
      <c r="F10" s="144">
        <v>8</v>
      </c>
      <c r="G10" s="144">
        <f t="shared" si="1"/>
        <v>0</v>
      </c>
      <c r="H10" s="144">
        <f t="shared" si="2"/>
        <v>168</v>
      </c>
      <c r="J10" s="141"/>
      <c r="K10" s="141"/>
      <c r="L10" s="141"/>
    </row>
    <row r="11" spans="1:17" ht="13.5" x14ac:dyDescent="0.3">
      <c r="A11" s="146" t="s">
        <v>200</v>
      </c>
      <c r="B11" s="144">
        <v>20</v>
      </c>
      <c r="C11" s="144">
        <v>8</v>
      </c>
      <c r="D11" s="144">
        <f t="shared" si="0"/>
        <v>160</v>
      </c>
      <c r="E11" s="144"/>
      <c r="F11" s="144">
        <v>8</v>
      </c>
      <c r="G11" s="144">
        <f t="shared" si="1"/>
        <v>0</v>
      </c>
      <c r="H11" s="144">
        <f t="shared" si="2"/>
        <v>160</v>
      </c>
      <c r="J11" s="141"/>
      <c r="K11" s="141"/>
      <c r="L11" s="141"/>
    </row>
    <row r="12" spans="1:17" ht="13.5" x14ac:dyDescent="0.3">
      <c r="A12" s="146" t="s">
        <v>201</v>
      </c>
      <c r="B12" s="144">
        <v>19</v>
      </c>
      <c r="C12" s="144">
        <v>8</v>
      </c>
      <c r="D12" s="144">
        <f t="shared" si="0"/>
        <v>152</v>
      </c>
      <c r="E12" s="144"/>
      <c r="F12" s="144">
        <v>8</v>
      </c>
      <c r="G12" s="144">
        <f t="shared" si="1"/>
        <v>0</v>
      </c>
      <c r="H12" s="144">
        <f t="shared" si="2"/>
        <v>152</v>
      </c>
      <c r="J12" s="141"/>
      <c r="K12" s="141"/>
      <c r="L12" s="141"/>
    </row>
    <row r="13" spans="1:17" ht="13.5" x14ac:dyDescent="0.3">
      <c r="A13" s="146" t="s">
        <v>202</v>
      </c>
      <c r="B13" s="144">
        <v>21</v>
      </c>
      <c r="C13" s="144">
        <v>8</v>
      </c>
      <c r="D13" s="144">
        <f t="shared" si="0"/>
        <v>168</v>
      </c>
      <c r="E13" s="144"/>
      <c r="F13" s="144">
        <v>8</v>
      </c>
      <c r="G13" s="144">
        <f t="shared" si="1"/>
        <v>0</v>
      </c>
      <c r="H13" s="144">
        <f t="shared" si="2"/>
        <v>168</v>
      </c>
      <c r="J13" s="141"/>
      <c r="K13" s="141"/>
      <c r="L13" s="141"/>
    </row>
    <row r="14" spans="1:17" ht="13.5" x14ac:dyDescent="0.3">
      <c r="A14" s="146" t="s">
        <v>203</v>
      </c>
      <c r="B14" s="144">
        <v>21</v>
      </c>
      <c r="C14" s="144">
        <v>8</v>
      </c>
      <c r="D14" s="144">
        <f t="shared" si="0"/>
        <v>168</v>
      </c>
      <c r="E14" s="144"/>
      <c r="F14" s="144">
        <v>8</v>
      </c>
      <c r="G14" s="144">
        <f t="shared" si="1"/>
        <v>0</v>
      </c>
      <c r="H14" s="144">
        <f t="shared" si="2"/>
        <v>168</v>
      </c>
      <c r="J14" s="141"/>
      <c r="K14" s="141"/>
      <c r="L14" s="141"/>
    </row>
    <row r="15" spans="1:17" ht="13.5" x14ac:dyDescent="0.3">
      <c r="A15" s="146" t="s">
        <v>204</v>
      </c>
      <c r="B15" s="144">
        <v>20</v>
      </c>
      <c r="C15" s="144">
        <v>8</v>
      </c>
      <c r="D15" s="144">
        <f t="shared" si="0"/>
        <v>160</v>
      </c>
      <c r="E15" s="144"/>
      <c r="F15" s="144">
        <v>8</v>
      </c>
      <c r="G15" s="144">
        <f t="shared" si="1"/>
        <v>0</v>
      </c>
      <c r="H15" s="144">
        <f t="shared" si="2"/>
        <v>160</v>
      </c>
      <c r="J15" s="141"/>
      <c r="K15" s="141"/>
      <c r="L15" s="141"/>
    </row>
    <row r="16" spans="1:17" ht="13.5" x14ac:dyDescent="0.3">
      <c r="A16" s="146" t="s">
        <v>205</v>
      </c>
      <c r="B16" s="144">
        <v>20</v>
      </c>
      <c r="C16" s="144">
        <v>8</v>
      </c>
      <c r="D16" s="144">
        <f t="shared" si="0"/>
        <v>160</v>
      </c>
      <c r="E16" s="144"/>
      <c r="F16" s="144">
        <v>8</v>
      </c>
      <c r="G16" s="144">
        <f t="shared" si="1"/>
        <v>0</v>
      </c>
      <c r="H16" s="144">
        <f t="shared" si="2"/>
        <v>160</v>
      </c>
      <c r="J16" s="141"/>
      <c r="K16" s="141"/>
      <c r="L16" s="141"/>
    </row>
    <row r="17" spans="1:15" ht="13.5" x14ac:dyDescent="0.3">
      <c r="A17" s="146" t="s">
        <v>206</v>
      </c>
      <c r="B17" s="144">
        <v>15</v>
      </c>
      <c r="C17" s="144">
        <v>8</v>
      </c>
      <c r="D17" s="144">
        <f t="shared" si="0"/>
        <v>120</v>
      </c>
      <c r="E17" s="144"/>
      <c r="F17" s="144">
        <v>8</v>
      </c>
      <c r="G17" s="144">
        <f t="shared" si="1"/>
        <v>0</v>
      </c>
      <c r="H17" s="144">
        <f t="shared" si="2"/>
        <v>120</v>
      </c>
      <c r="J17" s="141"/>
      <c r="K17" s="141"/>
      <c r="L17" s="141"/>
    </row>
    <row r="18" spans="1:15" ht="12.75" x14ac:dyDescent="0.25">
      <c r="A18" s="147" t="s">
        <v>5</v>
      </c>
      <c r="B18" s="143">
        <f>SUM(B6:B17)</f>
        <v>235</v>
      </c>
      <c r="C18" s="143"/>
      <c r="D18" s="143">
        <f>SUM(D6:D17)</f>
        <v>1880</v>
      </c>
      <c r="E18" s="143">
        <f>SUM(E6:E17)</f>
        <v>0</v>
      </c>
      <c r="F18" s="143"/>
      <c r="G18" s="143">
        <f>SUM(G6:G17)</f>
        <v>0</v>
      </c>
      <c r="H18" s="143">
        <f>SUM(H6:H17)</f>
        <v>1880</v>
      </c>
      <c r="I18" s="142"/>
      <c r="J18" s="139"/>
      <c r="K18" s="139"/>
      <c r="L18" s="139"/>
    </row>
    <row r="19" spans="1:15" x14ac:dyDescent="0.2">
      <c r="A19" s="145"/>
      <c r="B19" s="155"/>
      <c r="C19" s="151"/>
      <c r="D19" s="151"/>
      <c r="E19" s="151"/>
      <c r="F19" s="149"/>
      <c r="G19" s="150"/>
      <c r="H19" s="149"/>
      <c r="L19" s="141"/>
    </row>
    <row r="20" spans="1:15" ht="25.5" customHeight="1" x14ac:dyDescent="0.25">
      <c r="A20" s="507" t="s">
        <v>259</v>
      </c>
      <c r="B20" s="508"/>
    </row>
    <row r="21" spans="1:15" ht="12.75" x14ac:dyDescent="0.25">
      <c r="A21" s="147" t="s">
        <v>256</v>
      </c>
      <c r="B21" s="137">
        <f>+B18-E18</f>
        <v>235</v>
      </c>
      <c r="F21" s="139"/>
      <c r="G21" s="139"/>
      <c r="H21" s="139"/>
      <c r="I21" s="139"/>
      <c r="K21" s="139"/>
      <c r="L21" s="139"/>
      <c r="M21" s="139"/>
      <c r="N21" s="139"/>
    </row>
    <row r="22" spans="1:15" ht="12.75" x14ac:dyDescent="0.25">
      <c r="A22" s="147" t="s">
        <v>257</v>
      </c>
      <c r="B22" s="137">
        <f>+D18-G18</f>
        <v>1880</v>
      </c>
      <c r="F22" s="140"/>
      <c r="G22" s="141"/>
      <c r="H22" s="141"/>
      <c r="I22" s="141"/>
      <c r="L22" s="141"/>
      <c r="M22" s="141"/>
      <c r="N22" s="141"/>
    </row>
    <row r="23" spans="1:15" x14ac:dyDescent="0.2">
      <c r="F23" s="140"/>
      <c r="G23" s="141"/>
      <c r="H23" s="141"/>
      <c r="I23" s="141"/>
      <c r="L23" s="141"/>
      <c r="M23" s="141"/>
      <c r="N23" s="141"/>
    </row>
    <row r="24" spans="1:15" x14ac:dyDescent="0.2">
      <c r="F24" s="140"/>
      <c r="G24" s="141"/>
      <c r="H24" s="141"/>
      <c r="I24" s="141"/>
      <c r="L24" s="141"/>
      <c r="M24" s="141"/>
      <c r="N24" s="141"/>
    </row>
    <row r="25" spans="1:15" ht="15" x14ac:dyDescent="0.25">
      <c r="A25" s="152" t="s">
        <v>191</v>
      </c>
      <c r="F25" s="140"/>
      <c r="G25" s="141"/>
      <c r="H25" s="141"/>
      <c r="I25" s="141"/>
      <c r="L25" s="141"/>
      <c r="M25" s="141"/>
      <c r="N25" s="141"/>
    </row>
    <row r="26" spans="1:15" x14ac:dyDescent="0.2">
      <c r="F26" s="140"/>
      <c r="G26" s="141"/>
      <c r="H26" s="141"/>
      <c r="I26" s="141"/>
      <c r="L26" s="141"/>
      <c r="M26" s="141"/>
      <c r="N26" s="141"/>
    </row>
    <row r="27" spans="1:15" s="111" customFormat="1" ht="17.25" customHeight="1" x14ac:dyDescent="0.25">
      <c r="A27" s="512" t="s">
        <v>258</v>
      </c>
      <c r="B27" s="512"/>
      <c r="C27" s="512"/>
      <c r="D27" s="512"/>
      <c r="E27" s="512"/>
      <c r="F27" s="512"/>
      <c r="G27" s="512"/>
      <c r="H27" s="512"/>
      <c r="I27" s="512"/>
      <c r="J27" s="512"/>
      <c r="K27" s="512"/>
      <c r="L27" s="512"/>
      <c r="M27" s="512"/>
      <c r="N27" s="512"/>
      <c r="O27" s="512"/>
    </row>
    <row r="28" spans="1:15" s="112" customFormat="1" ht="18" customHeight="1" x14ac:dyDescent="0.2">
      <c r="A28" s="504" t="s">
        <v>129</v>
      </c>
      <c r="B28" s="504" t="s">
        <v>130</v>
      </c>
      <c r="C28" s="504" t="s">
        <v>132</v>
      </c>
      <c r="D28" s="504" t="s">
        <v>133</v>
      </c>
      <c r="E28" s="504" t="s">
        <v>135</v>
      </c>
      <c r="F28" s="113" t="s">
        <v>136</v>
      </c>
      <c r="G28" s="113" t="s">
        <v>209</v>
      </c>
      <c r="H28" s="114" t="s">
        <v>137</v>
      </c>
      <c r="I28" s="114" t="s">
        <v>210</v>
      </c>
      <c r="J28" s="504" t="s">
        <v>211</v>
      </c>
      <c r="K28" s="513" t="s">
        <v>212</v>
      </c>
      <c r="L28" s="504" t="s">
        <v>213</v>
      </c>
      <c r="M28" s="504" t="s">
        <v>214</v>
      </c>
      <c r="N28" s="504" t="s">
        <v>215</v>
      </c>
    </row>
    <row r="29" spans="1:15" s="111" customFormat="1" x14ac:dyDescent="0.2">
      <c r="A29" s="505"/>
      <c r="B29" s="505"/>
      <c r="C29" s="505"/>
      <c r="D29" s="505"/>
      <c r="E29" s="505"/>
      <c r="F29" s="515" t="s">
        <v>216</v>
      </c>
      <c r="G29" s="515"/>
      <c r="H29" s="516" t="s">
        <v>217</v>
      </c>
      <c r="I29" s="516"/>
      <c r="J29" s="505"/>
      <c r="K29" s="514"/>
      <c r="L29" s="505"/>
      <c r="M29" s="505"/>
      <c r="N29" s="505"/>
    </row>
    <row r="30" spans="1:15" s="161" customFormat="1" ht="77.25" customHeight="1" x14ac:dyDescent="0.3">
      <c r="A30" s="157" t="s">
        <v>218</v>
      </c>
      <c r="B30" s="157" t="s">
        <v>219</v>
      </c>
      <c r="C30" s="158" t="s">
        <v>220</v>
      </c>
      <c r="D30" s="158" t="s">
        <v>207</v>
      </c>
      <c r="E30" s="159" t="s">
        <v>221</v>
      </c>
      <c r="F30" s="158" t="s">
        <v>222</v>
      </c>
      <c r="G30" s="158" t="s">
        <v>223</v>
      </c>
      <c r="H30" s="158" t="s">
        <v>224</v>
      </c>
      <c r="I30" s="158" t="s">
        <v>225</v>
      </c>
      <c r="J30" s="158" t="s">
        <v>226</v>
      </c>
      <c r="K30" s="160" t="s">
        <v>227</v>
      </c>
      <c r="L30" s="158" t="s">
        <v>228</v>
      </c>
      <c r="M30" s="158" t="s">
        <v>229</v>
      </c>
      <c r="N30" s="158" t="s">
        <v>230</v>
      </c>
    </row>
    <row r="31" spans="1:15" s="50" customFormat="1" ht="16.5" x14ac:dyDescent="0.3">
      <c r="A31" s="162"/>
      <c r="B31" s="162"/>
      <c r="C31" s="162"/>
      <c r="D31" s="162"/>
      <c r="E31" s="162"/>
      <c r="F31" s="163">
        <v>0.1</v>
      </c>
      <c r="G31" s="163">
        <v>0.05</v>
      </c>
      <c r="H31" s="163">
        <v>2.5000000000000001E-2</v>
      </c>
      <c r="I31" s="164">
        <f>+I32/E32</f>
        <v>6.3559322033898302E-2</v>
      </c>
      <c r="J31" s="165">
        <f>SUM(F31:I31)</f>
        <v>0.23855932203389832</v>
      </c>
      <c r="K31" s="166"/>
      <c r="L31" s="167"/>
      <c r="M31" s="167"/>
      <c r="N31" s="162"/>
    </row>
    <row r="32" spans="1:15" s="161" customFormat="1" ht="13.5" x14ac:dyDescent="0.3">
      <c r="A32" s="144" t="s">
        <v>416</v>
      </c>
      <c r="B32" s="144">
        <v>1</v>
      </c>
      <c r="C32" s="144">
        <v>236</v>
      </c>
      <c r="D32" s="144">
        <v>0</v>
      </c>
      <c r="E32" s="168">
        <f>+C32-D32</f>
        <v>236</v>
      </c>
      <c r="F32" s="169">
        <f>+E32*$F$31</f>
        <v>23.6</v>
      </c>
      <c r="G32" s="170">
        <f>+E32*$G$31</f>
        <v>11.8</v>
      </c>
      <c r="H32" s="170">
        <f>+E32*$H$31</f>
        <v>5.9</v>
      </c>
      <c r="I32" s="169">
        <v>15</v>
      </c>
      <c r="J32" s="169">
        <f>SUM(F32:I32)</f>
        <v>56.300000000000004</v>
      </c>
      <c r="K32" s="171">
        <f>+E32-J32</f>
        <v>179.7</v>
      </c>
      <c r="L32" s="172">
        <v>8</v>
      </c>
      <c r="M32" s="172">
        <f>+K32*L32</f>
        <v>1437.6</v>
      </c>
      <c r="N32" s="172">
        <f>+M32*B32</f>
        <v>1437.6</v>
      </c>
    </row>
    <row r="33" spans="1:17" s="161" customFormat="1" ht="13.5" x14ac:dyDescent="0.3">
      <c r="A33" s="144" t="s">
        <v>418</v>
      </c>
      <c r="B33" s="144">
        <v>1</v>
      </c>
      <c r="C33" s="144">
        <v>200</v>
      </c>
      <c r="D33" s="144">
        <v>0</v>
      </c>
      <c r="E33" s="168">
        <f>+C33-D33</f>
        <v>200</v>
      </c>
      <c r="F33" s="169">
        <f>+E33*$F$31</f>
        <v>20</v>
      </c>
      <c r="G33" s="170">
        <f>+E33*$G$31</f>
        <v>10</v>
      </c>
      <c r="H33" s="170">
        <f>+E33*$H$31</f>
        <v>5</v>
      </c>
      <c r="I33" s="169">
        <v>15</v>
      </c>
      <c r="J33" s="169">
        <f>SUM(F33:I33)</f>
        <v>50</v>
      </c>
      <c r="K33" s="171">
        <f>+E33-J33</f>
        <v>150</v>
      </c>
      <c r="L33" s="172">
        <v>8</v>
      </c>
      <c r="M33" s="172">
        <f>+K33*L33</f>
        <v>1200</v>
      </c>
      <c r="N33" s="172">
        <f>+M33*B33</f>
        <v>1200</v>
      </c>
    </row>
    <row r="34" spans="1:17" s="161" customFormat="1" ht="13.5" x14ac:dyDescent="0.3">
      <c r="A34" s="144" t="s">
        <v>492</v>
      </c>
      <c r="B34" s="144">
        <v>1</v>
      </c>
      <c r="C34" s="144">
        <v>236</v>
      </c>
      <c r="D34" s="144">
        <v>0</v>
      </c>
      <c r="E34" s="168">
        <f>+C34-D34</f>
        <v>236</v>
      </c>
      <c r="F34" s="169">
        <f>+E34*$F$31</f>
        <v>23.6</v>
      </c>
      <c r="G34" s="170">
        <f>+E34*$G$31</f>
        <v>11.8</v>
      </c>
      <c r="H34" s="170">
        <f>+E34*$H$31</f>
        <v>5.9</v>
      </c>
      <c r="I34" s="169">
        <v>15</v>
      </c>
      <c r="J34" s="169">
        <f>SUM(F34:I34)</f>
        <v>56.300000000000004</v>
      </c>
      <c r="K34" s="171">
        <f>+E34-J34</f>
        <v>179.7</v>
      </c>
      <c r="L34" s="172">
        <v>8</v>
      </c>
      <c r="M34" s="172">
        <f>+K34*L34</f>
        <v>1437.6</v>
      </c>
      <c r="N34" s="172">
        <f>+M34*B34</f>
        <v>1437.6</v>
      </c>
    </row>
    <row r="35" spans="1:17" s="161" customFormat="1" ht="13.5" x14ac:dyDescent="0.3">
      <c r="A35" s="144"/>
      <c r="B35" s="144"/>
      <c r="C35" s="144"/>
      <c r="D35" s="144"/>
      <c r="E35" s="168"/>
      <c r="F35" s="169"/>
      <c r="G35" s="170"/>
      <c r="H35" s="170"/>
      <c r="I35" s="169"/>
      <c r="J35" s="169"/>
      <c r="K35" s="171"/>
      <c r="L35" s="172"/>
      <c r="M35" s="172"/>
      <c r="N35" s="172"/>
    </row>
    <row r="36" spans="1:17" s="161" customFormat="1" ht="13.5" x14ac:dyDescent="0.3">
      <c r="A36" s="173"/>
      <c r="B36" s="174"/>
      <c r="C36" s="174"/>
      <c r="D36" s="174"/>
      <c r="E36" s="174"/>
      <c r="F36" s="174"/>
      <c r="G36" s="174"/>
      <c r="H36" s="174"/>
      <c r="I36" s="174"/>
      <c r="J36" s="175" t="s">
        <v>250</v>
      </c>
      <c r="K36" s="176">
        <f>SUM(K32:K35)</f>
        <v>509.4</v>
      </c>
      <c r="L36" s="176">
        <f>SUM(L32:L35)</f>
        <v>24</v>
      </c>
      <c r="M36" s="176">
        <f>SUM(M32:M35)</f>
        <v>4075.2</v>
      </c>
      <c r="N36" s="176">
        <f>SUM(N32:N35)</f>
        <v>4075.2</v>
      </c>
    </row>
    <row r="37" spans="1:17" s="177" customFormat="1" ht="13.5" x14ac:dyDescent="0.3">
      <c r="I37" s="178"/>
      <c r="J37" s="178"/>
      <c r="K37" s="178"/>
      <c r="L37" s="178"/>
      <c r="M37" s="178"/>
      <c r="N37" s="178"/>
      <c r="O37" s="178"/>
      <c r="P37" s="178"/>
      <c r="Q37" s="178"/>
    </row>
    <row r="38" spans="1:17" s="177" customFormat="1" ht="13.5" x14ac:dyDescent="0.3">
      <c r="I38" s="178"/>
      <c r="J38" s="178"/>
      <c r="K38" s="178"/>
      <c r="L38" s="178"/>
      <c r="M38" s="178"/>
      <c r="N38" s="178"/>
      <c r="O38" s="178"/>
      <c r="P38" s="178"/>
      <c r="Q38" s="178"/>
    </row>
    <row r="39" spans="1:17" s="177" customFormat="1" ht="13.5" x14ac:dyDescent="0.3">
      <c r="I39" s="178"/>
      <c r="J39" s="178"/>
      <c r="K39" s="178"/>
      <c r="L39" s="178"/>
      <c r="M39" s="178"/>
      <c r="N39" s="178"/>
      <c r="O39" s="178"/>
      <c r="P39" s="178"/>
      <c r="Q39" s="178"/>
    </row>
    <row r="41" spans="1:17" ht="23.25" customHeight="1" x14ac:dyDescent="0.25">
      <c r="A41" s="507" t="s">
        <v>260</v>
      </c>
      <c r="B41" s="508"/>
    </row>
    <row r="42" spans="1:17" ht="22.5" customHeight="1" x14ac:dyDescent="0.25">
      <c r="A42" s="147" t="s">
        <v>256</v>
      </c>
      <c r="B42" s="179">
        <f>K36</f>
        <v>509.4</v>
      </c>
    </row>
    <row r="43" spans="1:17" ht="27.75" customHeight="1" x14ac:dyDescent="0.25">
      <c r="A43" s="180" t="s">
        <v>261</v>
      </c>
      <c r="B43" s="179">
        <f>+N36</f>
        <v>4075.2</v>
      </c>
    </row>
    <row r="47" spans="1:17" ht="12" thickBot="1" x14ac:dyDescent="0.25"/>
    <row r="48" spans="1:17" ht="41.25" customHeight="1" x14ac:dyDescent="0.25">
      <c r="A48" s="510" t="s">
        <v>283</v>
      </c>
      <c r="B48" s="511"/>
    </row>
    <row r="49" spans="1:2" ht="15" x14ac:dyDescent="0.25">
      <c r="A49" s="14"/>
      <c r="B49" s="196" t="s">
        <v>193</v>
      </c>
    </row>
    <row r="50" spans="1:2" ht="25.5" x14ac:dyDescent="0.25">
      <c r="A50" s="197" t="s">
        <v>126</v>
      </c>
      <c r="B50" s="198">
        <f>+'1. Horas requeridas PAAI'!I35</f>
        <v>3808</v>
      </c>
    </row>
    <row r="51" spans="1:2" ht="25.5" x14ac:dyDescent="0.25">
      <c r="A51" s="197" t="s">
        <v>208</v>
      </c>
      <c r="B51" s="199">
        <f>+B43</f>
        <v>4075.2</v>
      </c>
    </row>
    <row r="52" spans="1:2" ht="12.75" x14ac:dyDescent="0.25">
      <c r="A52" s="197" t="s">
        <v>285</v>
      </c>
      <c r="B52" s="199">
        <f>+B51-B50</f>
        <v>267.19999999999982</v>
      </c>
    </row>
    <row r="53" spans="1:2" ht="36.75" customHeight="1" thickBot="1" x14ac:dyDescent="0.3">
      <c r="A53" s="200" t="s">
        <v>284</v>
      </c>
      <c r="B53" s="201" t="str">
        <f>IF(B51&gt;B50,"NO PRESENTA DÉFICIT","PRESENTA DÉFICIT")</f>
        <v>NO PRESENTA DÉFICIT</v>
      </c>
    </row>
    <row r="54" spans="1:2" ht="15" x14ac:dyDescent="0.25">
      <c r="A54"/>
      <c r="B54"/>
    </row>
    <row r="55" spans="1:2" ht="15" x14ac:dyDescent="0.25">
      <c r="A55"/>
    </row>
    <row r="1048576" spans="9:9" ht="13.5" x14ac:dyDescent="0.3">
      <c r="I1048576" s="169"/>
    </row>
  </sheetData>
  <mergeCells count="19">
    <mergeCell ref="A48:B48"/>
    <mergeCell ref="A4:H4"/>
    <mergeCell ref="A27:O27"/>
    <mergeCell ref="A41:B41"/>
    <mergeCell ref="J28:J29"/>
    <mergeCell ref="K28:K29"/>
    <mergeCell ref="L28:L29"/>
    <mergeCell ref="M28:M29"/>
    <mergeCell ref="N28:N29"/>
    <mergeCell ref="F29:G29"/>
    <mergeCell ref="H29:I29"/>
    <mergeCell ref="A28:A29"/>
    <mergeCell ref="B28:B29"/>
    <mergeCell ref="C28:C29"/>
    <mergeCell ref="D28:D29"/>
    <mergeCell ref="E28:E29"/>
    <mergeCell ref="B1:G1"/>
    <mergeCell ref="A20:B20"/>
    <mergeCell ref="A3:H3"/>
  </mergeCells>
  <dataValidations count="8">
    <dataValidation allowBlank="1" showInputMessage="1" showErrorMessage="1" prompt="Registre el numero de auditores de la OCI, discrimado por tipo de vinculacion ej Carrera Administrativa, Provisional o Contratista" sqref="B30" xr:uid="{00000000-0002-0000-0A00-000000000000}"/>
    <dataValidation allowBlank="1" showInputMessage="1" showErrorMessage="1" prompt="Registre el tipo de vinculacion por auditor disponible en el equipo: Carrera Administrativa, Provisional,  Contratista  u otro." sqref="A30" xr:uid="{00000000-0002-0000-0A00-000001000000}"/>
    <dataValidation allowBlank="1" showInputMessage="1" showErrorMessage="1" prompt="En caso de contar con auditores con permiso sindical registrelo de manera independiente, para efectuar el calculo respectivo" sqref="D30" xr:uid="{00000000-0002-0000-0A00-000002000000}"/>
    <dataValidation allowBlank="1" showInputMessage="1" showErrorMessage="1" prompt="Registre en la celda inferior (amarilla) el % estimado a actividades administrativas y/o atencion a entes de control" sqref="F30" xr:uid="{00000000-0002-0000-0A00-000003000000}"/>
    <dataValidation allowBlank="1" showInputMessage="1" showErrorMessage="1" prompt="Registre en celda inferior (amarilla) &quot; el % estimado a reuniones y/o capacitaciones" sqref="G30" xr:uid="{00000000-0002-0000-0A00-000004000000}"/>
    <dataValidation allowBlank="1" showInputMessage="1" showErrorMessage="1" prompt="Registre en la en la celda inferior (amarilla) el % estimado por incapacidades y permisos" sqref="H30" xr:uid="{00000000-0002-0000-0A00-000005000000}"/>
    <dataValidation allowBlank="1" showInputMessage="1" showErrorMessage="1" prompt="Registre los 15 dias habiles correspondientes de los auditores con derecho a disfrute a vacaciones" sqref="I30" xr:uid="{00000000-0002-0000-0A00-000006000000}"/>
    <dataValidation allowBlank="1" showInputMessage="1" showErrorMessage="1" prompt="Registre el numero de horas laborables por tipo de vinculacion" sqref="L30" xr:uid="{00000000-0002-0000-0A00-000007000000}"/>
  </dataValidations>
  <hyperlinks>
    <hyperlink ref="A25" r:id="rId1" xr:uid="{00000000-0004-0000-0A00-000000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14331-E05C-4F42-A6A0-CEC0B240DD0B}">
  <dimension ref="A1:DC70"/>
  <sheetViews>
    <sheetView tabSelected="1" topLeftCell="A62" zoomScale="70" zoomScaleNormal="70" workbookViewId="0">
      <selection activeCell="A63" sqref="A63"/>
    </sheetView>
  </sheetViews>
  <sheetFormatPr baseColWidth="10" defaultColWidth="11.42578125" defaultRowHeight="78" customHeight="1" x14ac:dyDescent="0.45"/>
  <cols>
    <col min="1" max="1" width="80" style="60" customWidth="1"/>
    <col min="2" max="2" width="44.5703125" style="61" customWidth="1"/>
    <col min="3" max="3" width="33.85546875" style="62" customWidth="1"/>
    <col min="4" max="6" width="13.140625" style="61" customWidth="1"/>
    <col min="7" max="7" width="11.42578125" style="61"/>
    <col min="8" max="10" width="12.28515625" style="61" customWidth="1"/>
    <col min="11" max="18" width="12.28515625" style="60" customWidth="1"/>
    <col min="19" max="20" width="11.42578125" style="60" customWidth="1"/>
    <col min="21" max="21" width="57.5703125" style="60" hidden="1" customWidth="1"/>
    <col min="22" max="22" width="33.28515625" style="60" hidden="1" customWidth="1"/>
    <col min="23" max="23" width="68.42578125" style="60" hidden="1" customWidth="1"/>
    <col min="24" max="24" width="35.85546875" style="60" hidden="1" customWidth="1"/>
    <col min="25" max="25" width="22.7109375" style="60" hidden="1" customWidth="1"/>
    <col min="26" max="88" width="11.42578125" style="60"/>
    <col min="89" max="89" width="10.85546875" style="60" customWidth="1"/>
    <col min="90" max="92" width="11.42578125" style="60"/>
    <col min="93" max="16384" width="11.42578125" style="61"/>
  </cols>
  <sheetData>
    <row r="1" spans="1:107" s="58" customFormat="1" ht="78" customHeight="1" x14ac:dyDescent="0.25">
      <c r="A1" s="519"/>
      <c r="B1" s="522" t="s">
        <v>478</v>
      </c>
      <c r="C1" s="523"/>
      <c r="D1" s="523"/>
      <c r="E1" s="523"/>
      <c r="F1" s="523"/>
      <c r="G1" s="523"/>
      <c r="H1" s="523"/>
      <c r="I1" s="523"/>
      <c r="J1" s="523"/>
      <c r="K1" s="526"/>
      <c r="L1" s="526"/>
      <c r="M1" s="526"/>
      <c r="N1" s="526"/>
      <c r="O1" s="526"/>
      <c r="P1" s="526"/>
      <c r="Q1" s="526"/>
      <c r="R1" s="526"/>
      <c r="S1" s="526"/>
      <c r="T1" s="527"/>
    </row>
    <row r="2" spans="1:107" s="58" customFormat="1" ht="78" customHeight="1" x14ac:dyDescent="0.25">
      <c r="A2" s="520"/>
      <c r="B2" s="524"/>
      <c r="C2" s="525"/>
      <c r="D2" s="525"/>
      <c r="E2" s="525"/>
      <c r="F2" s="525"/>
      <c r="G2" s="525"/>
      <c r="H2" s="525"/>
      <c r="I2" s="525"/>
      <c r="J2" s="525"/>
      <c r="K2" s="528"/>
      <c r="L2" s="528"/>
      <c r="M2" s="528"/>
      <c r="N2" s="528"/>
      <c r="O2" s="528"/>
      <c r="P2" s="528"/>
      <c r="Q2" s="528"/>
      <c r="R2" s="528"/>
      <c r="S2" s="528"/>
      <c r="T2" s="529"/>
    </row>
    <row r="3" spans="1:107" s="58" customFormat="1" ht="78" customHeight="1" x14ac:dyDescent="0.25">
      <c r="A3" s="521"/>
      <c r="B3" s="524"/>
      <c r="C3" s="525"/>
      <c r="D3" s="525"/>
      <c r="E3" s="525"/>
      <c r="F3" s="525"/>
      <c r="G3" s="525"/>
      <c r="H3" s="525"/>
      <c r="I3" s="525"/>
      <c r="J3" s="525"/>
      <c r="K3" s="528"/>
      <c r="L3" s="528"/>
      <c r="M3" s="528"/>
      <c r="N3" s="528"/>
      <c r="O3" s="528"/>
      <c r="P3" s="528"/>
      <c r="Q3" s="528"/>
      <c r="R3" s="528"/>
      <c r="S3" s="528"/>
      <c r="T3" s="529"/>
    </row>
    <row r="4" spans="1:107" s="263" customFormat="1" ht="78" customHeight="1" x14ac:dyDescent="0.25">
      <c r="A4" s="262" t="s">
        <v>48</v>
      </c>
      <c r="B4" s="517" t="s">
        <v>372</v>
      </c>
      <c r="C4" s="517"/>
      <c r="D4" s="517"/>
      <c r="E4" s="517"/>
      <c r="F4" s="517"/>
      <c r="G4" s="517"/>
      <c r="H4" s="517"/>
      <c r="I4" s="517"/>
      <c r="J4" s="517"/>
      <c r="K4" s="517"/>
      <c r="L4" s="517"/>
      <c r="M4" s="517"/>
      <c r="N4" s="517"/>
      <c r="O4" s="517"/>
      <c r="P4" s="517"/>
      <c r="Q4" s="517"/>
      <c r="R4" s="517"/>
      <c r="S4" s="517"/>
      <c r="T4" s="518"/>
    </row>
    <row r="5" spans="1:107" s="263" customFormat="1" ht="78" customHeight="1" x14ac:dyDescent="0.25">
      <c r="A5" s="262" t="s">
        <v>238</v>
      </c>
      <c r="B5" s="517" t="s">
        <v>486</v>
      </c>
      <c r="C5" s="517"/>
      <c r="D5" s="517"/>
      <c r="E5" s="517"/>
      <c r="F5" s="517"/>
      <c r="G5" s="517"/>
      <c r="H5" s="517"/>
      <c r="I5" s="517"/>
      <c r="J5" s="517"/>
      <c r="K5" s="517"/>
      <c r="L5" s="517"/>
      <c r="M5" s="517"/>
      <c r="N5" s="517"/>
      <c r="O5" s="517"/>
      <c r="P5" s="517"/>
      <c r="Q5" s="517"/>
      <c r="R5" s="517"/>
      <c r="S5" s="517"/>
      <c r="T5" s="518"/>
    </row>
    <row r="6" spans="1:107" s="263" customFormat="1" ht="78" customHeight="1" x14ac:dyDescent="0.25">
      <c r="A6" s="262" t="s">
        <v>239</v>
      </c>
      <c r="B6" s="517" t="s">
        <v>469</v>
      </c>
      <c r="C6" s="517"/>
      <c r="D6" s="517"/>
      <c r="E6" s="517"/>
      <c r="F6" s="517"/>
      <c r="G6" s="517"/>
      <c r="H6" s="517"/>
      <c r="I6" s="517"/>
      <c r="J6" s="517"/>
      <c r="K6" s="517"/>
      <c r="L6" s="517"/>
      <c r="M6" s="517"/>
      <c r="N6" s="517"/>
      <c r="O6" s="517"/>
      <c r="P6" s="517"/>
      <c r="Q6" s="517"/>
      <c r="R6" s="517"/>
      <c r="S6" s="517"/>
      <c r="T6" s="518"/>
    </row>
    <row r="7" spans="1:107" s="263" customFormat="1" ht="78" customHeight="1" x14ac:dyDescent="0.25">
      <c r="A7" s="262" t="s">
        <v>240</v>
      </c>
      <c r="B7" s="517">
        <v>1</v>
      </c>
      <c r="C7" s="517"/>
      <c r="D7" s="517"/>
      <c r="E7" s="517"/>
      <c r="F7" s="517"/>
      <c r="G7" s="517"/>
      <c r="H7" s="517"/>
      <c r="I7" s="517"/>
      <c r="J7" s="517"/>
      <c r="K7" s="517"/>
      <c r="L7" s="517"/>
      <c r="M7" s="517"/>
      <c r="N7" s="517"/>
      <c r="O7" s="517"/>
      <c r="P7" s="517"/>
      <c r="Q7" s="517"/>
      <c r="R7" s="517"/>
      <c r="S7" s="517"/>
      <c r="T7" s="518"/>
    </row>
    <row r="8" spans="1:107" s="263" customFormat="1" ht="78" customHeight="1" thickBot="1" x14ac:dyDescent="0.3">
      <c r="A8" s="264" t="s">
        <v>241</v>
      </c>
      <c r="B8" s="530">
        <v>3</v>
      </c>
      <c r="C8" s="530"/>
      <c r="D8" s="530"/>
      <c r="E8" s="530"/>
      <c r="F8" s="530"/>
      <c r="G8" s="530"/>
      <c r="H8" s="530"/>
      <c r="I8" s="530"/>
      <c r="J8" s="530"/>
      <c r="K8" s="530"/>
      <c r="L8" s="530"/>
      <c r="M8" s="530"/>
      <c r="N8" s="530"/>
      <c r="O8" s="530"/>
      <c r="P8" s="530"/>
      <c r="Q8" s="530"/>
      <c r="R8" s="530"/>
      <c r="S8" s="530"/>
      <c r="T8" s="531"/>
    </row>
    <row r="9" spans="1:107" s="532" customFormat="1" ht="78" customHeight="1" x14ac:dyDescent="0.25"/>
    <row r="10" spans="1:107" s="532" customFormat="1" ht="78" customHeight="1" x14ac:dyDescent="0.25"/>
    <row r="11" spans="1:107" s="532" customFormat="1" ht="78" customHeight="1" x14ac:dyDescent="0.25"/>
    <row r="12" spans="1:107" s="532" customFormat="1" ht="78" customHeight="1" thickBot="1" x14ac:dyDescent="0.3"/>
    <row r="13" spans="1:107" s="266" customFormat="1" ht="78" customHeight="1" x14ac:dyDescent="0.25">
      <c r="A13" s="533" t="s">
        <v>243</v>
      </c>
      <c r="B13" s="535" t="s">
        <v>231</v>
      </c>
      <c r="C13" s="535" t="s">
        <v>242</v>
      </c>
      <c r="D13" s="537" t="s">
        <v>49</v>
      </c>
      <c r="E13" s="537"/>
      <c r="F13" s="537"/>
      <c r="G13" s="537"/>
      <c r="H13" s="537"/>
      <c r="I13" s="538" t="s">
        <v>422</v>
      </c>
      <c r="J13" s="538"/>
      <c r="K13" s="538"/>
      <c r="L13" s="538"/>
      <c r="M13" s="538"/>
      <c r="N13" s="538"/>
      <c r="O13" s="538"/>
      <c r="P13" s="538"/>
      <c r="Q13" s="538"/>
      <c r="R13" s="538"/>
      <c r="S13" s="538"/>
      <c r="T13" s="539"/>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row>
    <row r="14" spans="1:107" s="266" customFormat="1" ht="78" customHeight="1" x14ac:dyDescent="0.25">
      <c r="A14" s="534"/>
      <c r="B14" s="536"/>
      <c r="C14" s="536"/>
      <c r="D14" s="540" t="s">
        <v>232</v>
      </c>
      <c r="E14" s="540" t="s">
        <v>233</v>
      </c>
      <c r="F14" s="540" t="s">
        <v>235</v>
      </c>
      <c r="G14" s="540" t="s">
        <v>236</v>
      </c>
      <c r="H14" s="540" t="s">
        <v>237</v>
      </c>
      <c r="I14" s="544" t="s">
        <v>234</v>
      </c>
      <c r="J14" s="544"/>
      <c r="K14" s="544"/>
      <c r="L14" s="544"/>
      <c r="M14" s="544"/>
      <c r="N14" s="544"/>
      <c r="O14" s="544"/>
      <c r="P14" s="544"/>
      <c r="Q14" s="544"/>
      <c r="R14" s="544"/>
      <c r="S14" s="544"/>
      <c r="T14" s="54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row>
    <row r="15" spans="1:107" s="266" customFormat="1" ht="78" customHeight="1" x14ac:dyDescent="0.25">
      <c r="A15" s="534"/>
      <c r="B15" s="536"/>
      <c r="C15" s="536"/>
      <c r="D15" s="541"/>
      <c r="E15" s="541"/>
      <c r="F15" s="541"/>
      <c r="G15" s="541"/>
      <c r="H15" s="541"/>
      <c r="I15" s="544"/>
      <c r="J15" s="544"/>
      <c r="K15" s="544"/>
      <c r="L15" s="544"/>
      <c r="M15" s="544"/>
      <c r="N15" s="544"/>
      <c r="O15" s="544"/>
      <c r="P15" s="544"/>
      <c r="Q15" s="544"/>
      <c r="R15" s="544"/>
      <c r="S15" s="544"/>
      <c r="T15" s="54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row>
    <row r="16" spans="1:107" s="266" customFormat="1" ht="78" customHeight="1" x14ac:dyDescent="0.25">
      <c r="A16" s="534"/>
      <c r="B16" s="536"/>
      <c r="C16" s="536"/>
      <c r="D16" s="541"/>
      <c r="E16" s="541"/>
      <c r="F16" s="541"/>
      <c r="G16" s="541"/>
      <c r="H16" s="541"/>
      <c r="I16" s="540" t="s">
        <v>195</v>
      </c>
      <c r="J16" s="540" t="s">
        <v>196</v>
      </c>
      <c r="K16" s="540" t="s">
        <v>197</v>
      </c>
      <c r="L16" s="540" t="s">
        <v>198</v>
      </c>
      <c r="M16" s="540" t="s">
        <v>199</v>
      </c>
      <c r="N16" s="540" t="s">
        <v>200</v>
      </c>
      <c r="O16" s="540" t="s">
        <v>201</v>
      </c>
      <c r="P16" s="540" t="s">
        <v>202</v>
      </c>
      <c r="Q16" s="540" t="s">
        <v>203</v>
      </c>
      <c r="R16" s="540" t="s">
        <v>204</v>
      </c>
      <c r="S16" s="540" t="s">
        <v>205</v>
      </c>
      <c r="T16" s="542" t="s">
        <v>206</v>
      </c>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row>
    <row r="17" spans="1:25" s="293" customFormat="1" ht="78" customHeight="1" thickBot="1" x14ac:dyDescent="0.3">
      <c r="A17" s="546" t="s">
        <v>379</v>
      </c>
      <c r="B17" s="547"/>
      <c r="C17" s="548"/>
      <c r="D17" s="541"/>
      <c r="E17" s="541"/>
      <c r="F17" s="541"/>
      <c r="G17" s="541"/>
      <c r="H17" s="541"/>
      <c r="I17" s="541"/>
      <c r="J17" s="541"/>
      <c r="K17" s="541"/>
      <c r="L17" s="541"/>
      <c r="M17" s="541"/>
      <c r="N17" s="541"/>
      <c r="O17" s="541"/>
      <c r="P17" s="541"/>
      <c r="Q17" s="541"/>
      <c r="R17" s="541"/>
      <c r="S17" s="541"/>
      <c r="T17" s="543"/>
    </row>
    <row r="18" spans="1:25" s="293" customFormat="1" ht="78" customHeight="1" thickBot="1" x14ac:dyDescent="0.3">
      <c r="A18" s="549" t="s">
        <v>380</v>
      </c>
      <c r="B18" s="550"/>
      <c r="C18" s="294"/>
      <c r="D18" s="267"/>
      <c r="E18" s="267"/>
      <c r="F18" s="267"/>
      <c r="G18" s="267"/>
      <c r="H18" s="267"/>
      <c r="I18" s="267"/>
      <c r="J18" s="267"/>
      <c r="K18" s="267"/>
      <c r="L18" s="267"/>
      <c r="M18" s="267"/>
      <c r="N18" s="267"/>
      <c r="O18" s="267"/>
      <c r="P18" s="267"/>
      <c r="Q18" s="267"/>
      <c r="R18" s="267"/>
      <c r="S18" s="267"/>
      <c r="T18" s="267"/>
      <c r="U18" s="355" t="s">
        <v>488</v>
      </c>
      <c r="V18" s="355" t="s">
        <v>489</v>
      </c>
      <c r="W18" s="355" t="s">
        <v>490</v>
      </c>
      <c r="X18" s="355" t="s">
        <v>479</v>
      </c>
      <c r="Y18" s="355" t="s">
        <v>480</v>
      </c>
    </row>
    <row r="19" spans="1:25" s="293" customFormat="1" ht="78" customHeight="1" x14ac:dyDescent="0.25">
      <c r="A19" s="295" t="s">
        <v>487</v>
      </c>
      <c r="B19" s="295" t="s">
        <v>437</v>
      </c>
      <c r="C19" s="295" t="s">
        <v>410</v>
      </c>
      <c r="D19" s="296" t="s">
        <v>411</v>
      </c>
      <c r="E19" s="297"/>
      <c r="F19" s="297"/>
      <c r="G19" s="297"/>
      <c r="H19" s="297"/>
      <c r="I19" s="297"/>
      <c r="J19" s="268"/>
      <c r="K19" s="268"/>
      <c r="L19" s="268"/>
      <c r="M19" s="298"/>
      <c r="N19" s="299"/>
      <c r="O19" s="298"/>
      <c r="P19" s="298"/>
      <c r="Q19" s="298"/>
      <c r="R19" s="297"/>
      <c r="S19" s="297"/>
      <c r="T19" s="300"/>
      <c r="U19" s="301"/>
      <c r="V19" s="302"/>
      <c r="W19" s="356"/>
      <c r="X19" s="305"/>
      <c r="Y19" s="305"/>
    </row>
    <row r="20" spans="1:25" s="293" customFormat="1" ht="78" customHeight="1" x14ac:dyDescent="0.25">
      <c r="A20" s="360" t="s">
        <v>438</v>
      </c>
      <c r="B20" s="360" t="s">
        <v>437</v>
      </c>
      <c r="C20" s="360" t="s">
        <v>410</v>
      </c>
      <c r="D20" s="296" t="s">
        <v>411</v>
      </c>
      <c r="E20" s="305"/>
      <c r="F20" s="305"/>
      <c r="G20" s="305"/>
      <c r="H20" s="305"/>
      <c r="I20" s="305"/>
      <c r="J20" s="271"/>
      <c r="K20" s="271"/>
      <c r="L20" s="271"/>
      <c r="M20" s="271"/>
      <c r="N20" s="288"/>
      <c r="O20" s="269"/>
      <c r="P20" s="269"/>
      <c r="Q20" s="269"/>
      <c r="R20" s="305"/>
      <c r="S20" s="305"/>
      <c r="T20" s="306"/>
      <c r="U20" s="307"/>
      <c r="V20" s="302"/>
      <c r="W20" s="305"/>
      <c r="X20" s="305"/>
      <c r="Y20" s="305"/>
    </row>
    <row r="21" spans="1:25" s="293" customFormat="1" ht="78" customHeight="1" x14ac:dyDescent="0.25">
      <c r="A21" s="360" t="s">
        <v>439</v>
      </c>
      <c r="B21" s="360" t="s">
        <v>437</v>
      </c>
      <c r="C21" s="360" t="s">
        <v>410</v>
      </c>
      <c r="D21" s="296" t="s">
        <v>411</v>
      </c>
      <c r="E21" s="305"/>
      <c r="F21" s="305"/>
      <c r="G21" s="305"/>
      <c r="H21" s="305"/>
      <c r="I21" s="305"/>
      <c r="J21" s="305"/>
      <c r="K21" s="305"/>
      <c r="L21" s="305"/>
      <c r="M21" s="305"/>
      <c r="N21" s="304"/>
      <c r="O21" s="305"/>
      <c r="P21" s="305"/>
      <c r="Q21" s="305"/>
      <c r="R21" s="309"/>
      <c r="S21" s="309"/>
      <c r="T21" s="310"/>
      <c r="U21" s="311"/>
      <c r="V21" s="302"/>
      <c r="W21" s="305"/>
      <c r="X21" s="305"/>
      <c r="Y21" s="305"/>
    </row>
    <row r="22" spans="1:25" s="293" customFormat="1" ht="78" customHeight="1" thickBot="1" x14ac:dyDescent="0.3">
      <c r="A22" s="312" t="s">
        <v>481</v>
      </c>
      <c r="B22" s="308" t="s">
        <v>437</v>
      </c>
      <c r="C22" s="308" t="s">
        <v>410</v>
      </c>
      <c r="D22" s="296" t="s">
        <v>411</v>
      </c>
      <c r="E22" s="314"/>
      <c r="F22" s="314"/>
      <c r="G22" s="314"/>
      <c r="H22" s="314"/>
      <c r="I22" s="314"/>
      <c r="J22" s="314"/>
      <c r="K22" s="314"/>
      <c r="L22" s="314"/>
      <c r="M22" s="314"/>
      <c r="N22" s="313"/>
      <c r="O22" s="314"/>
      <c r="P22" s="314"/>
      <c r="Q22" s="314"/>
      <c r="R22" s="309"/>
      <c r="S22" s="309"/>
      <c r="T22" s="310"/>
      <c r="U22" s="311"/>
      <c r="V22" s="302"/>
      <c r="W22" s="305"/>
      <c r="X22" s="305"/>
      <c r="Y22" s="305"/>
    </row>
    <row r="23" spans="1:25" s="293" customFormat="1" ht="78" customHeight="1" thickBot="1" x14ac:dyDescent="0.3">
      <c r="A23" s="549" t="s">
        <v>440</v>
      </c>
      <c r="B23" s="550"/>
      <c r="C23" s="551"/>
      <c r="D23" s="551"/>
      <c r="E23" s="551"/>
      <c r="F23" s="551"/>
      <c r="G23" s="551"/>
      <c r="H23" s="551"/>
      <c r="I23" s="551"/>
      <c r="J23" s="551"/>
      <c r="K23" s="551"/>
      <c r="L23" s="551"/>
      <c r="M23" s="551"/>
      <c r="N23" s="551"/>
      <c r="O23" s="551"/>
      <c r="P23" s="551"/>
      <c r="Q23" s="282"/>
      <c r="R23" s="282"/>
      <c r="S23" s="282"/>
      <c r="T23" s="282"/>
      <c r="U23" s="315"/>
      <c r="V23" s="316"/>
      <c r="W23" s="357"/>
      <c r="X23" s="305"/>
      <c r="Y23" s="305"/>
    </row>
    <row r="24" spans="1:25" s="293" customFormat="1" ht="78" customHeight="1" x14ac:dyDescent="0.25">
      <c r="A24" s="295" t="s">
        <v>441</v>
      </c>
      <c r="B24" s="295" t="s">
        <v>442</v>
      </c>
      <c r="C24" s="295" t="s">
        <v>410</v>
      </c>
      <c r="D24" s="261"/>
      <c r="H24" s="266" t="s">
        <v>411</v>
      </c>
      <c r="I24" s="268"/>
      <c r="J24" s="268"/>
      <c r="K24" s="268"/>
      <c r="L24" s="268"/>
      <c r="M24" s="298"/>
      <c r="N24" s="297"/>
      <c r="O24" s="297"/>
      <c r="P24" s="297"/>
      <c r="Q24" s="297"/>
      <c r="R24" s="297"/>
      <c r="S24" s="297"/>
      <c r="T24" s="317"/>
      <c r="U24" s="311"/>
      <c r="V24" s="302"/>
      <c r="W24" s="305"/>
      <c r="X24" s="305"/>
      <c r="Y24" s="305"/>
    </row>
    <row r="25" spans="1:25" s="293" customFormat="1" ht="78" customHeight="1" x14ac:dyDescent="0.25">
      <c r="A25" s="553" t="s">
        <v>381</v>
      </c>
      <c r="B25" s="554"/>
      <c r="C25" s="318"/>
      <c r="D25" s="270"/>
      <c r="E25" s="270"/>
      <c r="F25" s="270"/>
      <c r="G25" s="270"/>
      <c r="H25" s="270"/>
      <c r="I25" s="270"/>
      <c r="J25" s="270"/>
      <c r="K25" s="270"/>
      <c r="L25" s="270"/>
      <c r="M25" s="270"/>
      <c r="N25" s="270"/>
      <c r="O25" s="270"/>
      <c r="P25" s="270"/>
      <c r="Q25" s="270"/>
      <c r="R25" s="270"/>
      <c r="S25" s="270"/>
      <c r="T25" s="319"/>
      <c r="U25" s="320"/>
      <c r="V25" s="321"/>
      <c r="W25" s="270"/>
      <c r="X25" s="305"/>
      <c r="Y25" s="305"/>
    </row>
    <row r="26" spans="1:25" s="293" customFormat="1" ht="88.5" customHeight="1" x14ac:dyDescent="0.25">
      <c r="A26" s="303" t="s">
        <v>453</v>
      </c>
      <c r="B26" s="303" t="s">
        <v>374</v>
      </c>
      <c r="C26" s="303" t="s">
        <v>470</v>
      </c>
      <c r="D26" s="271"/>
      <c r="E26" s="288" t="s">
        <v>411</v>
      </c>
      <c r="F26" s="271"/>
      <c r="G26" s="271"/>
      <c r="H26" s="271"/>
      <c r="I26" s="272"/>
      <c r="J26" s="272"/>
      <c r="K26" s="272"/>
      <c r="L26" s="272"/>
      <c r="M26" s="288" t="s">
        <v>411</v>
      </c>
      <c r="N26" s="273"/>
      <c r="O26" s="272"/>
      <c r="P26" s="272"/>
      <c r="Q26" s="288" t="s">
        <v>411</v>
      </c>
      <c r="R26" s="272"/>
      <c r="S26" s="272"/>
      <c r="T26" s="288" t="s">
        <v>411</v>
      </c>
      <c r="U26" s="307"/>
      <c r="V26" s="322"/>
      <c r="W26" s="305"/>
      <c r="X26" s="305"/>
      <c r="Y26" s="305"/>
    </row>
    <row r="27" spans="1:25" s="293" customFormat="1" ht="78" customHeight="1" x14ac:dyDescent="0.25">
      <c r="A27" s="303" t="s">
        <v>454</v>
      </c>
      <c r="B27" s="303" t="s">
        <v>455</v>
      </c>
      <c r="C27" s="303" t="s">
        <v>470</v>
      </c>
      <c r="D27" s="271"/>
      <c r="E27" s="271"/>
      <c r="F27" s="271"/>
      <c r="G27" s="271"/>
      <c r="H27" s="271"/>
      <c r="I27" s="272"/>
      <c r="J27" s="288" t="s">
        <v>411</v>
      </c>
      <c r="K27" s="272"/>
      <c r="L27" s="272"/>
      <c r="M27" s="291"/>
      <c r="N27" s="288"/>
      <c r="O27" s="288" t="s">
        <v>411</v>
      </c>
      <c r="P27" s="273"/>
      <c r="Q27" s="272"/>
      <c r="R27" s="272"/>
      <c r="S27" s="305"/>
      <c r="T27" s="288" t="s">
        <v>411</v>
      </c>
      <c r="U27" s="307"/>
      <c r="V27" s="322"/>
      <c r="W27" s="303"/>
      <c r="X27" s="305"/>
      <c r="Y27" s="305"/>
    </row>
    <row r="28" spans="1:25" s="293" customFormat="1" ht="78" customHeight="1" x14ac:dyDescent="0.25">
      <c r="A28" s="303" t="s">
        <v>456</v>
      </c>
      <c r="B28" s="303" t="s">
        <v>378</v>
      </c>
      <c r="C28" s="303" t="s">
        <v>470</v>
      </c>
      <c r="D28" s="271"/>
      <c r="E28" s="271"/>
      <c r="F28" s="271"/>
      <c r="G28" s="271"/>
      <c r="H28" s="271"/>
      <c r="I28" s="272"/>
      <c r="J28" s="272"/>
      <c r="K28" s="272"/>
      <c r="L28" s="305"/>
      <c r="M28" s="272"/>
      <c r="N28" s="272"/>
      <c r="O28" s="288" t="s">
        <v>411</v>
      </c>
      <c r="P28" s="273"/>
      <c r="Q28" s="272"/>
      <c r="R28" s="272"/>
      <c r="S28" s="305"/>
      <c r="T28" s="288" t="s">
        <v>411</v>
      </c>
      <c r="U28" s="311"/>
      <c r="V28" s="302"/>
      <c r="W28" s="303"/>
      <c r="X28" s="305"/>
      <c r="Y28" s="305"/>
    </row>
    <row r="29" spans="1:25" s="293" customFormat="1" ht="78" customHeight="1" x14ac:dyDescent="0.25">
      <c r="A29" s="303" t="s">
        <v>457</v>
      </c>
      <c r="B29" s="303" t="s">
        <v>458</v>
      </c>
      <c r="C29" s="303" t="s">
        <v>470</v>
      </c>
      <c r="D29" s="271"/>
      <c r="E29" s="271"/>
      <c r="F29" s="271"/>
      <c r="G29" s="271"/>
      <c r="H29" s="271"/>
      <c r="I29" s="272"/>
      <c r="J29" s="272"/>
      <c r="K29" s="272"/>
      <c r="L29" s="305"/>
      <c r="M29" s="272"/>
      <c r="N29" s="272"/>
      <c r="O29" s="272"/>
      <c r="Q29" s="288" t="s">
        <v>411</v>
      </c>
      <c r="R29" s="272"/>
      <c r="S29" s="272"/>
      <c r="T29" s="323"/>
      <c r="U29" s="307"/>
      <c r="V29" s="304"/>
      <c r="W29" s="305"/>
      <c r="X29" s="305"/>
      <c r="Y29" s="305"/>
    </row>
    <row r="30" spans="1:25" s="293" customFormat="1" ht="78" customHeight="1" x14ac:dyDescent="0.25">
      <c r="A30" s="303" t="s">
        <v>459</v>
      </c>
      <c r="B30" s="303"/>
      <c r="C30" s="303" t="s">
        <v>470</v>
      </c>
      <c r="D30" s="271"/>
      <c r="E30" s="271"/>
      <c r="F30" s="271"/>
      <c r="G30" s="271"/>
      <c r="H30" s="271"/>
      <c r="I30" s="272"/>
      <c r="J30" s="272"/>
      <c r="K30" s="272"/>
      <c r="L30" s="288" t="s">
        <v>411</v>
      </c>
      <c r="M30" s="273"/>
      <c r="N30" s="272"/>
      <c r="O30" s="288" t="s">
        <v>411</v>
      </c>
      <c r="P30" s="272"/>
      <c r="Q30" s="272"/>
      <c r="R30" s="273"/>
      <c r="S30" s="272"/>
      <c r="T30" s="288" t="s">
        <v>411</v>
      </c>
      <c r="U30" s="307"/>
      <c r="V30" s="302"/>
      <c r="W30" s="305"/>
      <c r="X30" s="305"/>
      <c r="Y30" s="305"/>
    </row>
    <row r="31" spans="1:25" s="293" customFormat="1" ht="78" customHeight="1" x14ac:dyDescent="0.25">
      <c r="A31" s="303" t="s">
        <v>491</v>
      </c>
      <c r="B31" s="303"/>
      <c r="C31" s="303" t="s">
        <v>470</v>
      </c>
      <c r="D31" s="271"/>
      <c r="E31" s="271"/>
      <c r="F31" s="271"/>
      <c r="G31" s="271"/>
      <c r="H31" s="271"/>
      <c r="I31" s="272"/>
      <c r="J31" s="272"/>
      <c r="K31" s="272"/>
      <c r="L31" s="288"/>
      <c r="M31" s="273"/>
      <c r="N31" s="288" t="s">
        <v>411</v>
      </c>
      <c r="O31" s="288"/>
      <c r="P31" s="272"/>
      <c r="Q31" s="272"/>
      <c r="R31" s="273"/>
      <c r="S31" s="272"/>
      <c r="T31" s="288"/>
      <c r="U31" s="307"/>
      <c r="V31" s="302"/>
      <c r="W31" s="305"/>
      <c r="X31" s="305"/>
      <c r="Y31" s="305"/>
    </row>
    <row r="32" spans="1:25" s="293" customFormat="1" ht="78" customHeight="1" x14ac:dyDescent="0.25">
      <c r="A32" s="303" t="s">
        <v>460</v>
      </c>
      <c r="B32" s="303"/>
      <c r="C32" s="303" t="s">
        <v>470</v>
      </c>
      <c r="D32" s="271"/>
      <c r="E32" s="271"/>
      <c r="F32" s="271"/>
      <c r="G32" s="271"/>
      <c r="H32" s="271"/>
      <c r="I32" s="272"/>
      <c r="J32" s="272"/>
      <c r="K32" s="272"/>
      <c r="L32" s="272"/>
      <c r="M32" s="272"/>
      <c r="N32" s="288"/>
      <c r="O32" s="272"/>
      <c r="P32" s="272"/>
      <c r="Q32" s="272"/>
      <c r="R32" s="272"/>
      <c r="S32" s="273"/>
      <c r="T32" s="288" t="s">
        <v>411</v>
      </c>
      <c r="U32" s="324"/>
      <c r="V32" s="304"/>
      <c r="W32" s="305"/>
      <c r="X32" s="305"/>
      <c r="Y32" s="305"/>
    </row>
    <row r="33" spans="1:25" s="293" customFormat="1" ht="78" customHeight="1" x14ac:dyDescent="0.25">
      <c r="A33" s="303" t="s">
        <v>461</v>
      </c>
      <c r="B33" s="303" t="s">
        <v>474</v>
      </c>
      <c r="C33" s="303" t="s">
        <v>470</v>
      </c>
      <c r="D33" s="271"/>
      <c r="E33" s="271"/>
      <c r="F33" s="271"/>
      <c r="G33" s="271"/>
      <c r="H33" s="271"/>
      <c r="I33" s="272"/>
      <c r="J33" s="272"/>
      <c r="K33" s="272"/>
      <c r="L33" s="272"/>
      <c r="M33" s="272"/>
      <c r="N33" s="288" t="s">
        <v>411</v>
      </c>
      <c r="O33" s="272"/>
      <c r="P33" s="272"/>
      <c r="Q33" s="272"/>
      <c r="R33" s="272"/>
      <c r="S33" s="273"/>
      <c r="T33" s="323"/>
      <c r="U33" s="358"/>
      <c r="V33" s="325"/>
      <c r="W33" s="326"/>
      <c r="X33" s="305"/>
      <c r="Y33" s="305"/>
    </row>
    <row r="34" spans="1:25" s="293" customFormat="1" ht="78" customHeight="1" x14ac:dyDescent="0.25">
      <c r="A34" s="303" t="s">
        <v>462</v>
      </c>
      <c r="B34" s="303" t="s">
        <v>421</v>
      </c>
      <c r="C34" s="303" t="s">
        <v>470</v>
      </c>
      <c r="D34" s="271"/>
      <c r="E34" s="271"/>
      <c r="F34" s="271"/>
      <c r="G34" s="271"/>
      <c r="H34" s="271"/>
      <c r="I34" s="272"/>
      <c r="J34" s="272"/>
      <c r="K34" s="272"/>
      <c r="L34" s="272"/>
      <c r="M34" s="272"/>
      <c r="N34" s="272"/>
      <c r="O34" s="272"/>
      <c r="P34" s="272"/>
      <c r="Q34" s="272"/>
      <c r="R34" s="288" t="s">
        <v>411</v>
      </c>
      <c r="S34" s="272"/>
      <c r="T34" s="327"/>
      <c r="U34" s="359"/>
      <c r="V34" s="325"/>
      <c r="W34" s="303"/>
      <c r="X34" s="305"/>
      <c r="Y34" s="305"/>
    </row>
    <row r="35" spans="1:25" s="293" customFormat="1" ht="139.5" customHeight="1" x14ac:dyDescent="0.25">
      <c r="A35" s="303" t="s">
        <v>463</v>
      </c>
      <c r="B35" s="303"/>
      <c r="C35" s="303" t="s">
        <v>470</v>
      </c>
      <c r="D35" s="271"/>
      <c r="E35" s="271"/>
      <c r="F35" s="271"/>
      <c r="G35" s="271"/>
      <c r="H35" s="271"/>
      <c r="I35" s="272"/>
      <c r="J35" s="272"/>
      <c r="K35" s="272"/>
      <c r="L35" s="288" t="s">
        <v>411</v>
      </c>
      <c r="M35" s="272"/>
      <c r="N35" s="272"/>
      <c r="O35" s="288" t="s">
        <v>411</v>
      </c>
      <c r="P35" s="272"/>
      <c r="Q35" s="272"/>
      <c r="R35" s="288" t="s">
        <v>411</v>
      </c>
      <c r="S35" s="272"/>
      <c r="T35" s="288" t="s">
        <v>411</v>
      </c>
      <c r="U35" s="301"/>
      <c r="V35" s="322"/>
      <c r="W35" s="303"/>
      <c r="X35" s="305"/>
      <c r="Y35" s="305"/>
    </row>
    <row r="36" spans="1:25" s="293" customFormat="1" ht="78" customHeight="1" x14ac:dyDescent="0.25">
      <c r="A36" s="553" t="s">
        <v>244</v>
      </c>
      <c r="B36" s="554"/>
      <c r="C36" s="554"/>
      <c r="D36" s="328"/>
      <c r="E36" s="328"/>
      <c r="F36" s="328"/>
      <c r="G36" s="328"/>
      <c r="H36" s="328"/>
      <c r="I36" s="328"/>
      <c r="J36" s="328"/>
      <c r="K36" s="328"/>
      <c r="L36" s="328"/>
      <c r="M36" s="328"/>
      <c r="N36" s="328"/>
      <c r="O36" s="328"/>
      <c r="P36" s="328"/>
      <c r="Q36" s="328"/>
      <c r="R36" s="328"/>
      <c r="S36" s="328"/>
      <c r="T36" s="328"/>
      <c r="U36" s="315"/>
      <c r="V36" s="329"/>
      <c r="W36" s="318"/>
      <c r="X36" s="305"/>
      <c r="Y36" s="305"/>
    </row>
    <row r="37" spans="1:25" s="293" customFormat="1" ht="94.5" customHeight="1" x14ac:dyDescent="0.25">
      <c r="A37" s="308" t="s">
        <v>443</v>
      </c>
      <c r="B37" s="308" t="s">
        <v>395</v>
      </c>
      <c r="C37" s="308" t="s">
        <v>470</v>
      </c>
      <c r="D37" s="271"/>
      <c r="E37" s="271"/>
      <c r="F37" s="271"/>
      <c r="G37" s="271"/>
      <c r="H37" s="271"/>
      <c r="I37" s="275"/>
      <c r="J37" s="275"/>
      <c r="K37" s="275"/>
      <c r="L37" s="273"/>
      <c r="M37" s="288" t="s">
        <v>411</v>
      </c>
      <c r="N37" s="275"/>
      <c r="O37" s="275"/>
      <c r="P37" s="273"/>
      <c r="Q37" s="288" t="s">
        <v>411</v>
      </c>
      <c r="R37" s="275"/>
      <c r="S37" s="275"/>
      <c r="T37" s="288" t="s">
        <v>411</v>
      </c>
      <c r="U37" s="301"/>
      <c r="V37" s="304"/>
      <c r="W37" s="303"/>
      <c r="X37" s="305"/>
      <c r="Y37" s="305"/>
    </row>
    <row r="38" spans="1:25" s="293" customFormat="1" ht="78" customHeight="1" x14ac:dyDescent="0.25">
      <c r="A38" s="308" t="s">
        <v>444</v>
      </c>
      <c r="B38" s="308" t="s">
        <v>394</v>
      </c>
      <c r="C38" s="308" t="s">
        <v>470</v>
      </c>
      <c r="D38" s="271"/>
      <c r="E38" s="271"/>
      <c r="F38" s="271"/>
      <c r="G38" s="271"/>
      <c r="H38" s="271"/>
      <c r="I38" s="275"/>
      <c r="J38" s="275"/>
      <c r="K38" s="275"/>
      <c r="L38" s="275"/>
      <c r="M38" s="275"/>
      <c r="N38" s="275"/>
      <c r="O38" s="288" t="s">
        <v>411</v>
      </c>
      <c r="P38" s="275"/>
      <c r="Q38" s="275"/>
      <c r="R38" s="275"/>
      <c r="S38" s="275"/>
      <c r="U38" s="311"/>
      <c r="V38" s="302"/>
      <c r="W38" s="303"/>
      <c r="X38" s="305"/>
      <c r="Y38" s="305"/>
    </row>
    <row r="39" spans="1:25" s="293" customFormat="1" ht="78" customHeight="1" x14ac:dyDescent="0.25">
      <c r="A39" s="308" t="s">
        <v>482</v>
      </c>
      <c r="B39" s="308" t="s">
        <v>393</v>
      </c>
      <c r="C39" s="308" t="s">
        <v>470</v>
      </c>
      <c r="D39" s="271"/>
      <c r="E39" s="271"/>
      <c r="F39" s="271"/>
      <c r="G39" s="271"/>
      <c r="H39" s="271"/>
      <c r="I39" s="275"/>
      <c r="J39" s="288" t="s">
        <v>411</v>
      </c>
      <c r="K39" s="275"/>
      <c r="L39" s="275"/>
      <c r="M39" s="275"/>
      <c r="N39" s="275"/>
      <c r="O39" s="275"/>
      <c r="P39" s="275"/>
      <c r="Q39" s="275"/>
      <c r="R39" s="275"/>
      <c r="S39" s="275"/>
      <c r="T39" s="330"/>
      <c r="U39" s="307"/>
      <c r="V39" s="331"/>
      <c r="W39" s="331"/>
      <c r="X39" s="305"/>
      <c r="Y39" s="305"/>
    </row>
    <row r="40" spans="1:25" s="293" customFormat="1" ht="78" customHeight="1" x14ac:dyDescent="0.25">
      <c r="A40" s="308" t="s">
        <v>483</v>
      </c>
      <c r="B40" s="308" t="s">
        <v>392</v>
      </c>
      <c r="C40" s="308" t="s">
        <v>470</v>
      </c>
      <c r="D40" s="271"/>
      <c r="E40" s="271"/>
      <c r="F40" s="271"/>
      <c r="G40" s="271"/>
      <c r="H40" s="271"/>
      <c r="I40" s="275"/>
      <c r="J40" s="288" t="s">
        <v>411</v>
      </c>
      <c r="K40" s="275"/>
      <c r="L40" s="275"/>
      <c r="M40" s="275"/>
      <c r="N40" s="275"/>
      <c r="O40" s="275"/>
      <c r="P40" s="275"/>
      <c r="Q40" s="275"/>
      <c r="R40" s="275"/>
      <c r="S40" s="275"/>
      <c r="T40" s="330"/>
      <c r="U40" s="307"/>
      <c r="V40" s="331"/>
      <c r="W40" s="331"/>
      <c r="X40" s="305"/>
      <c r="Y40" s="305"/>
    </row>
    <row r="41" spans="1:25" s="293" customFormat="1" ht="78" customHeight="1" x14ac:dyDescent="0.25">
      <c r="A41" s="308" t="s">
        <v>445</v>
      </c>
      <c r="B41" s="308" t="s">
        <v>391</v>
      </c>
      <c r="C41" s="308" t="s">
        <v>470</v>
      </c>
      <c r="D41" s="271"/>
      <c r="E41" s="271"/>
      <c r="F41" s="271"/>
      <c r="G41" s="271"/>
      <c r="H41" s="271"/>
      <c r="I41" s="275"/>
      <c r="J41" s="288" t="s">
        <v>411</v>
      </c>
      <c r="K41" s="275"/>
      <c r="L41" s="275"/>
      <c r="M41" s="275"/>
      <c r="N41" s="275"/>
      <c r="O41" s="275"/>
      <c r="P41" s="275"/>
      <c r="Q41" s="275"/>
      <c r="R41" s="275"/>
      <c r="S41" s="275"/>
      <c r="T41" s="330"/>
      <c r="U41" s="307"/>
      <c r="V41" s="331"/>
      <c r="W41" s="331"/>
      <c r="X41" s="305"/>
      <c r="Y41" s="305"/>
    </row>
    <row r="42" spans="1:25" s="293" customFormat="1" ht="78" customHeight="1" x14ac:dyDescent="0.25">
      <c r="A42" s="308" t="s">
        <v>446</v>
      </c>
      <c r="B42" s="308" t="s">
        <v>391</v>
      </c>
      <c r="C42" s="308" t="s">
        <v>470</v>
      </c>
      <c r="D42" s="271"/>
      <c r="E42" s="271"/>
      <c r="F42" s="271"/>
      <c r="G42" s="271"/>
      <c r="H42" s="271"/>
      <c r="I42" s="275"/>
      <c r="J42" s="288" t="s">
        <v>411</v>
      </c>
      <c r="K42" s="275"/>
      <c r="L42" s="275"/>
      <c r="M42" s="275"/>
      <c r="N42" s="275"/>
      <c r="O42" s="275"/>
      <c r="P42" s="275"/>
      <c r="Q42" s="275"/>
      <c r="R42" s="275"/>
      <c r="S42" s="275"/>
      <c r="T42" s="330"/>
      <c r="U42" s="307"/>
      <c r="V42" s="331"/>
      <c r="W42" s="331"/>
      <c r="X42" s="305"/>
      <c r="Y42" s="305"/>
    </row>
    <row r="43" spans="1:25" s="293" customFormat="1" ht="78" customHeight="1" x14ac:dyDescent="0.25">
      <c r="A43" s="308" t="s">
        <v>447</v>
      </c>
      <c r="B43" s="308" t="s">
        <v>390</v>
      </c>
      <c r="C43" s="308" t="s">
        <v>470</v>
      </c>
      <c r="D43" s="271"/>
      <c r="E43" s="271"/>
      <c r="F43" s="271"/>
      <c r="G43" s="271"/>
      <c r="H43" s="271"/>
      <c r="I43" s="288" t="s">
        <v>411</v>
      </c>
      <c r="J43" s="275"/>
      <c r="K43" s="275"/>
      <c r="L43" s="275"/>
      <c r="M43" s="275"/>
      <c r="N43" s="275"/>
      <c r="O43" s="275"/>
      <c r="P43" s="275"/>
      <c r="Q43" s="275"/>
      <c r="R43" s="275"/>
      <c r="S43" s="275"/>
      <c r="T43" s="330"/>
      <c r="U43" s="311"/>
      <c r="V43" s="331"/>
      <c r="W43" s="331"/>
      <c r="X43" s="305"/>
      <c r="Y43" s="305"/>
    </row>
    <row r="44" spans="1:25" s="293" customFormat="1" ht="78" customHeight="1" x14ac:dyDescent="0.25">
      <c r="A44" s="308" t="s">
        <v>448</v>
      </c>
      <c r="B44" s="308" t="s">
        <v>396</v>
      </c>
      <c r="C44" s="308" t="s">
        <v>470</v>
      </c>
      <c r="D44" s="271"/>
      <c r="E44" s="271"/>
      <c r="F44" s="271"/>
      <c r="G44" s="271"/>
      <c r="H44" s="271"/>
      <c r="I44" s="275"/>
      <c r="J44" s="273"/>
      <c r="K44" s="288" t="s">
        <v>411</v>
      </c>
      <c r="L44" s="275"/>
      <c r="M44" s="275"/>
      <c r="N44" s="275"/>
      <c r="O44" s="275"/>
      <c r="P44" s="275"/>
      <c r="Q44" s="275"/>
      <c r="R44" s="275"/>
      <c r="S44" s="275"/>
      <c r="T44" s="330"/>
      <c r="U44" s="311"/>
      <c r="V44" s="304"/>
      <c r="W44" s="305"/>
      <c r="X44" s="305"/>
      <c r="Y44" s="305"/>
    </row>
    <row r="45" spans="1:25" s="293" customFormat="1" ht="96.75" customHeight="1" x14ac:dyDescent="0.25">
      <c r="A45" s="308" t="s">
        <v>449</v>
      </c>
      <c r="B45" s="308" t="s">
        <v>413</v>
      </c>
      <c r="C45" s="308" t="s">
        <v>470</v>
      </c>
      <c r="D45" s="271"/>
      <c r="E45" s="271"/>
      <c r="F45" s="271"/>
      <c r="G45" s="271"/>
      <c r="H45" s="271"/>
      <c r="I45" s="275"/>
      <c r="J45" s="288" t="s">
        <v>411</v>
      </c>
      <c r="K45" s="275"/>
      <c r="L45" s="275"/>
      <c r="M45" s="275"/>
      <c r="N45" s="275"/>
      <c r="O45" s="275"/>
      <c r="P45" s="288" t="s">
        <v>411</v>
      </c>
      <c r="Q45" s="275"/>
      <c r="R45" s="275"/>
      <c r="S45" s="275"/>
      <c r="T45" s="330"/>
      <c r="U45" s="303"/>
      <c r="V45" s="325"/>
      <c r="W45" s="332"/>
      <c r="X45" s="305"/>
      <c r="Y45" s="305"/>
    </row>
    <row r="46" spans="1:25" s="293" customFormat="1" ht="78" customHeight="1" x14ac:dyDescent="0.25">
      <c r="A46" s="308" t="s">
        <v>398</v>
      </c>
      <c r="B46" s="308" t="s">
        <v>399</v>
      </c>
      <c r="C46" s="308" t="s">
        <v>470</v>
      </c>
      <c r="D46" s="271"/>
      <c r="E46" s="271"/>
      <c r="F46" s="271"/>
      <c r="G46" s="271"/>
      <c r="H46" s="271"/>
      <c r="I46" s="275"/>
      <c r="J46" s="275"/>
      <c r="L46" s="275"/>
      <c r="M46" s="275"/>
      <c r="N46" s="275"/>
      <c r="O46" s="275"/>
      <c r="P46" s="275"/>
      <c r="Q46" s="275"/>
      <c r="R46" s="275"/>
      <c r="S46" s="275"/>
      <c r="T46" s="330"/>
      <c r="U46" s="301"/>
      <c r="V46" s="333"/>
      <c r="W46" s="334"/>
      <c r="X46" s="305"/>
      <c r="Y46" s="305"/>
    </row>
    <row r="47" spans="1:25" s="293" customFormat="1" ht="78" customHeight="1" x14ac:dyDescent="0.25">
      <c r="A47" s="308" t="s">
        <v>450</v>
      </c>
      <c r="B47" s="308" t="s">
        <v>451</v>
      </c>
      <c r="C47" s="308" t="s">
        <v>470</v>
      </c>
      <c r="D47" s="271"/>
      <c r="E47" s="271"/>
      <c r="F47" s="271"/>
      <c r="G47" s="271"/>
      <c r="H47" s="271"/>
      <c r="I47" s="273"/>
      <c r="J47" s="288" t="s">
        <v>411</v>
      </c>
      <c r="K47" s="275"/>
      <c r="L47" s="288" t="s">
        <v>411</v>
      </c>
      <c r="M47" s="288"/>
      <c r="N47" s="275"/>
      <c r="O47" s="288" t="s">
        <v>411</v>
      </c>
      <c r="P47" s="275"/>
      <c r="Q47" s="275"/>
      <c r="R47" s="288" t="s">
        <v>411</v>
      </c>
      <c r="S47" s="275"/>
      <c r="T47" s="330"/>
      <c r="U47" s="301"/>
      <c r="V47" s="302"/>
      <c r="W47" s="305"/>
      <c r="X47" s="305"/>
      <c r="Y47" s="305"/>
    </row>
    <row r="48" spans="1:25" s="293" customFormat="1" ht="102.75" customHeight="1" x14ac:dyDescent="0.25">
      <c r="A48" s="308" t="s">
        <v>484</v>
      </c>
      <c r="B48" s="308" t="s">
        <v>485</v>
      </c>
      <c r="C48" s="308" t="s">
        <v>470</v>
      </c>
      <c r="D48" s="308"/>
      <c r="E48" s="308"/>
      <c r="F48" s="308"/>
      <c r="G48" s="308"/>
      <c r="H48" s="271"/>
      <c r="I48" s="275"/>
      <c r="J48" s="275"/>
      <c r="K48" s="275"/>
      <c r="L48" s="275"/>
      <c r="M48" s="288" t="s">
        <v>411</v>
      </c>
      <c r="N48" s="275"/>
      <c r="O48" s="275"/>
      <c r="P48" s="275"/>
      <c r="Q48" s="275"/>
      <c r="R48" s="275"/>
      <c r="S48" s="273"/>
      <c r="T48" s="330"/>
      <c r="U48" s="307"/>
      <c r="V48" s="302"/>
      <c r="W48" s="303"/>
      <c r="X48" s="305"/>
      <c r="Y48" s="305"/>
    </row>
    <row r="49" spans="1:25" s="293" customFormat="1" ht="78" customHeight="1" x14ac:dyDescent="0.25">
      <c r="A49" s="308" t="s">
        <v>452</v>
      </c>
      <c r="B49" s="308" t="s">
        <v>415</v>
      </c>
      <c r="C49" s="308" t="s">
        <v>470</v>
      </c>
      <c r="D49" s="308"/>
      <c r="E49" s="308"/>
      <c r="F49" s="308"/>
      <c r="G49" s="308"/>
      <c r="H49" s="271"/>
      <c r="I49" s="275"/>
      <c r="J49" s="275"/>
      <c r="K49" s="275"/>
      <c r="L49" s="275"/>
      <c r="M49" s="275"/>
      <c r="N49" s="288" t="s">
        <v>411</v>
      </c>
      <c r="O49" s="273"/>
      <c r="P49" s="275"/>
      <c r="Q49" s="275"/>
      <c r="R49" s="275"/>
      <c r="S49" s="275"/>
      <c r="T49" s="288" t="s">
        <v>411</v>
      </c>
      <c r="U49" s="307"/>
      <c r="V49" s="302"/>
      <c r="W49" s="305"/>
      <c r="X49" s="305"/>
      <c r="Y49" s="305"/>
    </row>
    <row r="50" spans="1:25" s="293" customFormat="1" ht="78" customHeight="1" x14ac:dyDescent="0.25">
      <c r="A50" s="553" t="s">
        <v>245</v>
      </c>
      <c r="B50" s="554"/>
      <c r="C50" s="554"/>
      <c r="D50" s="335"/>
      <c r="E50" s="335"/>
      <c r="F50" s="335"/>
      <c r="G50" s="335"/>
      <c r="H50" s="328"/>
      <c r="I50" s="328"/>
      <c r="J50" s="328"/>
      <c r="K50" s="328"/>
      <c r="L50" s="328"/>
      <c r="M50" s="328"/>
      <c r="N50" s="328"/>
      <c r="O50" s="328"/>
      <c r="P50" s="328"/>
      <c r="Q50" s="328"/>
      <c r="R50" s="328"/>
      <c r="S50" s="328"/>
      <c r="T50" s="328"/>
      <c r="U50" s="320"/>
      <c r="V50" s="321"/>
      <c r="W50" s="270"/>
      <c r="X50" s="305"/>
      <c r="Y50" s="305"/>
    </row>
    <row r="51" spans="1:25" s="293" customFormat="1" ht="78" customHeight="1" x14ac:dyDescent="0.25">
      <c r="A51" s="276" t="s">
        <v>472</v>
      </c>
      <c r="B51" s="303" t="s">
        <v>406</v>
      </c>
      <c r="C51" s="303"/>
      <c r="D51" s="336"/>
      <c r="E51" s="336"/>
      <c r="F51" s="336"/>
      <c r="G51" s="336"/>
      <c r="H51" s="305"/>
      <c r="I51" s="288" t="s">
        <v>411</v>
      </c>
      <c r="J51" s="305"/>
      <c r="K51" s="305"/>
      <c r="L51" s="305"/>
      <c r="M51" s="305"/>
      <c r="N51" s="305"/>
      <c r="O51" s="304"/>
      <c r="P51" s="305"/>
      <c r="Q51" s="305"/>
      <c r="R51" s="305"/>
      <c r="S51" s="305"/>
      <c r="T51" s="306"/>
      <c r="U51" s="311"/>
      <c r="V51" s="302"/>
      <c r="W51" s="305"/>
      <c r="X51" s="305"/>
      <c r="Y51" s="305"/>
    </row>
    <row r="52" spans="1:25" s="293" customFormat="1" ht="78" customHeight="1" x14ac:dyDescent="0.25">
      <c r="A52" s="276" t="s">
        <v>402</v>
      </c>
      <c r="B52" s="337" t="s">
        <v>404</v>
      </c>
      <c r="C52" s="303"/>
      <c r="D52" s="338"/>
      <c r="E52" s="338"/>
      <c r="F52" s="338"/>
      <c r="G52" s="338"/>
      <c r="H52" s="305"/>
      <c r="I52" s="305"/>
      <c r="J52" s="305"/>
      <c r="K52" s="305"/>
      <c r="L52" s="305"/>
      <c r="M52" s="305"/>
      <c r="N52" s="305"/>
      <c r="O52" s="288" t="s">
        <v>411</v>
      </c>
      <c r="P52" s="305"/>
      <c r="Q52" s="305"/>
      <c r="R52" s="305"/>
      <c r="S52" s="305"/>
      <c r="T52" s="288" t="s">
        <v>411</v>
      </c>
      <c r="U52" s="301"/>
      <c r="V52" s="322"/>
      <c r="W52" s="322"/>
      <c r="X52" s="305"/>
      <c r="Y52" s="305"/>
    </row>
    <row r="53" spans="1:25" s="293" customFormat="1" ht="78" customHeight="1" x14ac:dyDescent="0.25">
      <c r="A53" s="277" t="s">
        <v>403</v>
      </c>
      <c r="B53" s="303" t="s">
        <v>405</v>
      </c>
      <c r="C53" s="303"/>
      <c r="D53" s="339"/>
      <c r="E53" s="339"/>
      <c r="F53" s="339"/>
      <c r="G53" s="339"/>
      <c r="H53" s="305"/>
      <c r="I53" s="288" t="s">
        <v>411</v>
      </c>
      <c r="J53" s="305"/>
      <c r="K53" s="305"/>
      <c r="L53" s="305"/>
      <c r="M53" s="288" t="s">
        <v>411</v>
      </c>
      <c r="N53" s="305"/>
      <c r="O53" s="304"/>
      <c r="P53" s="288" t="s">
        <v>411</v>
      </c>
      <c r="Q53" s="305"/>
      <c r="R53" s="305"/>
      <c r="S53" s="305"/>
      <c r="T53" s="288" t="s">
        <v>411</v>
      </c>
      <c r="U53" s="311"/>
      <c r="V53" s="302"/>
      <c r="W53" s="305"/>
      <c r="X53" s="305"/>
      <c r="Y53" s="305"/>
    </row>
    <row r="54" spans="1:25" s="293" customFormat="1" ht="78" customHeight="1" x14ac:dyDescent="0.25">
      <c r="A54" s="555" t="s">
        <v>246</v>
      </c>
      <c r="B54" s="556"/>
      <c r="C54" s="556"/>
      <c r="D54" s="340"/>
      <c r="E54" s="340"/>
      <c r="F54" s="340"/>
      <c r="G54" s="340"/>
      <c r="H54" s="328"/>
      <c r="I54" s="328"/>
      <c r="J54" s="328"/>
      <c r="K54" s="328"/>
      <c r="L54" s="328"/>
      <c r="M54" s="328"/>
      <c r="N54" s="328"/>
      <c r="O54" s="328"/>
      <c r="P54" s="328"/>
      <c r="Q54" s="328"/>
      <c r="R54" s="328"/>
      <c r="S54" s="328"/>
      <c r="T54" s="328"/>
      <c r="U54" s="315"/>
      <c r="V54" s="329"/>
      <c r="W54" s="270"/>
      <c r="X54" s="305"/>
      <c r="Y54" s="305"/>
    </row>
    <row r="55" spans="1:25" s="293" customFormat="1" ht="176.25" customHeight="1" thickBot="1" x14ac:dyDescent="0.3">
      <c r="A55" s="278" t="s">
        <v>407</v>
      </c>
      <c r="B55" s="279" t="s">
        <v>408</v>
      </c>
      <c r="C55" s="341"/>
      <c r="D55" s="341"/>
      <c r="E55" s="341"/>
      <c r="F55" s="341"/>
      <c r="G55" s="341"/>
      <c r="H55" s="314"/>
      <c r="I55" s="313" t="s">
        <v>411</v>
      </c>
      <c r="J55" s="313" t="s">
        <v>411</v>
      </c>
      <c r="K55" s="313" t="s">
        <v>411</v>
      </c>
      <c r="L55" s="313" t="s">
        <v>411</v>
      </c>
      <c r="M55" s="313" t="s">
        <v>411</v>
      </c>
      <c r="N55" s="313" t="s">
        <v>411</v>
      </c>
      <c r="O55" s="313" t="s">
        <v>411</v>
      </c>
      <c r="P55" s="313" t="s">
        <v>411</v>
      </c>
      <c r="Q55" s="313" t="s">
        <v>411</v>
      </c>
      <c r="R55" s="313" t="s">
        <v>411</v>
      </c>
      <c r="S55" s="313" t="s">
        <v>411</v>
      </c>
      <c r="T55" s="342" t="s">
        <v>411</v>
      </c>
      <c r="U55" s="307"/>
      <c r="V55" s="302"/>
      <c r="W55" s="303"/>
      <c r="X55" s="305"/>
      <c r="Y55" s="305"/>
    </row>
    <row r="56" spans="1:25" s="293" customFormat="1" ht="78" customHeight="1" thickBot="1" x14ac:dyDescent="0.3">
      <c r="A56" s="557" t="s">
        <v>464</v>
      </c>
      <c r="B56" s="558"/>
      <c r="C56" s="558"/>
      <c r="D56" s="280"/>
      <c r="E56" s="280"/>
      <c r="F56" s="280"/>
      <c r="G56" s="280"/>
      <c r="H56" s="281"/>
      <c r="I56" s="282"/>
      <c r="J56" s="282"/>
      <c r="K56" s="282"/>
      <c r="L56" s="282"/>
      <c r="M56" s="282"/>
      <c r="N56" s="282"/>
      <c r="O56" s="282"/>
      <c r="P56" s="282"/>
      <c r="Q56" s="283"/>
      <c r="R56" s="283"/>
      <c r="S56" s="283"/>
      <c r="T56" s="283"/>
      <c r="U56" s="315"/>
      <c r="V56" s="343"/>
      <c r="W56" s="270"/>
      <c r="X56" s="305"/>
      <c r="Y56" s="305"/>
    </row>
    <row r="57" spans="1:25" s="293" customFormat="1" ht="78" customHeight="1" x14ac:dyDescent="0.25">
      <c r="A57" s="278" t="s">
        <v>465</v>
      </c>
      <c r="B57" s="284"/>
      <c r="C57" s="303" t="s">
        <v>471</v>
      </c>
      <c r="D57" s="303"/>
      <c r="E57" s="303"/>
      <c r="F57" s="303"/>
      <c r="G57" s="303"/>
      <c r="H57" s="305"/>
      <c r="I57" s="313" t="s">
        <v>411</v>
      </c>
      <c r="J57" s="313" t="s">
        <v>411</v>
      </c>
      <c r="K57" s="313" t="s">
        <v>411</v>
      </c>
      <c r="L57" s="313" t="s">
        <v>411</v>
      </c>
      <c r="M57" s="313" t="s">
        <v>411</v>
      </c>
      <c r="N57" s="313" t="s">
        <v>411</v>
      </c>
      <c r="O57" s="313" t="s">
        <v>411</v>
      </c>
      <c r="P57" s="313" t="s">
        <v>411</v>
      </c>
      <c r="Q57" s="313" t="s">
        <v>411</v>
      </c>
      <c r="R57" s="313" t="s">
        <v>411</v>
      </c>
      <c r="S57" s="313" t="s">
        <v>411</v>
      </c>
      <c r="T57" s="342" t="s">
        <v>411</v>
      </c>
      <c r="U57" s="301"/>
      <c r="V57" s="304"/>
      <c r="W57" s="305"/>
      <c r="X57" s="305"/>
      <c r="Y57" s="305"/>
    </row>
    <row r="58" spans="1:25" s="293" customFormat="1" ht="78" customHeight="1" thickBot="1" x14ac:dyDescent="0.3">
      <c r="A58" s="278" t="s">
        <v>466</v>
      </c>
      <c r="B58" s="285"/>
      <c r="C58" s="303" t="s">
        <v>471</v>
      </c>
      <c r="D58" s="303"/>
      <c r="E58" s="303"/>
      <c r="F58" s="303"/>
      <c r="G58" s="303"/>
      <c r="H58" s="305"/>
      <c r="I58" s="313" t="s">
        <v>411</v>
      </c>
      <c r="J58" s="313" t="s">
        <v>411</v>
      </c>
      <c r="K58" s="313" t="s">
        <v>411</v>
      </c>
      <c r="L58" s="313" t="s">
        <v>411</v>
      </c>
      <c r="M58" s="313" t="s">
        <v>411</v>
      </c>
      <c r="N58" s="313" t="s">
        <v>411</v>
      </c>
      <c r="O58" s="313" t="s">
        <v>411</v>
      </c>
      <c r="P58" s="313" t="s">
        <v>411</v>
      </c>
      <c r="Q58" s="313" t="s">
        <v>411</v>
      </c>
      <c r="R58" s="313" t="s">
        <v>411</v>
      </c>
      <c r="S58" s="313" t="s">
        <v>411</v>
      </c>
      <c r="T58" s="342" t="s">
        <v>411</v>
      </c>
      <c r="U58" s="311"/>
      <c r="V58" s="304"/>
      <c r="W58" s="305"/>
      <c r="X58" s="305"/>
      <c r="Y58" s="305"/>
    </row>
    <row r="59" spans="1:25" s="293" customFormat="1" ht="78" customHeight="1" x14ac:dyDescent="0.25">
      <c r="A59" s="559" t="s">
        <v>216</v>
      </c>
      <c r="B59" s="560"/>
      <c r="C59" s="560"/>
      <c r="D59" s="280"/>
      <c r="E59" s="280"/>
      <c r="F59" s="280"/>
      <c r="G59" s="280"/>
      <c r="H59" s="281"/>
      <c r="I59" s="281"/>
      <c r="J59" s="281"/>
      <c r="K59" s="281"/>
      <c r="L59" s="281"/>
      <c r="M59" s="281"/>
      <c r="N59" s="281"/>
      <c r="O59" s="281"/>
      <c r="P59" s="281"/>
      <c r="Q59" s="286"/>
      <c r="R59" s="286"/>
      <c r="S59" s="286"/>
      <c r="T59" s="286"/>
      <c r="U59" s="344"/>
      <c r="V59" s="343"/>
      <c r="W59" s="270"/>
      <c r="X59" s="305"/>
      <c r="Y59" s="305"/>
    </row>
    <row r="60" spans="1:25" s="293" customFormat="1" ht="78" customHeight="1" x14ac:dyDescent="0.25">
      <c r="A60" s="287" t="s">
        <v>467</v>
      </c>
      <c r="B60" s="287"/>
      <c r="C60" s="308" t="s">
        <v>470</v>
      </c>
      <c r="D60" s="308"/>
      <c r="E60" s="308"/>
      <c r="F60" s="308"/>
      <c r="G60" s="308"/>
      <c r="H60" s="271"/>
      <c r="I60" s="272"/>
      <c r="J60" s="272"/>
      <c r="K60" s="272"/>
      <c r="L60" s="273"/>
      <c r="M60" s="272"/>
      <c r="N60" s="272"/>
      <c r="O60" s="274" t="s">
        <v>411</v>
      </c>
      <c r="P60" s="272"/>
      <c r="Q60" s="272"/>
      <c r="R60" s="272"/>
      <c r="S60" s="272"/>
      <c r="T60" s="327" t="s">
        <v>411</v>
      </c>
      <c r="U60" s="311"/>
      <c r="V60" s="302"/>
      <c r="W60" s="305"/>
      <c r="X60" s="305"/>
      <c r="Y60" s="305"/>
    </row>
    <row r="61" spans="1:25" s="293" customFormat="1" ht="78" customHeight="1" x14ac:dyDescent="0.25">
      <c r="A61" s="287" t="s">
        <v>473</v>
      </c>
      <c r="B61" s="287"/>
      <c r="C61" s="308" t="s">
        <v>470</v>
      </c>
      <c r="D61" s="308"/>
      <c r="E61" s="308"/>
      <c r="F61" s="308"/>
      <c r="G61" s="308"/>
      <c r="H61" s="271"/>
      <c r="I61" s="288"/>
      <c r="J61" s="288"/>
      <c r="K61" s="288"/>
      <c r="L61" s="288"/>
      <c r="M61" s="288" t="s">
        <v>411</v>
      </c>
      <c r="N61" s="288"/>
      <c r="O61" s="288"/>
      <c r="P61" s="288"/>
      <c r="Q61" s="288"/>
      <c r="R61" s="288"/>
      <c r="S61" s="288"/>
      <c r="T61" s="345"/>
      <c r="U61" s="307"/>
      <c r="V61" s="302"/>
      <c r="W61" s="303"/>
      <c r="X61" s="305"/>
      <c r="Y61" s="305"/>
    </row>
    <row r="62" spans="1:25" s="293" customFormat="1" ht="78" customHeight="1" x14ac:dyDescent="0.25">
      <c r="A62" s="287" t="s">
        <v>468</v>
      </c>
      <c r="B62" s="287"/>
      <c r="C62" s="308" t="s">
        <v>470</v>
      </c>
      <c r="D62" s="308"/>
      <c r="E62" s="308"/>
      <c r="F62" s="308"/>
      <c r="G62" s="308"/>
      <c r="H62" s="271"/>
      <c r="I62" s="272"/>
      <c r="J62" s="272"/>
      <c r="K62" s="272"/>
      <c r="L62" s="272"/>
      <c r="M62" s="274" t="s">
        <v>411</v>
      </c>
      <c r="N62" s="272"/>
      <c r="O62" s="272"/>
      <c r="P62" s="272"/>
      <c r="Q62" s="272"/>
      <c r="R62" s="274" t="s">
        <v>411</v>
      </c>
      <c r="S62" s="272"/>
      <c r="T62" s="323"/>
      <c r="U62" s="307"/>
      <c r="V62" s="302"/>
      <c r="W62" s="303"/>
      <c r="X62" s="305"/>
      <c r="Y62" s="305"/>
    </row>
    <row r="63" spans="1:25" s="293" customFormat="1" ht="78" customHeight="1" thickBot="1" x14ac:dyDescent="0.3">
      <c r="A63" s="346" t="s">
        <v>50</v>
      </c>
      <c r="B63" s="341" t="s">
        <v>493</v>
      </c>
      <c r="C63" s="561"/>
      <c r="D63" s="561"/>
      <c r="E63" s="561"/>
      <c r="F63" s="561"/>
      <c r="G63" s="561"/>
      <c r="H63" s="561"/>
      <c r="I63" s="561"/>
      <c r="J63" s="561"/>
      <c r="K63" s="561"/>
      <c r="L63" s="561"/>
      <c r="M63" s="561"/>
      <c r="N63" s="561"/>
      <c r="O63" s="561"/>
      <c r="P63" s="561"/>
      <c r="Q63" s="561"/>
      <c r="R63" s="561"/>
      <c r="S63" s="561"/>
      <c r="T63" s="562"/>
      <c r="U63" s="311"/>
      <c r="V63" s="302"/>
      <c r="W63" s="305"/>
      <c r="X63" s="305"/>
      <c r="Y63" s="305"/>
    </row>
    <row r="64" spans="1:25" s="293" customFormat="1" ht="78" customHeight="1" thickBot="1" x14ac:dyDescent="0.3">
      <c r="A64" s="347" t="s">
        <v>420</v>
      </c>
      <c r="B64" s="348"/>
      <c r="C64" s="349"/>
      <c r="D64" s="349"/>
      <c r="E64" s="349"/>
      <c r="F64" s="349"/>
      <c r="G64" s="349"/>
      <c r="H64" s="349"/>
      <c r="I64" s="289">
        <f>COUNTIF(I19:I62,"X")</f>
        <v>6</v>
      </c>
      <c r="J64" s="289">
        <f t="shared" ref="J64:T64" si="0">COUNTIF(J19:J62,"X")</f>
        <v>10</v>
      </c>
      <c r="K64" s="289">
        <f t="shared" si="0"/>
        <v>4</v>
      </c>
      <c r="L64" s="289">
        <f t="shared" si="0"/>
        <v>6</v>
      </c>
      <c r="M64" s="289">
        <f t="shared" si="0"/>
        <v>9</v>
      </c>
      <c r="N64" s="289">
        <f t="shared" si="0"/>
        <v>6</v>
      </c>
      <c r="O64" s="289">
        <f t="shared" si="0"/>
        <v>11</v>
      </c>
      <c r="P64" s="289">
        <f t="shared" si="0"/>
        <v>5</v>
      </c>
      <c r="Q64" s="289">
        <f t="shared" si="0"/>
        <v>6</v>
      </c>
      <c r="R64" s="289">
        <f t="shared" si="0"/>
        <v>7</v>
      </c>
      <c r="S64" s="289">
        <f t="shared" si="0"/>
        <v>3</v>
      </c>
      <c r="T64" s="350">
        <f t="shared" si="0"/>
        <v>14</v>
      </c>
      <c r="U64" s="305"/>
      <c r="V64" s="305"/>
      <c r="W64" s="305"/>
      <c r="X64" s="305"/>
      <c r="Y64" s="305"/>
    </row>
    <row r="65" spans="1:22" s="354" customFormat="1" ht="78" customHeight="1" x14ac:dyDescent="0.45">
      <c r="A65" s="351"/>
      <c r="B65" s="352"/>
      <c r="C65" s="353"/>
      <c r="D65" s="353"/>
      <c r="E65" s="353"/>
      <c r="F65" s="353"/>
      <c r="G65" s="353"/>
      <c r="H65" s="353"/>
      <c r="I65" s="60"/>
      <c r="J65" s="60"/>
      <c r="K65" s="60"/>
      <c r="L65" s="60"/>
      <c r="M65" s="60"/>
      <c r="N65" s="60"/>
      <c r="O65" s="60"/>
      <c r="P65" s="60"/>
      <c r="Q65" s="60"/>
      <c r="R65" s="60"/>
      <c r="S65" s="60"/>
      <c r="T65" s="60"/>
      <c r="U65" s="59"/>
      <c r="V65" s="59"/>
    </row>
    <row r="66" spans="1:22" s="354" customFormat="1" ht="78" customHeight="1" x14ac:dyDescent="0.45">
      <c r="A66" s="351"/>
      <c r="B66" s="352"/>
      <c r="C66" s="353"/>
      <c r="D66" s="353"/>
      <c r="E66" s="353"/>
      <c r="F66" s="353"/>
      <c r="G66" s="353"/>
      <c r="H66" s="353"/>
      <c r="I66" s="60"/>
      <c r="J66" s="60"/>
      <c r="K66" s="60"/>
      <c r="L66" s="60"/>
      <c r="M66" s="60"/>
      <c r="N66" s="60"/>
      <c r="O66" s="60"/>
      <c r="P66" s="60"/>
      <c r="Q66" s="60"/>
      <c r="R66" s="60"/>
      <c r="S66" s="60"/>
      <c r="T66" s="60"/>
      <c r="U66" s="59"/>
      <c r="V66" s="59"/>
    </row>
    <row r="67" spans="1:22" s="354" customFormat="1" ht="78" customHeight="1" x14ac:dyDescent="0.45">
      <c r="A67" s="351"/>
      <c r="B67" s="352"/>
      <c r="C67" s="353"/>
      <c r="D67" s="353"/>
      <c r="E67" s="353"/>
      <c r="F67" s="353"/>
      <c r="G67" s="353"/>
      <c r="H67" s="353"/>
      <c r="I67" s="60"/>
      <c r="J67" s="60"/>
      <c r="K67" s="60"/>
      <c r="L67" s="60"/>
      <c r="M67" s="60"/>
      <c r="N67" s="60"/>
      <c r="O67" s="60"/>
      <c r="P67" s="60"/>
      <c r="Q67" s="60"/>
      <c r="R67" s="60"/>
      <c r="S67" s="60"/>
      <c r="T67" s="60"/>
      <c r="U67" s="59"/>
      <c r="V67" s="59"/>
    </row>
    <row r="68" spans="1:22" s="59" customFormat="1" ht="78" customHeight="1" x14ac:dyDescent="0.25">
      <c r="A68" s="552" t="s">
        <v>409</v>
      </c>
      <c r="B68" s="552"/>
      <c r="C68" s="552"/>
      <c r="D68" s="552"/>
      <c r="E68" s="552"/>
      <c r="F68" s="552"/>
      <c r="G68" s="552"/>
      <c r="H68" s="552"/>
      <c r="I68" s="552"/>
      <c r="J68" s="552"/>
    </row>
    <row r="70" spans="1:22" ht="78" customHeight="1" x14ac:dyDescent="0.45">
      <c r="K70" s="61"/>
      <c r="L70" s="61"/>
      <c r="M70" s="61"/>
      <c r="N70" s="61"/>
      <c r="O70" s="61"/>
      <c r="P70" s="61"/>
      <c r="Q70" s="61"/>
      <c r="R70" s="61"/>
      <c r="S70" s="61"/>
      <c r="T70" s="61"/>
    </row>
  </sheetData>
  <mergeCells count="50">
    <mergeCell ref="A68:J68"/>
    <mergeCell ref="I23:J23"/>
    <mergeCell ref="K23:L23"/>
    <mergeCell ref="M23:N23"/>
    <mergeCell ref="O23:P23"/>
    <mergeCell ref="A25:B25"/>
    <mergeCell ref="A36:C36"/>
    <mergeCell ref="G23:H23"/>
    <mergeCell ref="A50:C50"/>
    <mergeCell ref="A54:C54"/>
    <mergeCell ref="A56:C56"/>
    <mergeCell ref="A59:C59"/>
    <mergeCell ref="C63:T63"/>
    <mergeCell ref="A17:C17"/>
    <mergeCell ref="A18:B18"/>
    <mergeCell ref="A23:B23"/>
    <mergeCell ref="C23:D23"/>
    <mergeCell ref="E23:F23"/>
    <mergeCell ref="O16:O17"/>
    <mergeCell ref="P16:P17"/>
    <mergeCell ref="Q16:Q17"/>
    <mergeCell ref="R16:R17"/>
    <mergeCell ref="S16:S17"/>
    <mergeCell ref="J16:J17"/>
    <mergeCell ref="K16:K17"/>
    <mergeCell ref="L16:L17"/>
    <mergeCell ref="M16:M17"/>
    <mergeCell ref="N16:N17"/>
    <mergeCell ref="B7:T7"/>
    <mergeCell ref="B8:T8"/>
    <mergeCell ref="A9:XFD12"/>
    <mergeCell ref="A13:A16"/>
    <mergeCell ref="B13:B16"/>
    <mergeCell ref="C13:C16"/>
    <mergeCell ref="D13:H13"/>
    <mergeCell ref="I13:T13"/>
    <mergeCell ref="D14:D17"/>
    <mergeCell ref="E14:E17"/>
    <mergeCell ref="T16:T17"/>
    <mergeCell ref="F14:F17"/>
    <mergeCell ref="G14:G17"/>
    <mergeCell ref="H14:H17"/>
    <mergeCell ref="I14:T15"/>
    <mergeCell ref="I16:I17"/>
    <mergeCell ref="B6:T6"/>
    <mergeCell ref="A1:A3"/>
    <mergeCell ref="B1:J3"/>
    <mergeCell ref="K1:T3"/>
    <mergeCell ref="B4:T4"/>
    <mergeCell ref="B5:T5"/>
  </mergeCells>
  <pageMargins left="0.70866141732283472" right="0.70866141732283472" top="0.74803149606299213" bottom="0.74803149606299213" header="0.31496062992125984" footer="0.31496062992125984"/>
  <pageSetup paperSize="5" scale="5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6"/>
  <sheetViews>
    <sheetView topLeftCell="A10" workbookViewId="0">
      <selection activeCell="A21" sqref="A21"/>
    </sheetView>
  </sheetViews>
  <sheetFormatPr baseColWidth="10"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451" t="s">
        <v>30</v>
      </c>
      <c r="C2" s="393" t="s">
        <v>31</v>
      </c>
      <c r="D2" s="580"/>
      <c r="E2" s="580"/>
      <c r="F2" s="580"/>
      <c r="G2" s="580"/>
      <c r="H2" s="580"/>
      <c r="I2" s="580"/>
      <c r="J2" s="580"/>
      <c r="K2" s="580"/>
      <c r="L2" s="580"/>
      <c r="M2" s="580"/>
      <c r="N2" s="580"/>
      <c r="O2" s="458"/>
      <c r="P2" s="458"/>
      <c r="Q2" s="459"/>
    </row>
    <row r="3" spans="2:20" x14ac:dyDescent="0.25">
      <c r="B3" s="452"/>
      <c r="C3" s="581"/>
      <c r="D3" s="581"/>
      <c r="E3" s="581"/>
      <c r="F3" s="581"/>
      <c r="G3" s="581"/>
      <c r="H3" s="581"/>
      <c r="I3" s="581"/>
      <c r="J3" s="581"/>
      <c r="K3" s="581"/>
      <c r="L3" s="581"/>
      <c r="M3" s="581"/>
      <c r="N3" s="581"/>
      <c r="O3" s="460"/>
      <c r="P3" s="460"/>
      <c r="Q3" s="461"/>
    </row>
    <row r="4" spans="2:20" x14ac:dyDescent="0.25">
      <c r="B4" s="452"/>
      <c r="C4" s="581"/>
      <c r="D4" s="581"/>
      <c r="E4" s="581"/>
      <c r="F4" s="581"/>
      <c r="G4" s="581"/>
      <c r="H4" s="581"/>
      <c r="I4" s="581"/>
      <c r="J4" s="581"/>
      <c r="K4" s="581"/>
      <c r="L4" s="581"/>
      <c r="M4" s="581"/>
      <c r="N4" s="581"/>
      <c r="O4" s="460"/>
      <c r="P4" s="460"/>
      <c r="Q4" s="461"/>
    </row>
    <row r="5" spans="2:20" ht="15.75" thickBot="1" x14ac:dyDescent="0.3">
      <c r="B5" s="579"/>
      <c r="C5" s="487"/>
      <c r="D5" s="582"/>
      <c r="E5" s="582"/>
      <c r="F5" s="582"/>
      <c r="G5" s="582"/>
      <c r="H5" s="582"/>
      <c r="I5" s="582"/>
      <c r="J5" s="582"/>
      <c r="K5" s="582"/>
      <c r="L5" s="582"/>
      <c r="M5" s="582"/>
      <c r="N5" s="582"/>
      <c r="O5" s="462"/>
      <c r="P5" s="462"/>
      <c r="Q5" s="463"/>
    </row>
    <row r="6" spans="2:20" ht="17.25" thickBot="1" x14ac:dyDescent="0.35">
      <c r="B6" s="48" t="s">
        <v>11</v>
      </c>
      <c r="C6" s="49">
        <v>43465</v>
      </c>
      <c r="D6" s="50"/>
    </row>
    <row r="7" spans="2:20" ht="16.5" x14ac:dyDescent="0.3">
      <c r="B7" s="71"/>
      <c r="C7" s="72"/>
      <c r="D7" s="50"/>
    </row>
    <row r="8" spans="2:20" ht="17.25" thickBot="1" x14ac:dyDescent="0.35">
      <c r="B8" s="50"/>
      <c r="C8" s="50"/>
      <c r="D8" s="50"/>
    </row>
    <row r="9" spans="2:20" ht="15.75" thickBot="1" x14ac:dyDescent="0.3">
      <c r="B9" s="32">
        <v>1</v>
      </c>
      <c r="C9" s="573">
        <v>2</v>
      </c>
      <c r="D9" s="573"/>
      <c r="E9" s="573"/>
      <c r="F9" s="573"/>
      <c r="G9" s="573"/>
      <c r="H9" s="573"/>
      <c r="I9" s="573"/>
      <c r="J9" s="573">
        <v>3</v>
      </c>
      <c r="K9" s="573"/>
      <c r="L9" s="573">
        <v>4</v>
      </c>
      <c r="M9" s="573"/>
      <c r="N9" s="573">
        <v>4</v>
      </c>
      <c r="O9" s="573"/>
      <c r="P9" s="578"/>
      <c r="Q9" s="564">
        <v>5</v>
      </c>
      <c r="R9" s="565"/>
    </row>
    <row r="10" spans="2:20" ht="30" customHeight="1" thickBot="1" x14ac:dyDescent="0.3">
      <c r="B10" s="575" t="s">
        <v>32</v>
      </c>
      <c r="C10" s="571" t="s">
        <v>0</v>
      </c>
      <c r="D10" s="577"/>
      <c r="E10" s="577"/>
      <c r="F10" s="577"/>
      <c r="G10" s="577"/>
      <c r="H10" s="569" t="s">
        <v>6</v>
      </c>
      <c r="I10" s="570"/>
      <c r="J10" s="569" t="s">
        <v>7</v>
      </c>
      <c r="K10" s="570"/>
      <c r="L10" s="569" t="s">
        <v>8</v>
      </c>
      <c r="M10" s="570"/>
      <c r="N10" s="563" t="s">
        <v>9</v>
      </c>
      <c r="O10" s="563" t="s">
        <v>10</v>
      </c>
      <c r="P10" s="563" t="s">
        <v>13</v>
      </c>
      <c r="Q10" s="563" t="s">
        <v>14</v>
      </c>
      <c r="R10" s="563" t="s">
        <v>43</v>
      </c>
    </row>
    <row r="11" spans="2:20" ht="30" customHeight="1" thickBot="1" x14ac:dyDescent="0.3">
      <c r="B11" s="576"/>
      <c r="C11" s="1" t="s">
        <v>1</v>
      </c>
      <c r="D11" s="2" t="s">
        <v>2</v>
      </c>
      <c r="E11" s="3" t="s">
        <v>3</v>
      </c>
      <c r="F11" s="4" t="s">
        <v>4</v>
      </c>
      <c r="G11" s="33" t="s">
        <v>5</v>
      </c>
      <c r="H11" s="571"/>
      <c r="I11" s="572"/>
      <c r="J11" s="571"/>
      <c r="K11" s="572"/>
      <c r="L11" s="571"/>
      <c r="M11" s="572"/>
      <c r="N11" s="574"/>
      <c r="O11" s="574"/>
      <c r="P11" s="574"/>
      <c r="Q11" s="574"/>
      <c r="R11" s="563"/>
    </row>
    <row r="12" spans="2:20" x14ac:dyDescent="0.25">
      <c r="B12" s="23" t="s">
        <v>17</v>
      </c>
      <c r="C12" s="20"/>
      <c r="D12" s="10">
        <v>1</v>
      </c>
      <c r="E12" s="10"/>
      <c r="F12" s="10"/>
      <c r="G12" s="11">
        <f>SUM(C12:F12)</f>
        <v>1</v>
      </c>
      <c r="H12" s="11" t="str">
        <f>+IF(($C12/$G12)&gt;=0.2,"Extremo",+IF((($C12/G12)+($D12/$G12))&gt;=0.3,"Alto",+IF((($C12/$G12)+($D12/$G12)+($E12/$G12))&gt;=0.4,"Moderado",+IF(($C12/$G12)+($D12/$G12)+($E12/$G12)+($F12/$G12)&gt;=0.5,"Bajo",""))))</f>
        <v>Alto</v>
      </c>
      <c r="I12" s="13">
        <f>(IF(H12="Extremo",50%,(IF(H12="Alto",40%,IF(H12="Moderado",15%,IF(H12="Bajo",10%,0))))))</f>
        <v>0.4</v>
      </c>
      <c r="J12" s="9" t="s">
        <v>12</v>
      </c>
      <c r="K12" s="13">
        <f>IF(J12="Si",100%,IF(J12="No",0,0))</f>
        <v>0</v>
      </c>
      <c r="L12" s="9"/>
      <c r="M12" s="13">
        <f>IF(L12="Si",20%,IF(L12="No",0,0))</f>
        <v>0</v>
      </c>
      <c r="N12" s="26"/>
      <c r="O12" s="12">
        <f>+$C$6-N12</f>
        <v>43465</v>
      </c>
      <c r="P12" s="27">
        <f>IF(O12&gt;=1080,30%,IF(O12&gt;=720,20%,IF(O12&gt;=360,10%,IF(O12&lt;=359,0%,0))))</f>
        <v>0.3</v>
      </c>
      <c r="Q12" s="51">
        <f>IF(K12=100%,100%,(I12+M12+P12))</f>
        <v>0.7</v>
      </c>
      <c r="R12" s="54">
        <f>+RANK(Q12,$Q$12:$Q$29,0)</f>
        <v>4</v>
      </c>
      <c r="T12" s="51">
        <f>IF(N12=100%,100%,(L12+P12+S12))</f>
        <v>0.3</v>
      </c>
    </row>
    <row r="13" spans="2:20" x14ac:dyDescent="0.25">
      <c r="B13" s="24" t="s">
        <v>16</v>
      </c>
      <c r="C13" s="21"/>
      <c r="D13" s="6"/>
      <c r="E13" s="6"/>
      <c r="F13" s="6">
        <v>1</v>
      </c>
      <c r="G13" s="7">
        <f t="shared" ref="G13:G25" si="0">SUM(C13:F13)</f>
        <v>1</v>
      </c>
      <c r="H13" s="7" t="str">
        <f t="shared" ref="H13:H25" si="1">+IF(($C13/$G13)&gt;=0.2,"Extremo",+IF((($C13/G13)+($D13/$G13))&gt;=0.3,"Alto",+IF((($C13/$G13)+($D13/$G13)+($E13/$G13))&gt;=0.4,"Moderado",+IF(($C13/$G13)+($D13/$G13)+($E13/$G13)+($F13/$G13)&gt;=0.5,"Bajo",""))))</f>
        <v>Bajo</v>
      </c>
      <c r="I13" s="15">
        <f t="shared" ref="I13:I25" si="2">(IF(H13="Extremo",50%,(IF(H13="Alto",40%,IF(H13="Moderado",15%,IF(H13="Bajo",10%,0))))))</f>
        <v>0.1</v>
      </c>
      <c r="J13" s="14"/>
      <c r="K13" s="15">
        <f t="shared" ref="K13:K25" si="3">IF(J13="Si",100%,IF(J13="No",0,0))</f>
        <v>0</v>
      </c>
      <c r="L13" s="14"/>
      <c r="M13" s="15">
        <f t="shared" ref="M13:M25" si="4">IF(L13="Si",20%,IF(L13="No",0,0))</f>
        <v>0</v>
      </c>
      <c r="N13" s="28"/>
      <c r="O13" s="8">
        <f t="shared" ref="O13:O25" si="5">+$C$6-N13</f>
        <v>43465</v>
      </c>
      <c r="P13" s="29">
        <f t="shared" ref="P13:P25" si="6">IF(O13&gt;=1080,30%,IF(O13&gt;=720,20%,IF(O13&gt;=360,10%,IF(O13&lt;=359,0%,0))))</f>
        <v>0.3</v>
      </c>
      <c r="Q13" s="52">
        <f t="shared" ref="Q13:Q25" si="7">IF(K13=100%,100%,(I13+M13+P13))</f>
        <v>0.4</v>
      </c>
      <c r="R13" s="55">
        <f t="shared" ref="R13:R29" si="8">+RANK(Q13,$Q$12:$Q$29,0)</f>
        <v>15</v>
      </c>
    </row>
    <row r="14" spans="2:20" x14ac:dyDescent="0.25">
      <c r="B14" s="24" t="s">
        <v>18</v>
      </c>
      <c r="C14" s="21"/>
      <c r="D14" s="6"/>
      <c r="E14" s="6">
        <v>1</v>
      </c>
      <c r="F14" s="6"/>
      <c r="G14" s="7">
        <f t="shared" si="0"/>
        <v>1</v>
      </c>
      <c r="H14" s="7" t="str">
        <f t="shared" si="1"/>
        <v>Moderado</v>
      </c>
      <c r="I14" s="15">
        <f t="shared" si="2"/>
        <v>0.15</v>
      </c>
      <c r="J14" s="14"/>
      <c r="K14" s="15">
        <f t="shared" si="3"/>
        <v>0</v>
      </c>
      <c r="L14" s="14"/>
      <c r="M14" s="15">
        <f t="shared" si="4"/>
        <v>0</v>
      </c>
      <c r="N14" s="28"/>
      <c r="O14" s="8">
        <f t="shared" si="5"/>
        <v>43465</v>
      </c>
      <c r="P14" s="29">
        <f t="shared" si="6"/>
        <v>0.3</v>
      </c>
      <c r="Q14" s="52">
        <f t="shared" si="7"/>
        <v>0.44999999999999996</v>
      </c>
      <c r="R14" s="55">
        <f t="shared" si="8"/>
        <v>9</v>
      </c>
    </row>
    <row r="15" spans="2:20" x14ac:dyDescent="0.25">
      <c r="B15" s="24" t="s">
        <v>19</v>
      </c>
      <c r="C15" s="21">
        <v>1</v>
      </c>
      <c r="D15" s="6"/>
      <c r="E15" s="6"/>
      <c r="F15" s="6"/>
      <c r="G15" s="7">
        <f t="shared" si="0"/>
        <v>1</v>
      </c>
      <c r="H15" s="7" t="str">
        <f t="shared" si="1"/>
        <v>Extremo</v>
      </c>
      <c r="I15" s="15">
        <f t="shared" si="2"/>
        <v>0.5</v>
      </c>
      <c r="J15" s="14"/>
      <c r="K15" s="15">
        <f t="shared" si="3"/>
        <v>0</v>
      </c>
      <c r="L15" s="14"/>
      <c r="M15" s="15">
        <f t="shared" si="4"/>
        <v>0</v>
      </c>
      <c r="N15" s="28"/>
      <c r="O15" s="8">
        <f t="shared" si="5"/>
        <v>43465</v>
      </c>
      <c r="P15" s="29">
        <f t="shared" si="6"/>
        <v>0.3</v>
      </c>
      <c r="Q15" s="52">
        <f t="shared" si="7"/>
        <v>0.8</v>
      </c>
      <c r="R15" s="55">
        <f t="shared" si="8"/>
        <v>1</v>
      </c>
    </row>
    <row r="16" spans="2:20" x14ac:dyDescent="0.25">
      <c r="B16" s="24" t="s">
        <v>20</v>
      </c>
      <c r="C16" s="21"/>
      <c r="D16" s="6">
        <v>4</v>
      </c>
      <c r="E16" s="6"/>
      <c r="F16" s="6"/>
      <c r="G16" s="7">
        <f t="shared" si="0"/>
        <v>4</v>
      </c>
      <c r="H16" s="7" t="str">
        <f t="shared" si="1"/>
        <v>Alto</v>
      </c>
      <c r="I16" s="15">
        <f t="shared" si="2"/>
        <v>0.4</v>
      </c>
      <c r="J16" s="14"/>
      <c r="K16" s="15">
        <f t="shared" si="3"/>
        <v>0</v>
      </c>
      <c r="L16" s="14"/>
      <c r="M16" s="15">
        <f t="shared" si="4"/>
        <v>0</v>
      </c>
      <c r="N16" s="28"/>
      <c r="O16" s="8">
        <f t="shared" si="5"/>
        <v>43465</v>
      </c>
      <c r="P16" s="29">
        <f t="shared" si="6"/>
        <v>0.3</v>
      </c>
      <c r="Q16" s="52">
        <f t="shared" si="7"/>
        <v>0.7</v>
      </c>
      <c r="R16" s="55">
        <f t="shared" si="8"/>
        <v>4</v>
      </c>
    </row>
    <row r="17" spans="2:18" x14ac:dyDescent="0.25">
      <c r="B17" s="24" t="s">
        <v>21</v>
      </c>
      <c r="C17" s="21"/>
      <c r="D17" s="6"/>
      <c r="E17" s="6">
        <v>1</v>
      </c>
      <c r="F17" s="6"/>
      <c r="G17" s="7">
        <f t="shared" si="0"/>
        <v>1</v>
      </c>
      <c r="H17" s="7" t="str">
        <f t="shared" si="1"/>
        <v>Moderado</v>
      </c>
      <c r="I17" s="15">
        <f t="shared" si="2"/>
        <v>0.15</v>
      </c>
      <c r="J17" s="14"/>
      <c r="K17" s="15">
        <f t="shared" si="3"/>
        <v>0</v>
      </c>
      <c r="L17" s="14"/>
      <c r="M17" s="15">
        <f t="shared" si="4"/>
        <v>0</v>
      </c>
      <c r="N17" s="28"/>
      <c r="O17" s="8">
        <f t="shared" si="5"/>
        <v>43465</v>
      </c>
      <c r="P17" s="29">
        <f t="shared" si="6"/>
        <v>0.3</v>
      </c>
      <c r="Q17" s="52">
        <f t="shared" si="7"/>
        <v>0.44999999999999996</v>
      </c>
      <c r="R17" s="55">
        <f t="shared" si="8"/>
        <v>9</v>
      </c>
    </row>
    <row r="18" spans="2:18" x14ac:dyDescent="0.25">
      <c r="B18" s="24" t="s">
        <v>22</v>
      </c>
      <c r="C18" s="21"/>
      <c r="D18" s="6"/>
      <c r="E18" s="6"/>
      <c r="F18" s="6">
        <v>1</v>
      </c>
      <c r="G18" s="7">
        <f t="shared" si="0"/>
        <v>1</v>
      </c>
      <c r="H18" s="7" t="str">
        <f t="shared" si="1"/>
        <v>Bajo</v>
      </c>
      <c r="I18" s="15">
        <f t="shared" si="2"/>
        <v>0.1</v>
      </c>
      <c r="J18" s="14"/>
      <c r="K18" s="15">
        <f t="shared" si="3"/>
        <v>0</v>
      </c>
      <c r="L18" s="14"/>
      <c r="M18" s="15">
        <f t="shared" si="4"/>
        <v>0</v>
      </c>
      <c r="N18" s="28"/>
      <c r="O18" s="8">
        <f t="shared" si="5"/>
        <v>43465</v>
      </c>
      <c r="P18" s="29">
        <f t="shared" si="6"/>
        <v>0.3</v>
      </c>
      <c r="Q18" s="52">
        <f t="shared" si="7"/>
        <v>0.4</v>
      </c>
      <c r="R18" s="55">
        <f t="shared" si="8"/>
        <v>15</v>
      </c>
    </row>
    <row r="19" spans="2:18" x14ac:dyDescent="0.25">
      <c r="B19" s="24" t="s">
        <v>23</v>
      </c>
      <c r="C19" s="21"/>
      <c r="D19" s="6"/>
      <c r="E19" s="6">
        <v>1</v>
      </c>
      <c r="F19" s="6"/>
      <c r="G19" s="7">
        <f t="shared" si="0"/>
        <v>1</v>
      </c>
      <c r="H19" s="7" t="str">
        <f t="shared" si="1"/>
        <v>Moderado</v>
      </c>
      <c r="I19" s="15">
        <f t="shared" si="2"/>
        <v>0.15</v>
      </c>
      <c r="J19" s="14"/>
      <c r="K19" s="15">
        <f t="shared" si="3"/>
        <v>0</v>
      </c>
      <c r="L19" s="14"/>
      <c r="M19" s="15">
        <f t="shared" si="4"/>
        <v>0</v>
      </c>
      <c r="N19" s="28"/>
      <c r="O19" s="8">
        <f t="shared" si="5"/>
        <v>43465</v>
      </c>
      <c r="P19" s="29">
        <f t="shared" si="6"/>
        <v>0.3</v>
      </c>
      <c r="Q19" s="52">
        <f t="shared" si="7"/>
        <v>0.44999999999999996</v>
      </c>
      <c r="R19" s="55">
        <f t="shared" si="8"/>
        <v>9</v>
      </c>
    </row>
    <row r="20" spans="2:18" x14ac:dyDescent="0.25">
      <c r="B20" s="24" t="s">
        <v>24</v>
      </c>
      <c r="C20" s="21"/>
      <c r="D20" s="6">
        <v>1</v>
      </c>
      <c r="E20" s="6"/>
      <c r="F20" s="6"/>
      <c r="G20" s="7">
        <f t="shared" si="0"/>
        <v>1</v>
      </c>
      <c r="H20" s="7" t="str">
        <f t="shared" si="1"/>
        <v>Alto</v>
      </c>
      <c r="I20" s="15">
        <f t="shared" si="2"/>
        <v>0.4</v>
      </c>
      <c r="J20" s="14"/>
      <c r="K20" s="15">
        <f t="shared" si="3"/>
        <v>0</v>
      </c>
      <c r="L20" s="14"/>
      <c r="M20" s="15">
        <f t="shared" si="4"/>
        <v>0</v>
      </c>
      <c r="N20" s="28"/>
      <c r="O20" s="8">
        <f t="shared" si="5"/>
        <v>43465</v>
      </c>
      <c r="P20" s="29">
        <f t="shared" si="6"/>
        <v>0.3</v>
      </c>
      <c r="Q20" s="52">
        <f t="shared" si="7"/>
        <v>0.7</v>
      </c>
      <c r="R20" s="55">
        <f t="shared" si="8"/>
        <v>4</v>
      </c>
    </row>
    <row r="21" spans="2:18" x14ac:dyDescent="0.25">
      <c r="B21" s="24" t="s">
        <v>25</v>
      </c>
      <c r="C21" s="21"/>
      <c r="D21" s="6"/>
      <c r="E21" s="6">
        <v>1</v>
      </c>
      <c r="F21" s="6"/>
      <c r="G21" s="7">
        <f t="shared" si="0"/>
        <v>1</v>
      </c>
      <c r="H21" s="7" t="str">
        <f t="shared" si="1"/>
        <v>Moderado</v>
      </c>
      <c r="I21" s="15">
        <f t="shared" si="2"/>
        <v>0.15</v>
      </c>
      <c r="J21" s="14"/>
      <c r="K21" s="15">
        <f t="shared" si="3"/>
        <v>0</v>
      </c>
      <c r="L21" s="14"/>
      <c r="M21" s="15">
        <f t="shared" si="4"/>
        <v>0</v>
      </c>
      <c r="N21" s="28"/>
      <c r="O21" s="8">
        <f t="shared" si="5"/>
        <v>43465</v>
      </c>
      <c r="P21" s="29">
        <f t="shared" si="6"/>
        <v>0.3</v>
      </c>
      <c r="Q21" s="52">
        <f t="shared" si="7"/>
        <v>0.44999999999999996</v>
      </c>
      <c r="R21" s="55">
        <f t="shared" si="8"/>
        <v>9</v>
      </c>
    </row>
    <row r="22" spans="2:18" x14ac:dyDescent="0.25">
      <c r="B22" s="24" t="s">
        <v>26</v>
      </c>
      <c r="C22" s="21"/>
      <c r="D22" s="6">
        <v>1</v>
      </c>
      <c r="E22" s="6"/>
      <c r="F22" s="6"/>
      <c r="G22" s="7">
        <f t="shared" si="0"/>
        <v>1</v>
      </c>
      <c r="H22" s="7" t="str">
        <f t="shared" si="1"/>
        <v>Alto</v>
      </c>
      <c r="I22" s="15">
        <f t="shared" si="2"/>
        <v>0.4</v>
      </c>
      <c r="J22" s="14"/>
      <c r="K22" s="15">
        <f t="shared" si="3"/>
        <v>0</v>
      </c>
      <c r="L22" s="14"/>
      <c r="M22" s="15">
        <f t="shared" si="4"/>
        <v>0</v>
      </c>
      <c r="N22" s="28"/>
      <c r="O22" s="8">
        <f t="shared" si="5"/>
        <v>43465</v>
      </c>
      <c r="P22" s="29">
        <f t="shared" si="6"/>
        <v>0.3</v>
      </c>
      <c r="Q22" s="52">
        <f t="shared" si="7"/>
        <v>0.7</v>
      </c>
      <c r="R22" s="55">
        <f t="shared" si="8"/>
        <v>4</v>
      </c>
    </row>
    <row r="23" spans="2:18" x14ac:dyDescent="0.25">
      <c r="B23" s="24" t="s">
        <v>27</v>
      </c>
      <c r="C23" s="21">
        <v>1</v>
      </c>
      <c r="D23" s="6"/>
      <c r="E23" s="6"/>
      <c r="F23" s="6"/>
      <c r="G23" s="7">
        <f t="shared" si="0"/>
        <v>1</v>
      </c>
      <c r="H23" s="7" t="str">
        <f t="shared" si="1"/>
        <v>Extremo</v>
      </c>
      <c r="I23" s="15">
        <f t="shared" si="2"/>
        <v>0.5</v>
      </c>
      <c r="J23" s="14"/>
      <c r="K23" s="15">
        <f t="shared" si="3"/>
        <v>0</v>
      </c>
      <c r="L23" s="14"/>
      <c r="M23" s="15">
        <f t="shared" si="4"/>
        <v>0</v>
      </c>
      <c r="N23" s="28"/>
      <c r="O23" s="8">
        <f t="shared" si="5"/>
        <v>43465</v>
      </c>
      <c r="P23" s="29">
        <f t="shared" si="6"/>
        <v>0.3</v>
      </c>
      <c r="Q23" s="52">
        <f t="shared" si="7"/>
        <v>0.8</v>
      </c>
      <c r="R23" s="55">
        <f t="shared" si="8"/>
        <v>1</v>
      </c>
    </row>
    <row r="24" spans="2:18" x14ac:dyDescent="0.25">
      <c r="B24" s="24" t="s">
        <v>28</v>
      </c>
      <c r="C24" s="21"/>
      <c r="D24" s="6"/>
      <c r="E24" s="6"/>
      <c r="F24" s="6">
        <v>1</v>
      </c>
      <c r="G24" s="7">
        <f t="shared" si="0"/>
        <v>1</v>
      </c>
      <c r="H24" s="7" t="str">
        <f t="shared" si="1"/>
        <v>Bajo</v>
      </c>
      <c r="I24" s="15">
        <f t="shared" si="2"/>
        <v>0.1</v>
      </c>
      <c r="J24" s="14"/>
      <c r="K24" s="15">
        <f t="shared" si="3"/>
        <v>0</v>
      </c>
      <c r="L24" s="14"/>
      <c r="M24" s="15">
        <f t="shared" si="4"/>
        <v>0</v>
      </c>
      <c r="N24" s="28"/>
      <c r="O24" s="8">
        <f t="shared" si="5"/>
        <v>43465</v>
      </c>
      <c r="P24" s="29">
        <f t="shared" si="6"/>
        <v>0.3</v>
      </c>
      <c r="Q24" s="52">
        <f t="shared" si="7"/>
        <v>0.4</v>
      </c>
      <c r="R24" s="55">
        <f t="shared" si="8"/>
        <v>15</v>
      </c>
    </row>
    <row r="25" spans="2:18" ht="15.75" thickBot="1" x14ac:dyDescent="0.3">
      <c r="B25" s="25" t="s">
        <v>29</v>
      </c>
      <c r="C25" s="22"/>
      <c r="D25" s="17"/>
      <c r="E25" s="17"/>
      <c r="F25" s="17">
        <v>1</v>
      </c>
      <c r="G25" s="5">
        <f t="shared" si="0"/>
        <v>1</v>
      </c>
      <c r="H25" s="5" t="str">
        <f t="shared" si="1"/>
        <v>Bajo</v>
      </c>
      <c r="I25" s="19">
        <f t="shared" si="2"/>
        <v>0.1</v>
      </c>
      <c r="J25" s="16"/>
      <c r="K25" s="19">
        <f t="shared" si="3"/>
        <v>0</v>
      </c>
      <c r="L25" s="16"/>
      <c r="M25" s="19">
        <f t="shared" si="4"/>
        <v>0</v>
      </c>
      <c r="N25" s="30"/>
      <c r="O25" s="18">
        <f t="shared" si="5"/>
        <v>43465</v>
      </c>
      <c r="P25" s="31">
        <f t="shared" si="6"/>
        <v>0.3</v>
      </c>
      <c r="Q25" s="53">
        <f t="shared" si="7"/>
        <v>0.4</v>
      </c>
      <c r="R25" s="55">
        <f t="shared" si="8"/>
        <v>15</v>
      </c>
    </row>
    <row r="26" spans="2:18" x14ac:dyDescent="0.25">
      <c r="B26" s="24" t="s">
        <v>33</v>
      </c>
      <c r="C26" s="21"/>
      <c r="D26" s="6"/>
      <c r="E26" s="6">
        <v>1</v>
      </c>
      <c r="F26" s="6"/>
      <c r="G26" s="7">
        <f t="shared" ref="G26:G35" si="9">SUM(C26:F26)</f>
        <v>1</v>
      </c>
      <c r="H26" s="7" t="str">
        <f t="shared" ref="H26:H35" si="10">+IF(($C26/$G26)&gt;=0.2,"Extremo",+IF((($C26/G26)+($D26/$G26))&gt;=0.3,"Alto",+IF((($C26/$G26)+($D26/$G26)+($E26/$G26))&gt;=0.4,"Moderado",+IF(($C26/$G26)+($D26/$G26)+($E26/$G26)+($F26/$G26)&gt;=0.5,"Bajo",""))))</f>
        <v>Moderado</v>
      </c>
      <c r="I26" s="15">
        <f t="shared" ref="I26:I35" si="11">(IF(H26="Extremo",50%,(IF(H26="Alto",40%,IF(H26="Moderado",15%,IF(H26="Bajo",10%,0))))))</f>
        <v>0.15</v>
      </c>
      <c r="J26" s="14"/>
      <c r="K26" s="15">
        <f t="shared" ref="K26:K35" si="12">IF(J26="Si",100%,IF(J26="No",0,0))</f>
        <v>0</v>
      </c>
      <c r="L26" s="14"/>
      <c r="M26" s="15">
        <f t="shared" ref="M26:M35" si="13">IF(L26="Si",20%,IF(L26="No",0,0))</f>
        <v>0</v>
      </c>
      <c r="N26" s="28"/>
      <c r="O26" s="8">
        <f t="shared" ref="O26:O35" si="14">+$C$6-N26</f>
        <v>43465</v>
      </c>
      <c r="P26" s="29">
        <f t="shared" ref="P26:P35" si="15">IF(O26&gt;=1080,30%,IF(O26&gt;=720,20%,IF(O26&gt;=360,10%,IF(O26&lt;=359,0%,0))))</f>
        <v>0.3</v>
      </c>
      <c r="Q26" s="52">
        <f t="shared" ref="Q26:Q35" si="16">IF(K26=100%,100%,(I26+M26+P26))</f>
        <v>0.44999999999999996</v>
      </c>
      <c r="R26" s="55">
        <f t="shared" si="8"/>
        <v>9</v>
      </c>
    </row>
    <row r="27" spans="2:18" x14ac:dyDescent="0.25">
      <c r="B27" s="24" t="s">
        <v>34</v>
      </c>
      <c r="C27" s="21"/>
      <c r="D27" s="6"/>
      <c r="E27" s="6">
        <v>4</v>
      </c>
      <c r="F27" s="6"/>
      <c r="G27" s="7">
        <f t="shared" si="9"/>
        <v>4</v>
      </c>
      <c r="H27" s="7" t="str">
        <f t="shared" si="10"/>
        <v>Moderado</v>
      </c>
      <c r="I27" s="15">
        <f t="shared" si="11"/>
        <v>0.15</v>
      </c>
      <c r="J27" s="14"/>
      <c r="K27" s="15">
        <f t="shared" si="12"/>
        <v>0</v>
      </c>
      <c r="L27" s="14"/>
      <c r="M27" s="15">
        <f t="shared" si="13"/>
        <v>0</v>
      </c>
      <c r="N27" s="28"/>
      <c r="O27" s="8">
        <f t="shared" si="14"/>
        <v>43465</v>
      </c>
      <c r="P27" s="29">
        <f t="shared" si="15"/>
        <v>0.3</v>
      </c>
      <c r="Q27" s="52">
        <f t="shared" si="16"/>
        <v>0.44999999999999996</v>
      </c>
      <c r="R27" s="55">
        <f t="shared" si="8"/>
        <v>9</v>
      </c>
    </row>
    <row r="28" spans="2:18" x14ac:dyDescent="0.25">
      <c r="B28" s="24" t="s">
        <v>35</v>
      </c>
      <c r="C28" s="21"/>
      <c r="D28" s="6">
        <v>1</v>
      </c>
      <c r="E28" s="6"/>
      <c r="F28" s="6"/>
      <c r="G28" s="7">
        <f t="shared" si="9"/>
        <v>1</v>
      </c>
      <c r="H28" s="7" t="str">
        <f t="shared" si="10"/>
        <v>Alto</v>
      </c>
      <c r="I28" s="15">
        <f t="shared" si="11"/>
        <v>0.4</v>
      </c>
      <c r="J28" s="14"/>
      <c r="K28" s="15">
        <f t="shared" si="12"/>
        <v>0</v>
      </c>
      <c r="L28" s="14"/>
      <c r="M28" s="15">
        <f t="shared" si="13"/>
        <v>0</v>
      </c>
      <c r="N28" s="28"/>
      <c r="O28" s="8">
        <f t="shared" si="14"/>
        <v>43465</v>
      </c>
      <c r="P28" s="29">
        <f t="shared" si="15"/>
        <v>0.3</v>
      </c>
      <c r="Q28" s="52">
        <f t="shared" si="16"/>
        <v>0.7</v>
      </c>
      <c r="R28" s="55">
        <f t="shared" si="8"/>
        <v>4</v>
      </c>
    </row>
    <row r="29" spans="2:18" x14ac:dyDescent="0.25">
      <c r="B29" s="24" t="s">
        <v>36</v>
      </c>
      <c r="C29" s="21">
        <v>1</v>
      </c>
      <c r="D29" s="6"/>
      <c r="E29" s="6"/>
      <c r="F29" s="6"/>
      <c r="G29" s="7">
        <f t="shared" si="9"/>
        <v>1</v>
      </c>
      <c r="H29" s="7" t="str">
        <f t="shared" si="10"/>
        <v>Extremo</v>
      </c>
      <c r="I29" s="15">
        <f t="shared" si="11"/>
        <v>0.5</v>
      </c>
      <c r="J29" s="14"/>
      <c r="K29" s="15">
        <f t="shared" si="12"/>
        <v>0</v>
      </c>
      <c r="L29" s="14"/>
      <c r="M29" s="15">
        <f t="shared" si="13"/>
        <v>0</v>
      </c>
      <c r="N29" s="28"/>
      <c r="O29" s="8">
        <f t="shared" si="14"/>
        <v>43465</v>
      </c>
      <c r="P29" s="29">
        <f t="shared" si="15"/>
        <v>0.3</v>
      </c>
      <c r="Q29" s="52">
        <f t="shared" si="16"/>
        <v>0.8</v>
      </c>
      <c r="R29" s="55">
        <f t="shared" si="8"/>
        <v>1</v>
      </c>
    </row>
    <row r="30" spans="2:18" ht="15.75" thickBot="1" x14ac:dyDescent="0.3">
      <c r="B30" s="25" t="s">
        <v>37</v>
      </c>
      <c r="C30" s="22"/>
      <c r="D30" s="17"/>
      <c r="E30" s="17"/>
      <c r="F30" s="17"/>
      <c r="G30" s="5">
        <f t="shared" si="9"/>
        <v>0</v>
      </c>
      <c r="H30" s="5" t="e">
        <f t="shared" si="10"/>
        <v>#DIV/0!</v>
      </c>
      <c r="I30" s="19" t="e">
        <f t="shared" si="11"/>
        <v>#DIV/0!</v>
      </c>
      <c r="J30" s="16"/>
      <c r="K30" s="19">
        <f t="shared" si="12"/>
        <v>0</v>
      </c>
      <c r="L30" s="16"/>
      <c r="M30" s="19">
        <f t="shared" si="13"/>
        <v>0</v>
      </c>
      <c r="N30" s="30"/>
      <c r="O30" s="18">
        <f t="shared" si="14"/>
        <v>43465</v>
      </c>
      <c r="P30" s="31">
        <f t="shared" si="15"/>
        <v>0.3</v>
      </c>
      <c r="Q30" s="53" t="e">
        <f t="shared" si="16"/>
        <v>#DIV/0!</v>
      </c>
      <c r="R30" s="24"/>
    </row>
    <row r="31" spans="2:18" x14ac:dyDescent="0.25">
      <c r="B31" s="24" t="s">
        <v>38</v>
      </c>
      <c r="C31" s="21"/>
      <c r="D31" s="6"/>
      <c r="E31" s="6"/>
      <c r="F31" s="6"/>
      <c r="G31" s="7">
        <f t="shared" si="9"/>
        <v>0</v>
      </c>
      <c r="H31" s="7" t="e">
        <f t="shared" si="10"/>
        <v>#DIV/0!</v>
      </c>
      <c r="I31" s="15" t="e">
        <f t="shared" si="11"/>
        <v>#DIV/0!</v>
      </c>
      <c r="J31" s="14"/>
      <c r="K31" s="15">
        <f t="shared" si="12"/>
        <v>0</v>
      </c>
      <c r="L31" s="14"/>
      <c r="M31" s="15">
        <f t="shared" si="13"/>
        <v>0</v>
      </c>
      <c r="N31" s="28"/>
      <c r="O31" s="8">
        <f t="shared" si="14"/>
        <v>43465</v>
      </c>
      <c r="P31" s="29">
        <f t="shared" si="15"/>
        <v>0.3</v>
      </c>
      <c r="Q31" s="52" t="e">
        <f t="shared" si="16"/>
        <v>#DIV/0!</v>
      </c>
      <c r="R31" s="24"/>
    </row>
    <row r="32" spans="2:18" x14ac:dyDescent="0.25">
      <c r="B32" s="24" t="s">
        <v>39</v>
      </c>
      <c r="C32" s="21"/>
      <c r="D32" s="6"/>
      <c r="E32" s="6"/>
      <c r="F32" s="6"/>
      <c r="G32" s="7">
        <f t="shared" si="9"/>
        <v>0</v>
      </c>
      <c r="H32" s="7" t="e">
        <f t="shared" si="10"/>
        <v>#DIV/0!</v>
      </c>
      <c r="I32" s="15" t="e">
        <f t="shared" si="11"/>
        <v>#DIV/0!</v>
      </c>
      <c r="J32" s="14"/>
      <c r="K32" s="15">
        <f t="shared" si="12"/>
        <v>0</v>
      </c>
      <c r="L32" s="14"/>
      <c r="M32" s="15">
        <f t="shared" si="13"/>
        <v>0</v>
      </c>
      <c r="N32" s="28"/>
      <c r="O32" s="8">
        <f t="shared" si="14"/>
        <v>43465</v>
      </c>
      <c r="P32" s="29">
        <f t="shared" si="15"/>
        <v>0.3</v>
      </c>
      <c r="Q32" s="52" t="e">
        <f t="shared" si="16"/>
        <v>#DIV/0!</v>
      </c>
      <c r="R32" s="24"/>
    </row>
    <row r="33" spans="2:18" x14ac:dyDescent="0.25">
      <c r="B33" s="24" t="s">
        <v>40</v>
      </c>
      <c r="C33" s="21"/>
      <c r="D33" s="6"/>
      <c r="E33" s="6"/>
      <c r="F33" s="6"/>
      <c r="G33" s="7">
        <f t="shared" si="9"/>
        <v>0</v>
      </c>
      <c r="H33" s="7" t="e">
        <f t="shared" si="10"/>
        <v>#DIV/0!</v>
      </c>
      <c r="I33" s="15" t="e">
        <f t="shared" si="11"/>
        <v>#DIV/0!</v>
      </c>
      <c r="J33" s="14"/>
      <c r="K33" s="15">
        <f t="shared" si="12"/>
        <v>0</v>
      </c>
      <c r="L33" s="14"/>
      <c r="M33" s="15">
        <f t="shared" si="13"/>
        <v>0</v>
      </c>
      <c r="N33" s="28"/>
      <c r="O33" s="8">
        <f t="shared" si="14"/>
        <v>43465</v>
      </c>
      <c r="P33" s="29">
        <f t="shared" si="15"/>
        <v>0.3</v>
      </c>
      <c r="Q33" s="52" t="e">
        <f t="shared" si="16"/>
        <v>#DIV/0!</v>
      </c>
      <c r="R33" s="24"/>
    </row>
    <row r="34" spans="2:18" x14ac:dyDescent="0.25">
      <c r="B34" s="24" t="s">
        <v>41</v>
      </c>
      <c r="C34" s="21"/>
      <c r="D34" s="6"/>
      <c r="E34" s="6"/>
      <c r="F34" s="6"/>
      <c r="G34" s="7">
        <f t="shared" si="9"/>
        <v>0</v>
      </c>
      <c r="H34" s="7" t="e">
        <f t="shared" si="10"/>
        <v>#DIV/0!</v>
      </c>
      <c r="I34" s="15" t="e">
        <f t="shared" si="11"/>
        <v>#DIV/0!</v>
      </c>
      <c r="J34" s="14"/>
      <c r="K34" s="15">
        <f t="shared" si="12"/>
        <v>0</v>
      </c>
      <c r="L34" s="14"/>
      <c r="M34" s="15">
        <f t="shared" si="13"/>
        <v>0</v>
      </c>
      <c r="N34" s="28"/>
      <c r="O34" s="8">
        <f t="shared" si="14"/>
        <v>43465</v>
      </c>
      <c r="P34" s="29">
        <f t="shared" si="15"/>
        <v>0.3</v>
      </c>
      <c r="Q34" s="52" t="e">
        <f t="shared" si="16"/>
        <v>#DIV/0!</v>
      </c>
      <c r="R34" s="24"/>
    </row>
    <row r="35" spans="2:18" ht="15.75" thickBot="1" x14ac:dyDescent="0.3">
      <c r="B35" s="25" t="s">
        <v>42</v>
      </c>
      <c r="C35" s="22"/>
      <c r="D35" s="17"/>
      <c r="E35" s="17"/>
      <c r="F35" s="17"/>
      <c r="G35" s="5">
        <f t="shared" si="9"/>
        <v>0</v>
      </c>
      <c r="H35" s="5" t="e">
        <f t="shared" si="10"/>
        <v>#DIV/0!</v>
      </c>
      <c r="I35" s="19" t="e">
        <f t="shared" si="11"/>
        <v>#DIV/0!</v>
      </c>
      <c r="J35" s="16"/>
      <c r="K35" s="19">
        <f t="shared" si="12"/>
        <v>0</v>
      </c>
      <c r="L35" s="16"/>
      <c r="M35" s="19">
        <f t="shared" si="13"/>
        <v>0</v>
      </c>
      <c r="N35" s="30"/>
      <c r="O35" s="18">
        <f t="shared" si="14"/>
        <v>43465</v>
      </c>
      <c r="P35" s="31">
        <f t="shared" si="15"/>
        <v>0.3</v>
      </c>
      <c r="Q35" s="53" t="e">
        <f t="shared" si="16"/>
        <v>#DIV/0!</v>
      </c>
      <c r="R35" s="25"/>
    </row>
    <row r="37" spans="2:18" ht="15.75" thickBot="1" x14ac:dyDescent="0.3"/>
    <row r="38" spans="2:18" x14ac:dyDescent="0.25">
      <c r="B38" s="35"/>
      <c r="C38" s="56"/>
      <c r="D38" s="36"/>
      <c r="E38" s="36"/>
      <c r="F38" s="36"/>
      <c r="G38" s="36"/>
      <c r="H38" s="36"/>
      <c r="I38" s="36"/>
      <c r="J38" s="36"/>
      <c r="K38" s="36"/>
      <c r="L38" s="36"/>
      <c r="M38" s="36"/>
      <c r="N38" s="36"/>
      <c r="O38" s="36"/>
      <c r="P38" s="37"/>
    </row>
    <row r="39" spans="2:18" x14ac:dyDescent="0.25">
      <c r="B39" s="38"/>
      <c r="C39" s="57"/>
      <c r="D39" s="39"/>
      <c r="E39" s="39"/>
      <c r="F39" s="39"/>
      <c r="G39" s="39"/>
      <c r="H39" s="39"/>
      <c r="I39" s="39"/>
      <c r="J39" s="39"/>
      <c r="K39" s="39"/>
      <c r="L39" s="39"/>
      <c r="M39" s="39"/>
      <c r="N39" s="39"/>
      <c r="O39" s="39"/>
      <c r="P39" s="40"/>
    </row>
    <row r="40" spans="2:18" x14ac:dyDescent="0.25">
      <c r="B40" s="38"/>
      <c r="C40" s="57"/>
      <c r="D40" s="39"/>
      <c r="E40" s="39"/>
      <c r="F40" s="39"/>
      <c r="G40" s="39"/>
      <c r="H40" s="39"/>
      <c r="I40" s="39"/>
      <c r="J40" s="39"/>
      <c r="K40" s="39"/>
      <c r="L40" s="39"/>
      <c r="M40" s="39"/>
      <c r="N40" s="39"/>
      <c r="O40" s="39"/>
      <c r="P40" s="40"/>
    </row>
    <row r="41" spans="2:18" x14ac:dyDescent="0.25">
      <c r="B41" s="38"/>
      <c r="C41" s="57"/>
      <c r="D41" s="39"/>
      <c r="E41" s="39"/>
      <c r="F41" s="39"/>
      <c r="G41" s="39"/>
      <c r="H41" s="39"/>
      <c r="I41" s="39"/>
      <c r="J41" s="39"/>
      <c r="K41" s="39"/>
      <c r="L41" s="39"/>
      <c r="M41" s="39"/>
      <c r="N41" s="39"/>
      <c r="O41" s="39"/>
      <c r="P41" s="40"/>
    </row>
    <row r="42" spans="2:18" x14ac:dyDescent="0.25">
      <c r="B42" s="38"/>
      <c r="C42" s="57"/>
      <c r="D42" s="39"/>
      <c r="E42" s="39"/>
      <c r="F42" s="39"/>
      <c r="G42" s="39"/>
      <c r="H42" s="39"/>
      <c r="I42" s="39"/>
      <c r="J42" s="39"/>
      <c r="K42" s="39"/>
      <c r="L42" s="39"/>
      <c r="M42" s="39"/>
      <c r="N42" s="39"/>
      <c r="O42" s="39"/>
      <c r="P42" s="40"/>
    </row>
    <row r="43" spans="2:18" x14ac:dyDescent="0.25">
      <c r="B43" s="38"/>
      <c r="C43" s="57"/>
      <c r="D43" s="39"/>
      <c r="E43" s="39"/>
      <c r="F43" s="39"/>
      <c r="G43" s="39"/>
      <c r="H43" s="39"/>
      <c r="I43" s="39"/>
      <c r="J43" s="39"/>
      <c r="K43" s="39"/>
      <c r="L43" s="39"/>
      <c r="M43" s="39"/>
      <c r="N43" s="39"/>
      <c r="O43" s="39"/>
      <c r="P43" s="40"/>
    </row>
    <row r="44" spans="2:18" x14ac:dyDescent="0.25">
      <c r="B44" s="38"/>
      <c r="C44" s="57"/>
      <c r="D44" s="39"/>
      <c r="E44" s="39"/>
      <c r="F44" s="39"/>
      <c r="G44" s="39"/>
      <c r="H44" s="39"/>
      <c r="I44" s="39"/>
      <c r="J44" s="39"/>
      <c r="K44" s="39"/>
      <c r="L44" s="39"/>
      <c r="M44" s="39"/>
      <c r="N44" s="39"/>
      <c r="O44" s="39"/>
      <c r="P44" s="40"/>
    </row>
    <row r="45" spans="2:18" ht="45.75" customHeight="1" x14ac:dyDescent="0.25">
      <c r="B45" s="566" t="s">
        <v>47</v>
      </c>
      <c r="C45" s="567"/>
      <c r="D45" s="567"/>
      <c r="E45" s="567"/>
      <c r="F45" s="567"/>
      <c r="G45" s="567"/>
      <c r="H45" s="567"/>
      <c r="I45" s="567"/>
      <c r="J45" s="567"/>
      <c r="K45" s="567"/>
      <c r="L45" s="567"/>
      <c r="M45" s="567"/>
      <c r="N45" s="567"/>
      <c r="O45" s="567"/>
      <c r="P45" s="568"/>
    </row>
    <row r="46" spans="2:18" x14ac:dyDescent="0.25">
      <c r="B46" s="38"/>
      <c r="C46" s="57"/>
      <c r="D46" s="39"/>
      <c r="E46" s="39"/>
      <c r="F46" s="39"/>
      <c r="G46" s="39"/>
      <c r="H46" s="39"/>
      <c r="I46" s="39"/>
      <c r="J46" s="39"/>
      <c r="K46" s="39"/>
      <c r="L46" s="39"/>
      <c r="M46" s="39"/>
      <c r="N46" s="39"/>
      <c r="O46" s="39"/>
      <c r="P46" s="40"/>
    </row>
    <row r="47" spans="2:18" x14ac:dyDescent="0.25">
      <c r="B47" s="38"/>
      <c r="C47" s="57"/>
      <c r="D47" s="39"/>
      <c r="E47" s="39"/>
      <c r="F47" s="39"/>
      <c r="G47" s="39"/>
      <c r="H47" s="39"/>
      <c r="I47" s="39"/>
      <c r="J47" s="39"/>
      <c r="K47" s="39"/>
      <c r="L47" s="39"/>
      <c r="M47" s="39"/>
      <c r="N47" s="39"/>
      <c r="O47" s="39"/>
      <c r="P47" s="40"/>
    </row>
    <row r="48" spans="2:18" x14ac:dyDescent="0.25">
      <c r="B48" s="38"/>
      <c r="C48" s="57"/>
      <c r="D48" s="39"/>
      <c r="E48" s="39"/>
      <c r="F48" s="39"/>
      <c r="G48" s="39"/>
      <c r="H48" s="39"/>
      <c r="I48" s="39"/>
      <c r="J48" s="39"/>
      <c r="K48" s="39"/>
      <c r="L48" s="39"/>
      <c r="M48" s="39"/>
      <c r="N48" s="39"/>
      <c r="O48" s="39"/>
      <c r="P48" s="40"/>
    </row>
    <row r="49" spans="2:16" x14ac:dyDescent="0.25">
      <c r="B49" s="38"/>
      <c r="C49" s="57"/>
      <c r="D49" s="39"/>
      <c r="E49" s="39"/>
      <c r="F49" s="39"/>
      <c r="G49" s="39"/>
      <c r="H49" s="39"/>
      <c r="I49" s="39"/>
      <c r="J49" s="39"/>
      <c r="K49" s="39"/>
      <c r="L49" s="39"/>
      <c r="M49" s="39"/>
      <c r="N49" s="39"/>
      <c r="O49" s="39"/>
      <c r="P49" s="40"/>
    </row>
    <row r="50" spans="2:16" x14ac:dyDescent="0.25">
      <c r="B50" s="38"/>
      <c r="C50" s="57"/>
      <c r="D50" s="39"/>
      <c r="E50" s="39"/>
      <c r="F50" s="39"/>
      <c r="G50" s="39"/>
      <c r="H50" s="39"/>
      <c r="I50" s="39"/>
      <c r="J50" s="39"/>
      <c r="K50" s="39"/>
      <c r="L50" s="39"/>
      <c r="M50" s="39"/>
      <c r="N50" s="39"/>
      <c r="O50" s="39"/>
      <c r="P50" s="40"/>
    </row>
    <row r="51" spans="2:16" x14ac:dyDescent="0.25">
      <c r="B51" s="38"/>
      <c r="C51" s="57"/>
      <c r="D51" s="39"/>
      <c r="E51" s="39"/>
      <c r="F51" s="39"/>
      <c r="G51" s="39"/>
      <c r="H51" s="39"/>
      <c r="I51" s="39"/>
      <c r="J51" s="39"/>
      <c r="K51" s="39"/>
      <c r="L51" s="39"/>
      <c r="M51" s="39"/>
      <c r="N51" s="39"/>
      <c r="O51" s="39"/>
      <c r="P51" s="40"/>
    </row>
    <row r="52" spans="2:16" x14ac:dyDescent="0.25">
      <c r="B52" s="38"/>
      <c r="C52" s="57"/>
      <c r="D52" s="39"/>
      <c r="E52" s="39"/>
      <c r="F52" s="39"/>
      <c r="G52" s="39"/>
      <c r="H52" s="39"/>
      <c r="I52" s="39"/>
      <c r="J52" s="39"/>
      <c r="K52" s="39"/>
      <c r="L52" s="39"/>
      <c r="M52" s="39"/>
      <c r="N52" s="39"/>
      <c r="O52" s="39"/>
      <c r="P52" s="40"/>
    </row>
    <row r="53" spans="2:16" x14ac:dyDescent="0.25">
      <c r="B53" s="38"/>
      <c r="C53" s="57"/>
      <c r="D53" s="39"/>
      <c r="E53" s="39"/>
      <c r="F53" s="39"/>
      <c r="G53" s="39"/>
      <c r="H53" s="39"/>
      <c r="I53" s="39"/>
      <c r="J53" s="39"/>
      <c r="K53" s="39"/>
      <c r="L53" s="39"/>
      <c r="M53" s="39"/>
      <c r="N53" s="39"/>
      <c r="O53" s="39"/>
      <c r="P53" s="40"/>
    </row>
    <row r="54" spans="2:16" x14ac:dyDescent="0.25">
      <c r="B54" s="38"/>
      <c r="C54" s="57"/>
      <c r="D54" s="39"/>
      <c r="E54" s="39"/>
      <c r="F54" s="39"/>
      <c r="G54" s="39"/>
      <c r="H54" s="39"/>
      <c r="I54" s="39"/>
      <c r="J54" s="39"/>
      <c r="K54" s="39"/>
      <c r="L54" s="39"/>
      <c r="M54" s="39"/>
      <c r="N54" s="39"/>
      <c r="O54" s="39"/>
      <c r="P54" s="40"/>
    </row>
    <row r="55" spans="2:16" x14ac:dyDescent="0.25">
      <c r="B55" s="38"/>
      <c r="C55" s="57"/>
      <c r="D55" s="39"/>
      <c r="E55" s="39"/>
      <c r="F55" s="39"/>
      <c r="G55" s="39"/>
      <c r="H55" s="39"/>
      <c r="I55" s="39"/>
      <c r="J55" s="39"/>
      <c r="K55" s="39"/>
      <c r="L55" s="39"/>
      <c r="M55" s="39"/>
      <c r="N55" s="39"/>
      <c r="O55" s="39"/>
      <c r="P55" s="40"/>
    </row>
    <row r="56" spans="2:16" ht="15.75" thickBot="1" x14ac:dyDescent="0.3">
      <c r="B56" s="41"/>
      <c r="C56" s="42"/>
      <c r="D56" s="42"/>
      <c r="E56" s="42"/>
      <c r="F56" s="42"/>
      <c r="G56" s="42"/>
      <c r="H56" s="42"/>
      <c r="I56" s="42"/>
      <c r="J56" s="42"/>
      <c r="K56" s="42"/>
      <c r="L56" s="42"/>
      <c r="M56" s="42"/>
      <c r="N56" s="42"/>
      <c r="O56" s="42"/>
      <c r="P56" s="43"/>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C00-000000000000}">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opLeftCell="A21" workbookViewId="0">
      <selection activeCell="A21" sqref="A21"/>
    </sheetView>
  </sheetViews>
  <sheetFormatPr baseColWidth="10" defaultColWidth="11.42578125" defaultRowHeight="15" x14ac:dyDescent="0.25"/>
  <cols>
    <col min="1" max="1" width="43.28515625" style="86" customWidth="1"/>
    <col min="2" max="2" width="103.7109375" style="86" customWidth="1"/>
    <col min="3" max="16384" width="11.42578125" style="86"/>
  </cols>
  <sheetData>
    <row r="1" spans="1:2" ht="46.5" customHeight="1" x14ac:dyDescent="0.25">
      <c r="A1" s="391" t="s">
        <v>52</v>
      </c>
      <c r="B1" s="392"/>
    </row>
    <row r="2" spans="1:2" ht="78" customHeight="1" x14ac:dyDescent="0.25">
      <c r="A2" s="84" t="s">
        <v>74</v>
      </c>
      <c r="B2" s="77" t="s">
        <v>53</v>
      </c>
    </row>
    <row r="3" spans="1:2" ht="78" customHeight="1" x14ac:dyDescent="0.25">
      <c r="A3" s="84" t="s">
        <v>73</v>
      </c>
      <c r="B3" s="77" t="s">
        <v>72</v>
      </c>
    </row>
    <row r="4" spans="1:2" ht="78" customHeight="1" x14ac:dyDescent="0.25">
      <c r="A4" s="84" t="s">
        <v>75</v>
      </c>
      <c r="B4" s="77" t="s">
        <v>120</v>
      </c>
    </row>
    <row r="5" spans="1:2" ht="201.75" customHeight="1" x14ac:dyDescent="0.25">
      <c r="A5" s="84" t="s">
        <v>54</v>
      </c>
      <c r="B5" s="77" t="s">
        <v>55</v>
      </c>
    </row>
    <row r="6" spans="1:2" ht="78" customHeight="1" x14ac:dyDescent="0.25">
      <c r="A6" s="84" t="s">
        <v>76</v>
      </c>
      <c r="B6" s="77" t="s">
        <v>56</v>
      </c>
    </row>
    <row r="7" spans="1:2" ht="78" customHeight="1" x14ac:dyDescent="0.25">
      <c r="A7" s="83" t="s">
        <v>57</v>
      </c>
      <c r="B7" s="77" t="s">
        <v>58</v>
      </c>
    </row>
    <row r="8" spans="1:2" ht="78" customHeight="1" x14ac:dyDescent="0.25">
      <c r="A8" s="84" t="s">
        <v>77</v>
      </c>
      <c r="B8" s="77" t="s">
        <v>59</v>
      </c>
    </row>
    <row r="9" spans="1:2" ht="78" customHeight="1" x14ac:dyDescent="0.25">
      <c r="A9" s="83" t="s">
        <v>60</v>
      </c>
      <c r="B9" s="77" t="s">
        <v>79</v>
      </c>
    </row>
    <row r="10" spans="1:2" ht="78" customHeight="1" x14ac:dyDescent="0.25">
      <c r="A10" s="83" t="s">
        <v>61</v>
      </c>
      <c r="B10" s="77" t="s">
        <v>62</v>
      </c>
    </row>
    <row r="11" spans="1:2" ht="78" customHeight="1" x14ac:dyDescent="0.25">
      <c r="A11" s="84" t="s">
        <v>63</v>
      </c>
      <c r="B11" s="77" t="s">
        <v>64</v>
      </c>
    </row>
    <row r="12" spans="1:2" ht="78" customHeight="1" x14ac:dyDescent="0.25">
      <c r="A12" s="84" t="s">
        <v>65</v>
      </c>
      <c r="B12" s="77" t="s">
        <v>80</v>
      </c>
    </row>
    <row r="13" spans="1:2" ht="78" customHeight="1" x14ac:dyDescent="0.25">
      <c r="A13" s="84" t="s">
        <v>66</v>
      </c>
      <c r="B13" s="77" t="s">
        <v>67</v>
      </c>
    </row>
    <row r="14" spans="1:2" ht="110.25" customHeight="1" x14ac:dyDescent="0.25">
      <c r="A14" s="84" t="s">
        <v>68</v>
      </c>
      <c r="B14" s="77" t="s">
        <v>69</v>
      </c>
    </row>
    <row r="15" spans="1:2" ht="78" customHeight="1" x14ac:dyDescent="0.25">
      <c r="A15" s="84" t="s">
        <v>78</v>
      </c>
      <c r="B15" s="77" t="s">
        <v>307</v>
      </c>
    </row>
    <row r="16" spans="1:2" ht="78" customHeight="1" x14ac:dyDescent="0.25">
      <c r="A16" s="208" t="s">
        <v>70</v>
      </c>
      <c r="B16" s="209" t="s">
        <v>71</v>
      </c>
    </row>
    <row r="17" spans="1:2" x14ac:dyDescent="0.25">
      <c r="A17" s="210"/>
      <c r="B17" s="211"/>
    </row>
    <row r="18" spans="1:2" x14ac:dyDescent="0.25">
      <c r="A18" s="210"/>
      <c r="B18" s="211"/>
    </row>
    <row r="19" spans="1:2" x14ac:dyDescent="0.25">
      <c r="A19" s="210"/>
      <c r="B19" s="211"/>
    </row>
    <row r="20" spans="1:2" x14ac:dyDescent="0.25">
      <c r="A20" s="212"/>
      <c r="B20" s="211"/>
    </row>
    <row r="21" spans="1:2" x14ac:dyDescent="0.25">
      <c r="A21" s="213"/>
      <c r="B21" s="211"/>
    </row>
    <row r="22" spans="1:2" x14ac:dyDescent="0.25">
      <c r="A22" s="213"/>
      <c r="B22" s="211"/>
    </row>
    <row r="23" spans="1:2" x14ac:dyDescent="0.25">
      <c r="A23" s="213"/>
      <c r="B23" s="211"/>
    </row>
    <row r="24" spans="1:2" x14ac:dyDescent="0.25">
      <c r="A24" s="207"/>
    </row>
    <row r="25" spans="1:2" x14ac:dyDescent="0.25">
      <c r="A25" s="207"/>
    </row>
    <row r="26" spans="1:2" x14ac:dyDescent="0.25">
      <c r="A26" s="207"/>
    </row>
    <row r="27" spans="1:2" x14ac:dyDescent="0.25">
      <c r="A27" s="207"/>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topLeftCell="A34" workbookViewId="0">
      <selection activeCell="C41" sqref="C41"/>
    </sheetView>
  </sheetViews>
  <sheetFormatPr baseColWidth="10" defaultColWidth="11.42578125" defaultRowHeight="15" x14ac:dyDescent="0.25"/>
  <cols>
    <col min="1" max="1" width="24.140625" style="44" customWidth="1"/>
    <col min="2" max="2" width="44.42578125" style="44" customWidth="1"/>
    <col min="3" max="3" width="36.85546875" style="44" bestFit="1" customWidth="1"/>
    <col min="4" max="4" width="27" style="44" customWidth="1"/>
    <col min="5" max="5" width="25.28515625" style="44" customWidth="1"/>
    <col min="6" max="6" width="45.7109375" style="44" customWidth="1"/>
    <col min="7" max="13" width="11.42578125" style="44"/>
    <col min="14" max="14" width="27.5703125" style="44" customWidth="1"/>
    <col min="15" max="16384" width="11.42578125" style="44"/>
  </cols>
  <sheetData>
    <row r="1" spans="1:14" ht="72" customHeight="1" x14ac:dyDescent="0.25">
      <c r="A1" s="91"/>
      <c r="B1" s="393" t="s">
        <v>424</v>
      </c>
      <c r="C1" s="393"/>
      <c r="D1" s="393"/>
      <c r="E1" s="393"/>
      <c r="F1" s="394"/>
      <c r="G1" s="87"/>
      <c r="H1" s="87"/>
      <c r="I1" s="87"/>
      <c r="J1" s="87"/>
      <c r="K1" s="87"/>
      <c r="L1" s="87"/>
      <c r="M1" s="89"/>
      <c r="N1" s="90"/>
    </row>
    <row r="2" spans="1:14" ht="16.5" x14ac:dyDescent="0.3">
      <c r="A2" s="92" t="s">
        <v>124</v>
      </c>
      <c r="B2" s="253">
        <v>44925</v>
      </c>
      <c r="C2" s="39"/>
      <c r="D2" s="39"/>
      <c r="E2" s="39"/>
      <c r="F2" s="40"/>
    </row>
    <row r="3" spans="1:14" ht="76.5" customHeight="1" x14ac:dyDescent="0.25">
      <c r="A3" s="395" t="s">
        <v>151</v>
      </c>
      <c r="B3" s="396"/>
      <c r="C3" s="396"/>
      <c r="D3" s="396"/>
      <c r="E3" s="396"/>
      <c r="F3" s="397"/>
    </row>
    <row r="4" spans="1:14" ht="24.75" customHeight="1" x14ac:dyDescent="0.25">
      <c r="A4" s="93"/>
      <c r="B4" s="94"/>
      <c r="C4" s="94"/>
      <c r="D4" s="94"/>
      <c r="E4" s="94"/>
      <c r="F4" s="95"/>
    </row>
    <row r="5" spans="1:14" ht="28.5" x14ac:dyDescent="0.25">
      <c r="A5" s="96" t="s">
        <v>88</v>
      </c>
      <c r="B5" s="74" t="s">
        <v>83</v>
      </c>
      <c r="C5" s="74" t="s">
        <v>84</v>
      </c>
      <c r="D5" s="74" t="s">
        <v>85</v>
      </c>
      <c r="E5" s="74" t="s">
        <v>87</v>
      </c>
      <c r="F5" s="97" t="s">
        <v>86</v>
      </c>
      <c r="G5" s="88"/>
    </row>
    <row r="6" spans="1:14" ht="30.75" customHeight="1" x14ac:dyDescent="0.25">
      <c r="A6" s="400" t="s">
        <v>89</v>
      </c>
      <c r="B6" s="80" t="s">
        <v>95</v>
      </c>
      <c r="C6" s="81" t="s">
        <v>340</v>
      </c>
      <c r="D6" s="241">
        <v>43628</v>
      </c>
      <c r="E6" s="82" t="s">
        <v>341</v>
      </c>
      <c r="F6" s="98"/>
    </row>
    <row r="7" spans="1:14" ht="30.75" customHeight="1" x14ac:dyDescent="0.25">
      <c r="A7" s="400"/>
      <c r="B7" s="80" t="s">
        <v>90</v>
      </c>
      <c r="C7" s="81" t="s">
        <v>344</v>
      </c>
      <c r="D7" s="82" t="s">
        <v>342</v>
      </c>
      <c r="E7" s="82" t="s">
        <v>341</v>
      </c>
      <c r="F7" s="98"/>
    </row>
    <row r="8" spans="1:14" ht="30.75" customHeight="1" x14ac:dyDescent="0.25">
      <c r="A8" s="400"/>
      <c r="B8" s="80" t="s">
        <v>91</v>
      </c>
      <c r="C8" s="242" t="s">
        <v>345</v>
      </c>
      <c r="D8" s="82" t="s">
        <v>342</v>
      </c>
      <c r="E8" s="82" t="s">
        <v>341</v>
      </c>
      <c r="F8" s="98"/>
    </row>
    <row r="9" spans="1:14" ht="30.75" customHeight="1" x14ac:dyDescent="0.25">
      <c r="A9" s="400"/>
      <c r="B9" s="80" t="s">
        <v>93</v>
      </c>
      <c r="C9" s="81" t="s">
        <v>344</v>
      </c>
      <c r="D9" s="82" t="s">
        <v>342</v>
      </c>
      <c r="E9" s="82" t="s">
        <v>341</v>
      </c>
      <c r="F9" s="98"/>
    </row>
    <row r="10" spans="1:14" ht="30.75" customHeight="1" x14ac:dyDescent="0.25">
      <c r="A10" s="400"/>
      <c r="B10" s="80" t="s">
        <v>94</v>
      </c>
      <c r="C10" s="81" t="s">
        <v>344</v>
      </c>
      <c r="D10" s="82" t="s">
        <v>342</v>
      </c>
      <c r="E10" s="82" t="s">
        <v>341</v>
      </c>
      <c r="F10" s="98"/>
    </row>
    <row r="11" spans="1:14" ht="30.75" customHeight="1" x14ac:dyDescent="0.25">
      <c r="A11" s="400"/>
      <c r="B11" s="80" t="s">
        <v>92</v>
      </c>
      <c r="C11" s="82" t="s">
        <v>343</v>
      </c>
      <c r="D11" s="82" t="s">
        <v>417</v>
      </c>
      <c r="E11" s="82" t="s">
        <v>341</v>
      </c>
      <c r="F11" s="98"/>
    </row>
    <row r="12" spans="1:14" ht="30.75" customHeight="1" x14ac:dyDescent="0.25">
      <c r="A12" s="400"/>
      <c r="B12" s="80" t="s">
        <v>107</v>
      </c>
      <c r="C12" s="82" t="s">
        <v>346</v>
      </c>
      <c r="D12" s="241">
        <v>44926</v>
      </c>
      <c r="E12" s="82" t="s">
        <v>341</v>
      </c>
      <c r="F12" s="98"/>
    </row>
    <row r="13" spans="1:14" ht="30.75" customHeight="1" x14ac:dyDescent="0.25">
      <c r="A13" s="400"/>
      <c r="B13" s="80" t="s">
        <v>96</v>
      </c>
      <c r="C13" s="80" t="s">
        <v>475</v>
      </c>
      <c r="D13" s="82"/>
      <c r="E13" s="82"/>
      <c r="F13" s="98"/>
    </row>
    <row r="14" spans="1:14" ht="30.75" customHeight="1" x14ac:dyDescent="0.25">
      <c r="A14" s="400"/>
      <c r="B14" s="80" t="s">
        <v>262</v>
      </c>
      <c r="C14" s="82"/>
      <c r="D14" s="82"/>
      <c r="E14" s="82"/>
      <c r="F14" s="98"/>
    </row>
    <row r="15" spans="1:14" ht="30.75" customHeight="1" x14ac:dyDescent="0.25">
      <c r="A15" s="400"/>
      <c r="B15" s="80" t="s">
        <v>108</v>
      </c>
      <c r="C15" s="82" t="s">
        <v>347</v>
      </c>
      <c r="D15" s="82"/>
      <c r="E15" s="82" t="s">
        <v>341</v>
      </c>
      <c r="F15" s="98"/>
    </row>
    <row r="16" spans="1:14" ht="30.75" customHeight="1" x14ac:dyDescent="0.25">
      <c r="A16" s="400"/>
      <c r="B16" s="80" t="s">
        <v>116</v>
      </c>
      <c r="C16" s="250" t="s">
        <v>423</v>
      </c>
      <c r="D16" s="250"/>
      <c r="E16" s="82" t="s">
        <v>341</v>
      </c>
      <c r="F16" s="98"/>
    </row>
    <row r="17" spans="1:6" ht="37.5" customHeight="1" x14ac:dyDescent="0.3">
      <c r="A17" s="398" t="s">
        <v>97</v>
      </c>
      <c r="B17" s="85" t="s">
        <v>98</v>
      </c>
      <c r="C17" s="75" t="s">
        <v>348</v>
      </c>
      <c r="D17" s="75" t="s">
        <v>349</v>
      </c>
      <c r="E17" s="82" t="s">
        <v>341</v>
      </c>
      <c r="F17" s="99"/>
    </row>
    <row r="18" spans="1:6" ht="37.5" customHeight="1" x14ac:dyDescent="0.3">
      <c r="A18" s="398"/>
      <c r="B18" s="85" t="s">
        <v>99</v>
      </c>
      <c r="C18" s="75" t="s">
        <v>341</v>
      </c>
      <c r="D18" s="75" t="s">
        <v>349</v>
      </c>
      <c r="E18" s="82" t="s">
        <v>341</v>
      </c>
      <c r="F18" s="99"/>
    </row>
    <row r="19" spans="1:6" ht="37.5" customHeight="1" x14ac:dyDescent="0.3">
      <c r="A19" s="398"/>
      <c r="B19" s="85" t="s">
        <v>100</v>
      </c>
      <c r="C19" s="75" t="s">
        <v>348</v>
      </c>
      <c r="D19" s="75"/>
      <c r="E19" s="82" t="s">
        <v>341</v>
      </c>
      <c r="F19" s="99"/>
    </row>
    <row r="20" spans="1:6" ht="37.5" customHeight="1" x14ac:dyDescent="0.3">
      <c r="A20" s="398"/>
      <c r="B20" s="85" t="s">
        <v>101</v>
      </c>
      <c r="C20" s="75" t="s">
        <v>348</v>
      </c>
      <c r="D20" s="75"/>
      <c r="E20" s="82" t="s">
        <v>341</v>
      </c>
      <c r="F20" s="99"/>
    </row>
    <row r="21" spans="1:6" ht="37.5" customHeight="1" x14ac:dyDescent="0.3">
      <c r="A21" s="398"/>
      <c r="B21" s="85" t="s">
        <v>102</v>
      </c>
      <c r="C21" s="75" t="s">
        <v>350</v>
      </c>
      <c r="D21" s="75"/>
      <c r="E21" s="82" t="s">
        <v>341</v>
      </c>
      <c r="F21" s="99"/>
    </row>
    <row r="22" spans="1:6" ht="37.5" customHeight="1" x14ac:dyDescent="0.3">
      <c r="A22" s="398"/>
      <c r="B22" s="85" t="s">
        <v>125</v>
      </c>
      <c r="C22" s="75" t="s">
        <v>341</v>
      </c>
      <c r="D22" s="75"/>
      <c r="E22" s="82" t="s">
        <v>341</v>
      </c>
      <c r="F22" s="99"/>
    </row>
    <row r="23" spans="1:6" ht="37.5" customHeight="1" x14ac:dyDescent="0.3">
      <c r="A23" s="398"/>
      <c r="B23" s="85" t="s">
        <v>103</v>
      </c>
      <c r="C23" s="75" t="s">
        <v>348</v>
      </c>
      <c r="D23" s="75"/>
      <c r="E23" s="82" t="s">
        <v>341</v>
      </c>
      <c r="F23" s="99"/>
    </row>
    <row r="24" spans="1:6" ht="37.5" customHeight="1" x14ac:dyDescent="0.3">
      <c r="A24" s="398"/>
      <c r="B24" s="80" t="s">
        <v>104</v>
      </c>
      <c r="C24" s="75" t="s">
        <v>348</v>
      </c>
      <c r="D24" s="75"/>
      <c r="E24" s="82" t="s">
        <v>341</v>
      </c>
      <c r="F24" s="99"/>
    </row>
    <row r="25" spans="1:6" ht="37.5" customHeight="1" x14ac:dyDescent="0.3">
      <c r="A25" s="398"/>
      <c r="B25" s="80" t="s">
        <v>105</v>
      </c>
      <c r="C25" s="75" t="s">
        <v>341</v>
      </c>
      <c r="D25" s="75"/>
      <c r="E25" s="82" t="s">
        <v>341</v>
      </c>
      <c r="F25" s="99"/>
    </row>
    <row r="26" spans="1:6" ht="37.5" customHeight="1" x14ac:dyDescent="0.3">
      <c r="A26" s="398"/>
      <c r="B26" s="80" t="s">
        <v>106</v>
      </c>
      <c r="C26" s="75" t="s">
        <v>341</v>
      </c>
      <c r="D26" s="75"/>
      <c r="E26" s="82" t="s">
        <v>341</v>
      </c>
      <c r="F26" s="99"/>
    </row>
    <row r="27" spans="1:6" ht="37.5" customHeight="1" x14ac:dyDescent="0.3">
      <c r="A27" s="398"/>
      <c r="B27" s="80" t="s">
        <v>109</v>
      </c>
      <c r="C27" s="75" t="s">
        <v>341</v>
      </c>
      <c r="D27" s="75"/>
      <c r="E27" s="82" t="s">
        <v>341</v>
      </c>
      <c r="F27" s="99"/>
    </row>
    <row r="28" spans="1:6" ht="37.5" customHeight="1" x14ac:dyDescent="0.3">
      <c r="A28" s="401" t="s">
        <v>113</v>
      </c>
      <c r="B28" s="80" t="s">
        <v>114</v>
      </c>
      <c r="C28" s="75" t="s">
        <v>341</v>
      </c>
      <c r="D28" s="75"/>
      <c r="E28" s="82" t="s">
        <v>341</v>
      </c>
      <c r="F28" s="99"/>
    </row>
    <row r="29" spans="1:6" ht="37.5" customHeight="1" x14ac:dyDescent="0.3">
      <c r="A29" s="402"/>
      <c r="B29" s="80" t="s">
        <v>115</v>
      </c>
      <c r="C29" s="75" t="s">
        <v>341</v>
      </c>
      <c r="D29" s="75"/>
      <c r="E29" s="82" t="s">
        <v>341</v>
      </c>
      <c r="F29" s="99"/>
    </row>
    <row r="30" spans="1:6" ht="37.5" customHeight="1" x14ac:dyDescent="0.3">
      <c r="A30" s="402"/>
      <c r="B30" s="80" t="s">
        <v>117</v>
      </c>
      <c r="C30" s="75" t="s">
        <v>341</v>
      </c>
      <c r="D30" s="75"/>
      <c r="E30" s="82" t="s">
        <v>341</v>
      </c>
      <c r="F30" s="99"/>
    </row>
    <row r="31" spans="1:6" ht="37.5" customHeight="1" x14ac:dyDescent="0.3">
      <c r="A31" s="402"/>
      <c r="B31" s="80" t="s">
        <v>118</v>
      </c>
      <c r="C31" s="75" t="s">
        <v>341</v>
      </c>
      <c r="D31" s="75"/>
      <c r="E31" s="82" t="s">
        <v>341</v>
      </c>
      <c r="F31" s="99"/>
    </row>
    <row r="32" spans="1:6" ht="37.5" customHeight="1" x14ac:dyDescent="0.3">
      <c r="A32" s="403"/>
      <c r="B32" s="80" t="s">
        <v>121</v>
      </c>
      <c r="C32" s="75" t="s">
        <v>341</v>
      </c>
      <c r="D32" s="75"/>
      <c r="E32" s="82" t="s">
        <v>341</v>
      </c>
      <c r="F32" s="99"/>
    </row>
    <row r="33" spans="1:6" ht="43.5" customHeight="1" x14ac:dyDescent="0.3">
      <c r="A33" s="398" t="s">
        <v>110</v>
      </c>
      <c r="B33" s="80" t="s">
        <v>123</v>
      </c>
      <c r="C33" s="75" t="s">
        <v>341</v>
      </c>
      <c r="D33" s="75"/>
      <c r="E33" s="82" t="s">
        <v>341</v>
      </c>
      <c r="F33" s="99"/>
    </row>
    <row r="34" spans="1:6" ht="43.5" customHeight="1" x14ac:dyDescent="0.3">
      <c r="A34" s="398"/>
      <c r="B34" s="80" t="s">
        <v>111</v>
      </c>
      <c r="C34" s="75" t="s">
        <v>341</v>
      </c>
      <c r="D34" s="75"/>
      <c r="E34" s="82" t="s">
        <v>341</v>
      </c>
      <c r="F34" s="99"/>
    </row>
    <row r="35" spans="1:6" ht="43.5" customHeight="1" x14ac:dyDescent="0.3">
      <c r="A35" s="398"/>
      <c r="B35" s="80" t="s">
        <v>112</v>
      </c>
      <c r="C35" s="75" t="s">
        <v>348</v>
      </c>
      <c r="D35" s="75"/>
      <c r="E35" s="82" t="s">
        <v>341</v>
      </c>
      <c r="F35" s="99"/>
    </row>
    <row r="36" spans="1:6" ht="43.5" customHeight="1" x14ac:dyDescent="0.3">
      <c r="A36" s="398"/>
      <c r="B36" s="80" t="s">
        <v>119</v>
      </c>
      <c r="C36" s="75" t="s">
        <v>351</v>
      </c>
      <c r="D36" s="75"/>
      <c r="E36" s="82" t="s">
        <v>351</v>
      </c>
      <c r="F36" s="99"/>
    </row>
    <row r="37" spans="1:6" ht="43.5" customHeight="1" x14ac:dyDescent="0.3">
      <c r="A37" s="398"/>
      <c r="B37" s="80" t="s">
        <v>122</v>
      </c>
      <c r="C37" s="75" t="s">
        <v>351</v>
      </c>
      <c r="D37" s="75"/>
      <c r="E37" s="82" t="s">
        <v>351</v>
      </c>
      <c r="F37" s="99"/>
    </row>
    <row r="38" spans="1:6" ht="33" x14ac:dyDescent="0.3">
      <c r="A38" s="398"/>
      <c r="B38" s="80" t="s">
        <v>149</v>
      </c>
      <c r="C38" s="75" t="s">
        <v>341</v>
      </c>
      <c r="D38" s="75"/>
      <c r="E38" s="82" t="s">
        <v>341</v>
      </c>
      <c r="F38" s="99"/>
    </row>
    <row r="39" spans="1:6" ht="36" customHeight="1" thickBot="1" x14ac:dyDescent="0.35">
      <c r="A39" s="399"/>
      <c r="B39" s="100" t="s">
        <v>150</v>
      </c>
      <c r="C39" s="101" t="s">
        <v>341</v>
      </c>
      <c r="D39" s="101"/>
      <c r="E39" s="82" t="s">
        <v>341</v>
      </c>
      <c r="F39" s="102"/>
    </row>
    <row r="40" spans="1:6" ht="16.5" x14ac:dyDescent="0.3">
      <c r="A40" s="206"/>
      <c r="B40" s="206"/>
      <c r="C40" s="206"/>
      <c r="D40" s="206"/>
      <c r="E40" s="206"/>
      <c r="F40" s="206"/>
    </row>
    <row r="41" spans="1:6" ht="16.5" x14ac:dyDescent="0.3">
      <c r="A41" s="206"/>
      <c r="B41" s="206"/>
      <c r="C41" s="206"/>
      <c r="D41" s="206"/>
      <c r="E41" s="206"/>
      <c r="F41" s="206"/>
    </row>
    <row r="42" spans="1:6" ht="16.5" x14ac:dyDescent="0.3">
      <c r="A42" s="123"/>
      <c r="B42" s="123"/>
      <c r="C42" s="123"/>
      <c r="D42" s="123"/>
      <c r="E42" s="123"/>
      <c r="F42" s="123"/>
    </row>
    <row r="43" spans="1:6" ht="16.5" x14ac:dyDescent="0.3">
      <c r="A43" s="123"/>
      <c r="B43" s="123"/>
      <c r="C43" s="123"/>
      <c r="D43" s="123"/>
      <c r="E43" s="123"/>
      <c r="F43" s="123"/>
    </row>
  </sheetData>
  <mergeCells count="6">
    <mergeCell ref="B1:F1"/>
    <mergeCell ref="A3:F3"/>
    <mergeCell ref="A33:A39"/>
    <mergeCell ref="A6:A16"/>
    <mergeCell ref="A17:A27"/>
    <mergeCell ref="A28:A32"/>
  </mergeCells>
  <dataValidations disablePrompts="1" count="4">
    <dataValidation allowBlank="1" showInputMessage="1" showErrorMessage="1" prompt="Registre el documento soporte donde se encuentra el item del repositorio de la entidad. (Físico o Magnético)" sqref="C5" xr:uid="{00000000-0002-0000-02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200-000001000000}"/>
    <dataValidation allowBlank="1" showInputMessage="1" showErrorMessage="1" prompt="Registre SI, si tiene acceso al documento, NO cuando exista alguna limitación en su acceso, indicando en las Notas del equipo Auditor la observación._x000a_" sqref="E5" xr:uid="{00000000-0002-0000-0200-000002000000}"/>
    <dataValidation allowBlank="1" showInputMessage="1" showErrorMessage="1" prompt="Registre notas de relevancia de orientación sobre la información. Ej: Version desactualizada, No se presentó auditoría regular en la última vigencia, etc." sqref="F5" xr:uid="{00000000-0002-0000-0200-000003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K12"/>
  <sheetViews>
    <sheetView topLeftCell="A10" workbookViewId="0"/>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2" t="s">
        <v>263</v>
      </c>
      <c r="D5" s="183"/>
      <c r="E5" s="183"/>
      <c r="F5" s="183"/>
      <c r="G5" s="183"/>
      <c r="H5" s="183"/>
      <c r="I5" s="183"/>
      <c r="J5" s="183"/>
      <c r="K5" s="184"/>
    </row>
    <row r="6" spans="3:11" ht="15.75" thickBot="1" x14ac:dyDescent="0.3">
      <c r="C6" s="185" t="s">
        <v>265</v>
      </c>
      <c r="D6" s="186" t="s">
        <v>264</v>
      </c>
      <c r="E6" s="186"/>
      <c r="F6" s="186"/>
      <c r="G6" s="186"/>
      <c r="H6" s="186"/>
      <c r="I6" s="186"/>
      <c r="J6" s="186"/>
      <c r="K6" s="187"/>
    </row>
    <row r="7" spans="3:11" x14ac:dyDescent="0.25">
      <c r="C7" s="181"/>
      <c r="D7" s="181"/>
      <c r="E7" s="181"/>
      <c r="F7" s="181"/>
      <c r="G7" s="181"/>
      <c r="H7" s="181"/>
      <c r="I7" s="181"/>
      <c r="J7" s="181"/>
      <c r="K7" s="181"/>
    </row>
    <row r="9" spans="3:11" ht="272.25" customHeight="1" x14ac:dyDescent="0.25">
      <c r="C9" s="404" t="s">
        <v>272</v>
      </c>
      <c r="D9" s="404"/>
      <c r="E9" s="404"/>
      <c r="F9" s="404"/>
      <c r="G9" s="404"/>
      <c r="H9" s="404"/>
      <c r="I9" s="404"/>
      <c r="J9" s="404"/>
      <c r="K9" s="404"/>
    </row>
    <row r="10" spans="3:11" ht="205.5" customHeight="1" x14ac:dyDescent="0.25">
      <c r="C10" s="404" t="s">
        <v>271</v>
      </c>
      <c r="D10" s="404"/>
      <c r="E10" s="404"/>
      <c r="F10" s="404"/>
      <c r="G10" s="404"/>
      <c r="H10" s="404"/>
      <c r="I10" s="404"/>
      <c r="J10" s="404"/>
      <c r="K10" s="404"/>
    </row>
    <row r="11" spans="3:11" ht="205.5" customHeight="1" x14ac:dyDescent="0.25">
      <c r="C11" s="204"/>
      <c r="D11" s="204"/>
      <c r="E11" s="204"/>
      <c r="F11" s="204"/>
      <c r="G11" s="204"/>
      <c r="H11" s="204"/>
      <c r="I11" s="204"/>
      <c r="J11" s="204"/>
      <c r="K11" s="204"/>
    </row>
    <row r="12" spans="3:11" ht="39.75" customHeight="1" x14ac:dyDescent="0.25">
      <c r="C12" s="405" t="s">
        <v>273</v>
      </c>
      <c r="D12" s="405"/>
      <c r="E12" s="405"/>
      <c r="F12" s="405"/>
      <c r="G12" s="405"/>
      <c r="H12" s="405"/>
      <c r="I12" s="405"/>
      <c r="J12" s="405"/>
      <c r="K12" s="405"/>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31"/>
  <sheetViews>
    <sheetView topLeftCell="N18" zoomScaleNormal="100" workbookViewId="0">
      <selection activeCell="U25" sqref="U25"/>
    </sheetView>
  </sheetViews>
  <sheetFormatPr baseColWidth="10" defaultColWidth="14.42578125" defaultRowHeight="15" customHeight="1" x14ac:dyDescent="0.3"/>
  <cols>
    <col min="1" max="1" width="4.5703125" style="214" customWidth="1"/>
    <col min="2" max="2" width="48.7109375" style="214" customWidth="1"/>
    <col min="3" max="7" width="10.7109375" style="257" customWidth="1"/>
    <col min="8" max="8" width="11.5703125" style="257" customWidth="1"/>
    <col min="9" max="9" width="14.140625" style="257" customWidth="1"/>
    <col min="10" max="10" width="22" style="257" customWidth="1"/>
    <col min="11" max="12" width="9.7109375" style="257" customWidth="1"/>
    <col min="13" max="13" width="13" style="257" customWidth="1"/>
    <col min="14" max="14" width="10.85546875" style="257" customWidth="1"/>
    <col min="15" max="16" width="10.7109375" style="257" customWidth="1"/>
    <col min="17" max="17" width="16.28515625" style="257" customWidth="1"/>
    <col min="18" max="18" width="16.140625" style="257" customWidth="1"/>
    <col min="19" max="19" width="10.7109375" style="257" customWidth="1"/>
    <col min="20" max="20" width="32.140625" style="257" customWidth="1"/>
    <col min="21" max="21" width="35.140625" style="214" customWidth="1"/>
    <col min="22" max="24" width="14.42578125" style="214"/>
    <col min="25" max="25" width="39" style="214" customWidth="1"/>
    <col min="26" max="16384" width="14.42578125" style="214"/>
  </cols>
  <sheetData>
    <row r="1" spans="2:28" ht="15" customHeight="1" thickBot="1" x14ac:dyDescent="0.35"/>
    <row r="2" spans="2:28" ht="16.5" x14ac:dyDescent="0.3">
      <c r="B2" s="408"/>
      <c r="C2" s="411" t="s">
        <v>323</v>
      </c>
      <c r="D2" s="412"/>
      <c r="E2" s="412"/>
      <c r="F2" s="412"/>
      <c r="G2" s="412"/>
      <c r="H2" s="412"/>
      <c r="I2" s="412"/>
      <c r="J2" s="412"/>
      <c r="K2" s="412"/>
      <c r="L2" s="412"/>
      <c r="M2" s="412"/>
      <c r="N2" s="412"/>
      <c r="O2" s="412"/>
      <c r="P2" s="412"/>
      <c r="Q2" s="413"/>
      <c r="R2" s="423"/>
      <c r="S2" s="424"/>
      <c r="T2" s="420"/>
    </row>
    <row r="3" spans="2:28" ht="16.5" x14ac:dyDescent="0.3">
      <c r="B3" s="409"/>
      <c r="C3" s="414"/>
      <c r="D3" s="415"/>
      <c r="E3" s="415"/>
      <c r="F3" s="415"/>
      <c r="G3" s="415"/>
      <c r="H3" s="415"/>
      <c r="I3" s="415"/>
      <c r="J3" s="415"/>
      <c r="K3" s="415"/>
      <c r="L3" s="415"/>
      <c r="M3" s="415"/>
      <c r="N3" s="415"/>
      <c r="O3" s="415"/>
      <c r="P3" s="415"/>
      <c r="Q3" s="416"/>
      <c r="R3" s="425"/>
      <c r="S3" s="426"/>
      <c r="T3" s="421"/>
    </row>
    <row r="4" spans="2:28" ht="16.5" x14ac:dyDescent="0.3">
      <c r="B4" s="409"/>
      <c r="C4" s="414"/>
      <c r="D4" s="415"/>
      <c r="E4" s="415"/>
      <c r="F4" s="415"/>
      <c r="G4" s="415"/>
      <c r="H4" s="415"/>
      <c r="I4" s="415"/>
      <c r="J4" s="415"/>
      <c r="K4" s="415"/>
      <c r="L4" s="415"/>
      <c r="M4" s="415"/>
      <c r="N4" s="415"/>
      <c r="O4" s="415"/>
      <c r="P4" s="415"/>
      <c r="Q4" s="416"/>
      <c r="R4" s="425"/>
      <c r="S4" s="426"/>
      <c r="T4" s="421"/>
    </row>
    <row r="5" spans="2:28" ht="17.25" thickBot="1" x14ac:dyDescent="0.35">
      <c r="B5" s="410"/>
      <c r="C5" s="417"/>
      <c r="D5" s="418"/>
      <c r="E5" s="418"/>
      <c r="F5" s="418"/>
      <c r="G5" s="418"/>
      <c r="H5" s="418"/>
      <c r="I5" s="418"/>
      <c r="J5" s="418"/>
      <c r="K5" s="418"/>
      <c r="L5" s="418"/>
      <c r="M5" s="418"/>
      <c r="N5" s="418"/>
      <c r="O5" s="418"/>
      <c r="P5" s="418"/>
      <c r="Q5" s="419"/>
      <c r="R5" s="427"/>
      <c r="S5" s="428"/>
      <c r="T5" s="422"/>
    </row>
    <row r="6" spans="2:28" ht="17.25" thickBot="1" x14ac:dyDescent="0.35">
      <c r="B6" s="215" t="s">
        <v>11</v>
      </c>
      <c r="C6" s="406">
        <v>44926</v>
      </c>
      <c r="D6" s="407"/>
    </row>
    <row r="7" spans="2:28" ht="15" customHeight="1" thickBot="1" x14ac:dyDescent="0.35"/>
    <row r="8" spans="2:28" ht="17.25" thickBot="1" x14ac:dyDescent="0.35">
      <c r="B8" s="216">
        <v>1</v>
      </c>
      <c r="C8" s="443">
        <v>2</v>
      </c>
      <c r="D8" s="444"/>
      <c r="E8" s="444"/>
      <c r="F8" s="444"/>
      <c r="G8" s="444"/>
      <c r="H8" s="444"/>
      <c r="I8" s="444"/>
      <c r="J8" s="445"/>
      <c r="K8" s="258"/>
      <c r="L8" s="258"/>
      <c r="M8" s="443">
        <v>3</v>
      </c>
      <c r="N8" s="447"/>
      <c r="O8" s="443">
        <v>4</v>
      </c>
      <c r="P8" s="447"/>
      <c r="Q8" s="443">
        <v>5</v>
      </c>
      <c r="R8" s="448"/>
      <c r="S8" s="448"/>
      <c r="T8" s="441">
        <v>6</v>
      </c>
      <c r="U8" s="442"/>
    </row>
    <row r="9" spans="2:28" ht="47.25" customHeight="1" thickBot="1" x14ac:dyDescent="0.35">
      <c r="B9" s="429" t="s">
        <v>322</v>
      </c>
      <c r="C9" s="431" t="s">
        <v>0</v>
      </c>
      <c r="D9" s="418"/>
      <c r="E9" s="418"/>
      <c r="F9" s="418"/>
      <c r="G9" s="418"/>
      <c r="H9" s="432" t="s">
        <v>6</v>
      </c>
      <c r="I9" s="433"/>
      <c r="J9" s="437" t="s">
        <v>308</v>
      </c>
      <c r="K9" s="446"/>
      <c r="L9" s="438"/>
      <c r="M9" s="435" t="s">
        <v>7</v>
      </c>
      <c r="N9" s="436"/>
      <c r="O9" s="432" t="s">
        <v>8</v>
      </c>
      <c r="P9" s="436"/>
      <c r="Q9" s="449" t="s">
        <v>9</v>
      </c>
      <c r="R9" s="449" t="s">
        <v>10</v>
      </c>
      <c r="S9" s="432" t="s">
        <v>13</v>
      </c>
      <c r="T9" s="437" t="s">
        <v>14</v>
      </c>
      <c r="U9" s="438"/>
    </row>
    <row r="10" spans="2:28" ht="47.25" customHeight="1" thickBot="1" x14ac:dyDescent="0.35">
      <c r="B10" s="430"/>
      <c r="C10" s="243" t="s">
        <v>1</v>
      </c>
      <c r="D10" s="244" t="s">
        <v>2</v>
      </c>
      <c r="E10" s="245" t="s">
        <v>3</v>
      </c>
      <c r="F10" s="246" t="s">
        <v>4</v>
      </c>
      <c r="G10" s="247" t="s">
        <v>5</v>
      </c>
      <c r="H10" s="434"/>
      <c r="I10" s="433"/>
      <c r="J10" s="439"/>
      <c r="K10" s="435"/>
      <c r="L10" s="440"/>
      <c r="M10" s="433"/>
      <c r="N10" s="436"/>
      <c r="O10" s="434"/>
      <c r="P10" s="436"/>
      <c r="Q10" s="450"/>
      <c r="R10" s="450"/>
      <c r="S10" s="434"/>
      <c r="T10" s="439"/>
      <c r="U10" s="440"/>
    </row>
    <row r="11" spans="2:28" ht="51.75" customHeight="1" x14ac:dyDescent="0.3">
      <c r="B11" s="366" t="s">
        <v>352</v>
      </c>
      <c r="C11" s="367"/>
      <c r="D11" s="367"/>
      <c r="E11" s="367">
        <v>2</v>
      </c>
      <c r="F11" s="368"/>
      <c r="G11" s="369">
        <f t="shared" ref="G11:G23" si="0">SUM(C11:F11)</f>
        <v>2</v>
      </c>
      <c r="H11" s="369" t="str">
        <f>IF(G11=0,0,IF(($C11/$G11)&gt;=0.2,"Extremo",+IF((($C11/G11)+($D11/$G11))&gt;=0.3,"Alto",+IF((($C11/$G11)+($D11/$G11)+($E11/$G11))&gt;=0.4,"Moderado",+IF(($C11/$G11)+($D11/$G11)+($E11/$G11)+($F11/$G11)&gt;=0.5,"Bajo",IF(G11=0,0))))))</f>
        <v>Moderado</v>
      </c>
      <c r="I11" s="249">
        <f>(IF(H11="Extremo",50%,(IF(H11="Alto",40%,IF(H11="Moderado",15%,IF(H11="Bajo",10%,0))))))</f>
        <v>0.15</v>
      </c>
      <c r="J11" s="249" t="str">
        <f>'ANALISIS OCI'!AC9</f>
        <v>Extremo</v>
      </c>
      <c r="K11" s="249">
        <f>(IF(J11="Extremo",50%,(IF(J11="Alto",40%,IF(J11="Moderado",15%,IF(J11="Bajo",10%,0))))))</f>
        <v>0.5</v>
      </c>
      <c r="L11" s="249">
        <f>IF(I11=0,K11,I11)</f>
        <v>0.15</v>
      </c>
      <c r="M11" s="368" t="s">
        <v>12</v>
      </c>
      <c r="N11" s="249"/>
      <c r="O11" s="368" t="s">
        <v>12</v>
      </c>
      <c r="P11" s="249">
        <f t="shared" ref="P11:P23" si="1">IF(O11="Si",20%,IF(O11="No",0,0))</f>
        <v>0</v>
      </c>
      <c r="Q11" s="370">
        <v>44713</v>
      </c>
      <c r="R11" s="371">
        <f>+$C$6-Q11</f>
        <v>213</v>
      </c>
      <c r="S11" s="372">
        <f t="shared" ref="S11:S23" si="2">IF(R11&gt;=1080,30%,IF(R11&gt;=720,20%,IF(R11&gt;=360,10%,IF(R11&lt;=359,0%,0))))</f>
        <v>0</v>
      </c>
      <c r="T11" s="249">
        <f>IF(N11=100%,100%,(L11+P11+S11))</f>
        <v>0.15</v>
      </c>
      <c r="U11" s="373" t="str">
        <f>+IF(T11&gt;=85%,$AB$12,IF(AND( T11&gt;65%,T11&lt;85%),$AB$13,$AB$14))</f>
        <v>Incluir en ciclos posteriores de auditoría</v>
      </c>
      <c r="X11" s="217"/>
      <c r="Y11" s="217"/>
      <c r="Z11" s="217"/>
      <c r="AA11" s="217"/>
    </row>
    <row r="12" spans="2:28" ht="43.5" customHeight="1" x14ac:dyDescent="0.3">
      <c r="B12" s="374" t="s">
        <v>353</v>
      </c>
      <c r="C12" s="361"/>
      <c r="D12" s="361"/>
      <c r="E12" s="361">
        <v>2</v>
      </c>
      <c r="F12" s="362">
        <v>2</v>
      </c>
      <c r="G12" s="363">
        <f t="shared" si="0"/>
        <v>4</v>
      </c>
      <c r="H12" s="363" t="str">
        <f t="shared" ref="H12:H23" si="3">IF(G12=0,0,IF(($C12/$G12)&gt;=0.2,"Extremo",+IF((($C12/G12)+($D12/$G12))&gt;=0.3,"Alto",+IF((($C12/$G12)+($D12/$G12)+($E12/$G12))&gt;=0.4,"Moderado",+IF(($C12/$G12)+($D12/$G12)+($E12/$G12)+($F12/$G12)&gt;=0.5,"Bajo",IF(G12=0,0))))))</f>
        <v>Moderado</v>
      </c>
      <c r="I12" s="259">
        <f t="shared" ref="I12:K23" si="4">(IF(H12="Extremo",50%,(IF(H12="Alto",40%,IF(H12="Moderado",15%,IF(H12="Bajo",10%,0))))))</f>
        <v>0.15</v>
      </c>
      <c r="J12" s="259" t="str">
        <f>'ANALISIS OCI'!AC10</f>
        <v>Moderado</v>
      </c>
      <c r="K12" s="259">
        <f t="shared" si="4"/>
        <v>0.15</v>
      </c>
      <c r="L12" s="259">
        <f t="shared" ref="L12:L23" si="5">IF(I12=0,K12,I12)</f>
        <v>0.15</v>
      </c>
      <c r="M12" s="362" t="s">
        <v>12</v>
      </c>
      <c r="N12" s="259"/>
      <c r="O12" s="362" t="s">
        <v>12</v>
      </c>
      <c r="P12" s="259">
        <f t="shared" si="1"/>
        <v>0</v>
      </c>
      <c r="Q12" s="260">
        <v>43809</v>
      </c>
      <c r="R12" s="364">
        <f t="shared" ref="R12:R23" si="6">+$C$6-Q12</f>
        <v>1117</v>
      </c>
      <c r="S12" s="365">
        <f t="shared" si="2"/>
        <v>0.3</v>
      </c>
      <c r="T12" s="259">
        <f t="shared" ref="T12:T23" si="7">IF(N12=100%,100%,(L12+P12+S12))</f>
        <v>0.44999999999999996</v>
      </c>
      <c r="U12" s="375" t="str">
        <f t="shared" ref="U12:U23" si="8">+IF(T12&gt;=85%,$AB$12,IF(AND( T12&gt;65%,T12&lt;85%),$AB$13,$AB$14))</f>
        <v>Incluir en ciclos posteriores de auditoría</v>
      </c>
      <c r="X12" s="217"/>
      <c r="Z12" s="217"/>
      <c r="AA12" s="217"/>
      <c r="AB12" s="214" t="s">
        <v>320</v>
      </c>
    </row>
    <row r="13" spans="2:28" ht="43.5" customHeight="1" x14ac:dyDescent="0.3">
      <c r="B13" s="374" t="s">
        <v>354</v>
      </c>
      <c r="C13" s="361"/>
      <c r="D13" s="361"/>
      <c r="E13" s="361">
        <v>1</v>
      </c>
      <c r="F13" s="362">
        <v>4</v>
      </c>
      <c r="G13" s="363">
        <f t="shared" si="0"/>
        <v>5</v>
      </c>
      <c r="H13" s="363" t="str">
        <f t="shared" si="3"/>
        <v>Bajo</v>
      </c>
      <c r="I13" s="259">
        <f t="shared" si="4"/>
        <v>0.1</v>
      </c>
      <c r="J13" s="259" t="str">
        <f>'ANALISIS OCI'!AC11</f>
        <v>Moderado</v>
      </c>
      <c r="K13" s="259">
        <f t="shared" si="4"/>
        <v>0.15</v>
      </c>
      <c r="L13" s="259">
        <f t="shared" si="5"/>
        <v>0.1</v>
      </c>
      <c r="M13" s="362" t="s">
        <v>12</v>
      </c>
      <c r="N13" s="259"/>
      <c r="O13" s="362" t="s">
        <v>12</v>
      </c>
      <c r="P13" s="259">
        <f t="shared" si="1"/>
        <v>0</v>
      </c>
      <c r="Q13" s="260">
        <v>44772</v>
      </c>
      <c r="R13" s="364">
        <f t="shared" si="6"/>
        <v>154</v>
      </c>
      <c r="S13" s="365">
        <f t="shared" si="2"/>
        <v>0</v>
      </c>
      <c r="T13" s="259">
        <f t="shared" si="7"/>
        <v>0.1</v>
      </c>
      <c r="U13" s="375" t="str">
        <f t="shared" si="8"/>
        <v>Incluir en ciclos posteriores de auditoría</v>
      </c>
      <c r="X13" s="217"/>
      <c r="Z13" s="217"/>
      <c r="AA13" s="217"/>
      <c r="AB13" s="217" t="s">
        <v>321</v>
      </c>
    </row>
    <row r="14" spans="2:28" ht="43.5" customHeight="1" x14ac:dyDescent="0.3">
      <c r="B14" s="374" t="s">
        <v>355</v>
      </c>
      <c r="C14" s="361"/>
      <c r="D14" s="361">
        <v>1</v>
      </c>
      <c r="E14" s="361">
        <v>2</v>
      </c>
      <c r="F14" s="362">
        <v>2</v>
      </c>
      <c r="G14" s="363">
        <f t="shared" si="0"/>
        <v>5</v>
      </c>
      <c r="H14" s="363" t="str">
        <f t="shared" si="3"/>
        <v>Moderado</v>
      </c>
      <c r="I14" s="259">
        <f t="shared" si="4"/>
        <v>0.15</v>
      </c>
      <c r="J14" s="259" t="str">
        <f>'ANALISIS OCI'!AC12</f>
        <v>Moderado</v>
      </c>
      <c r="K14" s="259">
        <f t="shared" si="4"/>
        <v>0.15</v>
      </c>
      <c r="L14" s="259">
        <f t="shared" si="5"/>
        <v>0.15</v>
      </c>
      <c r="M14" s="362" t="s">
        <v>12</v>
      </c>
      <c r="N14" s="259"/>
      <c r="O14" s="362" t="s">
        <v>12</v>
      </c>
      <c r="P14" s="259">
        <f t="shared" si="1"/>
        <v>0</v>
      </c>
      <c r="Q14" s="260">
        <v>44530</v>
      </c>
      <c r="R14" s="364">
        <f t="shared" si="6"/>
        <v>396</v>
      </c>
      <c r="S14" s="365">
        <f t="shared" si="2"/>
        <v>0.1</v>
      </c>
      <c r="T14" s="259">
        <f t="shared" si="7"/>
        <v>0.25</v>
      </c>
      <c r="U14" s="375" t="str">
        <f t="shared" si="8"/>
        <v>Incluir en ciclos posteriores de auditoría</v>
      </c>
      <c r="X14" s="217"/>
      <c r="Z14" s="217"/>
      <c r="AA14" s="217"/>
      <c r="AB14" s="217" t="s">
        <v>319</v>
      </c>
    </row>
    <row r="15" spans="2:28" ht="63.75" customHeight="1" x14ac:dyDescent="0.3">
      <c r="B15" s="374" t="s">
        <v>356</v>
      </c>
      <c r="C15" s="362"/>
      <c r="D15" s="362"/>
      <c r="E15" s="361">
        <v>1</v>
      </c>
      <c r="F15" s="362">
        <v>2</v>
      </c>
      <c r="G15" s="363">
        <f t="shared" si="0"/>
        <v>3</v>
      </c>
      <c r="H15" s="363" t="str">
        <f t="shared" si="3"/>
        <v>Bajo</v>
      </c>
      <c r="I15" s="259">
        <f t="shared" si="4"/>
        <v>0.1</v>
      </c>
      <c r="J15" s="259" t="str">
        <f>'ANALISIS OCI'!AC13</f>
        <v>Moderado</v>
      </c>
      <c r="K15" s="259">
        <f t="shared" si="4"/>
        <v>0.15</v>
      </c>
      <c r="L15" s="259">
        <f t="shared" si="5"/>
        <v>0.1</v>
      </c>
      <c r="M15" s="362" t="s">
        <v>12</v>
      </c>
      <c r="N15" s="259"/>
      <c r="O15" s="362" t="s">
        <v>12</v>
      </c>
      <c r="P15" s="259">
        <f t="shared" si="1"/>
        <v>0</v>
      </c>
      <c r="Q15" s="260">
        <v>44713</v>
      </c>
      <c r="R15" s="364">
        <f t="shared" si="6"/>
        <v>213</v>
      </c>
      <c r="S15" s="365">
        <f t="shared" si="2"/>
        <v>0</v>
      </c>
      <c r="T15" s="259">
        <f t="shared" si="7"/>
        <v>0.1</v>
      </c>
      <c r="U15" s="375" t="str">
        <f t="shared" si="8"/>
        <v>Incluir en ciclos posteriores de auditoría</v>
      </c>
      <c r="X15" s="217"/>
      <c r="Y15" s="217"/>
      <c r="Z15" s="217"/>
      <c r="AA15" s="217"/>
    </row>
    <row r="16" spans="2:28" ht="43.5" customHeight="1" x14ac:dyDescent="0.3">
      <c r="B16" s="374" t="s">
        <v>357</v>
      </c>
      <c r="C16" s="362"/>
      <c r="D16" s="362"/>
      <c r="E16" s="361">
        <v>4</v>
      </c>
      <c r="F16" s="362">
        <v>2</v>
      </c>
      <c r="G16" s="363">
        <f t="shared" si="0"/>
        <v>6</v>
      </c>
      <c r="H16" s="363" t="str">
        <f t="shared" si="3"/>
        <v>Moderado</v>
      </c>
      <c r="I16" s="259">
        <f t="shared" si="4"/>
        <v>0.15</v>
      </c>
      <c r="J16" s="259" t="str">
        <f>'ANALISIS OCI'!AC14</f>
        <v>Alto</v>
      </c>
      <c r="K16" s="259">
        <f t="shared" si="4"/>
        <v>0.4</v>
      </c>
      <c r="L16" s="259">
        <f t="shared" si="5"/>
        <v>0.15</v>
      </c>
      <c r="M16" s="362" t="s">
        <v>12</v>
      </c>
      <c r="N16" s="259"/>
      <c r="O16" s="362" t="s">
        <v>12</v>
      </c>
      <c r="P16" s="259">
        <f t="shared" si="1"/>
        <v>0</v>
      </c>
      <c r="Q16" s="260">
        <v>44896</v>
      </c>
      <c r="R16" s="364">
        <f t="shared" si="6"/>
        <v>30</v>
      </c>
      <c r="S16" s="365">
        <f t="shared" si="2"/>
        <v>0</v>
      </c>
      <c r="T16" s="259">
        <f t="shared" si="7"/>
        <v>0.15</v>
      </c>
      <c r="U16" s="375" t="str">
        <f t="shared" si="8"/>
        <v>Incluir en ciclos posteriores de auditoría</v>
      </c>
      <c r="X16" s="217"/>
      <c r="Y16" s="217"/>
      <c r="Z16" s="217"/>
      <c r="AA16" s="217"/>
    </row>
    <row r="17" spans="2:27" ht="43.5" customHeight="1" x14ac:dyDescent="0.3">
      <c r="B17" s="374" t="s">
        <v>358</v>
      </c>
      <c r="C17" s="362"/>
      <c r="D17" s="362"/>
      <c r="E17" s="361"/>
      <c r="F17" s="362">
        <v>1</v>
      </c>
      <c r="G17" s="363">
        <f t="shared" si="0"/>
        <v>1</v>
      </c>
      <c r="H17" s="363" t="str">
        <f t="shared" si="3"/>
        <v>Bajo</v>
      </c>
      <c r="I17" s="259">
        <f t="shared" si="4"/>
        <v>0.1</v>
      </c>
      <c r="J17" s="259" t="str">
        <f>'ANALISIS OCI'!AC15</f>
        <v>Bajo</v>
      </c>
      <c r="K17" s="259">
        <f t="shared" si="4"/>
        <v>0.1</v>
      </c>
      <c r="L17" s="259">
        <f t="shared" si="5"/>
        <v>0.1</v>
      </c>
      <c r="M17" s="362" t="s">
        <v>12</v>
      </c>
      <c r="N17" s="259"/>
      <c r="O17" s="362" t="s">
        <v>12</v>
      </c>
      <c r="P17" s="259">
        <f t="shared" si="1"/>
        <v>0</v>
      </c>
      <c r="Q17" s="260">
        <v>43983</v>
      </c>
      <c r="R17" s="364">
        <f t="shared" si="6"/>
        <v>943</v>
      </c>
      <c r="S17" s="365">
        <f t="shared" si="2"/>
        <v>0.2</v>
      </c>
      <c r="T17" s="259">
        <f t="shared" si="7"/>
        <v>0.30000000000000004</v>
      </c>
      <c r="U17" s="375" t="str">
        <f t="shared" si="8"/>
        <v>Incluir en ciclos posteriores de auditoría</v>
      </c>
      <c r="X17" s="217"/>
      <c r="Y17" s="217"/>
      <c r="Z17" s="217"/>
      <c r="AA17" s="217"/>
    </row>
    <row r="18" spans="2:27" ht="43.5" customHeight="1" x14ac:dyDescent="0.3">
      <c r="B18" s="374" t="s">
        <v>359</v>
      </c>
      <c r="C18" s="362"/>
      <c r="D18" s="362"/>
      <c r="E18" s="361"/>
      <c r="F18" s="362"/>
      <c r="G18" s="363">
        <f t="shared" si="0"/>
        <v>0</v>
      </c>
      <c r="H18" s="363">
        <f t="shared" si="3"/>
        <v>0</v>
      </c>
      <c r="I18" s="259">
        <f t="shared" si="4"/>
        <v>0</v>
      </c>
      <c r="J18" s="259" t="str">
        <f>'ANALISIS OCI'!AC16</f>
        <v>Bajo</v>
      </c>
      <c r="K18" s="259">
        <f t="shared" si="4"/>
        <v>0.1</v>
      </c>
      <c r="L18" s="259">
        <f t="shared" si="5"/>
        <v>0.1</v>
      </c>
      <c r="M18" s="362" t="s">
        <v>12</v>
      </c>
      <c r="N18" s="259"/>
      <c r="O18" s="362" t="s">
        <v>12</v>
      </c>
      <c r="P18" s="259">
        <f t="shared" si="1"/>
        <v>0</v>
      </c>
      <c r="Q18" s="260"/>
      <c r="R18" s="364">
        <f t="shared" si="6"/>
        <v>44926</v>
      </c>
      <c r="S18" s="365">
        <f t="shared" si="2"/>
        <v>0.3</v>
      </c>
      <c r="T18" s="259">
        <f t="shared" si="7"/>
        <v>0.4</v>
      </c>
      <c r="U18" s="375" t="str">
        <f t="shared" si="8"/>
        <v>Incluir en ciclos posteriores de auditoría</v>
      </c>
      <c r="X18" s="217"/>
      <c r="Y18" s="217"/>
      <c r="Z18" s="217"/>
      <c r="AA18" s="217"/>
    </row>
    <row r="19" spans="2:27" ht="43.5" customHeight="1" x14ac:dyDescent="0.3">
      <c r="B19" s="374" t="s">
        <v>360</v>
      </c>
      <c r="C19" s="362"/>
      <c r="D19" s="362"/>
      <c r="E19" s="361">
        <v>1</v>
      </c>
      <c r="F19" s="362">
        <v>5</v>
      </c>
      <c r="G19" s="363">
        <f t="shared" si="0"/>
        <v>6</v>
      </c>
      <c r="H19" s="363" t="str">
        <f t="shared" si="3"/>
        <v>Bajo</v>
      </c>
      <c r="I19" s="259">
        <f t="shared" si="4"/>
        <v>0.1</v>
      </c>
      <c r="J19" s="259" t="str">
        <f>'ANALISIS OCI'!AC17</f>
        <v>Extremo</v>
      </c>
      <c r="K19" s="259">
        <f t="shared" si="4"/>
        <v>0.5</v>
      </c>
      <c r="L19" s="259">
        <f t="shared" si="5"/>
        <v>0.1</v>
      </c>
      <c r="M19" s="362" t="s">
        <v>12</v>
      </c>
      <c r="N19" s="259"/>
      <c r="O19" s="362" t="s">
        <v>12</v>
      </c>
      <c r="P19" s="259">
        <f t="shared" si="1"/>
        <v>0</v>
      </c>
      <c r="Q19" s="260">
        <v>44042</v>
      </c>
      <c r="R19" s="364">
        <f t="shared" si="6"/>
        <v>884</v>
      </c>
      <c r="S19" s="365">
        <f t="shared" si="2"/>
        <v>0.2</v>
      </c>
      <c r="T19" s="259">
        <f t="shared" si="7"/>
        <v>0.30000000000000004</v>
      </c>
      <c r="U19" s="375" t="str">
        <f t="shared" si="8"/>
        <v>Incluir en ciclos posteriores de auditoría</v>
      </c>
    </row>
    <row r="20" spans="2:27" ht="43.5" customHeight="1" x14ac:dyDescent="0.3">
      <c r="B20" s="374" t="s">
        <v>361</v>
      </c>
      <c r="C20" s="362"/>
      <c r="D20" s="362"/>
      <c r="E20" s="361">
        <v>3</v>
      </c>
      <c r="F20" s="362">
        <v>2</v>
      </c>
      <c r="G20" s="363">
        <f t="shared" si="0"/>
        <v>5</v>
      </c>
      <c r="H20" s="363" t="str">
        <f t="shared" si="3"/>
        <v>Moderado</v>
      </c>
      <c r="I20" s="259">
        <f t="shared" si="4"/>
        <v>0.15</v>
      </c>
      <c r="J20" s="259" t="str">
        <f>'ANALISIS OCI'!AC18</f>
        <v>Extremo</v>
      </c>
      <c r="K20" s="259">
        <f t="shared" si="4"/>
        <v>0.5</v>
      </c>
      <c r="L20" s="259">
        <f t="shared" si="5"/>
        <v>0.15</v>
      </c>
      <c r="M20" s="362" t="s">
        <v>12</v>
      </c>
      <c r="N20" s="259"/>
      <c r="O20" s="362" t="s">
        <v>12</v>
      </c>
      <c r="P20" s="259">
        <f t="shared" si="1"/>
        <v>0</v>
      </c>
      <c r="Q20" s="260">
        <v>44805</v>
      </c>
      <c r="R20" s="364">
        <f t="shared" si="6"/>
        <v>121</v>
      </c>
      <c r="S20" s="365">
        <f t="shared" si="2"/>
        <v>0</v>
      </c>
      <c r="T20" s="259">
        <f t="shared" si="7"/>
        <v>0.15</v>
      </c>
      <c r="U20" s="375" t="str">
        <f t="shared" si="8"/>
        <v>Incluir en ciclos posteriores de auditoría</v>
      </c>
    </row>
    <row r="21" spans="2:27" ht="43.5" customHeight="1" x14ac:dyDescent="0.3">
      <c r="B21" s="374" t="s">
        <v>362</v>
      </c>
      <c r="C21" s="362"/>
      <c r="D21" s="362"/>
      <c r="E21" s="361"/>
      <c r="F21" s="362">
        <v>3</v>
      </c>
      <c r="G21" s="363">
        <f t="shared" si="0"/>
        <v>3</v>
      </c>
      <c r="H21" s="363" t="str">
        <f t="shared" si="3"/>
        <v>Bajo</v>
      </c>
      <c r="I21" s="259">
        <f t="shared" si="4"/>
        <v>0.1</v>
      </c>
      <c r="J21" s="259" t="str">
        <f>'ANALISIS OCI'!AC19</f>
        <v>Moderado</v>
      </c>
      <c r="K21" s="259">
        <f t="shared" si="4"/>
        <v>0.15</v>
      </c>
      <c r="L21" s="259">
        <f t="shared" si="5"/>
        <v>0.1</v>
      </c>
      <c r="M21" s="362" t="s">
        <v>12</v>
      </c>
      <c r="N21" s="259"/>
      <c r="O21" s="362" t="s">
        <v>12</v>
      </c>
      <c r="P21" s="259">
        <f t="shared" si="1"/>
        <v>0</v>
      </c>
      <c r="Q21" s="260">
        <v>44075</v>
      </c>
      <c r="R21" s="364">
        <f t="shared" si="6"/>
        <v>851</v>
      </c>
      <c r="S21" s="365">
        <f t="shared" si="2"/>
        <v>0.2</v>
      </c>
      <c r="T21" s="259">
        <f t="shared" si="7"/>
        <v>0.30000000000000004</v>
      </c>
      <c r="U21" s="375" t="str">
        <f t="shared" si="8"/>
        <v>Incluir en ciclos posteriores de auditoría</v>
      </c>
    </row>
    <row r="22" spans="2:27" ht="43.5" customHeight="1" x14ac:dyDescent="0.3">
      <c r="B22" s="374" t="s">
        <v>363</v>
      </c>
      <c r="C22" s="362"/>
      <c r="D22" s="362"/>
      <c r="E22" s="361">
        <v>1</v>
      </c>
      <c r="F22" s="362">
        <v>5</v>
      </c>
      <c r="G22" s="363">
        <f t="shared" si="0"/>
        <v>6</v>
      </c>
      <c r="H22" s="363" t="str">
        <f t="shared" si="3"/>
        <v>Bajo</v>
      </c>
      <c r="I22" s="259">
        <f t="shared" si="4"/>
        <v>0.1</v>
      </c>
      <c r="J22" s="259" t="str">
        <f>'ANALISIS OCI'!AC20</f>
        <v>Extremo</v>
      </c>
      <c r="K22" s="259">
        <f t="shared" si="4"/>
        <v>0.5</v>
      </c>
      <c r="L22" s="259">
        <f t="shared" si="5"/>
        <v>0.1</v>
      </c>
      <c r="M22" s="362" t="s">
        <v>12</v>
      </c>
      <c r="N22" s="259"/>
      <c r="O22" s="362" t="s">
        <v>12</v>
      </c>
      <c r="P22" s="259">
        <f t="shared" si="1"/>
        <v>0</v>
      </c>
      <c r="Q22" s="260">
        <v>44469</v>
      </c>
      <c r="R22" s="364">
        <f t="shared" si="6"/>
        <v>457</v>
      </c>
      <c r="S22" s="365">
        <f t="shared" si="2"/>
        <v>0.1</v>
      </c>
      <c r="T22" s="259">
        <f t="shared" si="7"/>
        <v>0.2</v>
      </c>
      <c r="U22" s="375" t="str">
        <f t="shared" si="8"/>
        <v>Incluir en ciclos posteriores de auditoría</v>
      </c>
    </row>
    <row r="23" spans="2:27" ht="43.5" customHeight="1" thickBot="1" x14ac:dyDescent="0.35">
      <c r="B23" s="376" t="s">
        <v>364</v>
      </c>
      <c r="C23" s="377"/>
      <c r="D23" s="377"/>
      <c r="E23" s="378"/>
      <c r="F23" s="377">
        <v>1</v>
      </c>
      <c r="G23" s="379">
        <f t="shared" si="0"/>
        <v>1</v>
      </c>
      <c r="H23" s="379" t="str">
        <f t="shared" si="3"/>
        <v>Bajo</v>
      </c>
      <c r="I23" s="380">
        <f t="shared" si="4"/>
        <v>0.1</v>
      </c>
      <c r="J23" s="380" t="str">
        <f>'ANALISIS OCI'!AC21</f>
        <v>Bajo</v>
      </c>
      <c r="K23" s="380">
        <f t="shared" si="4"/>
        <v>0.1</v>
      </c>
      <c r="L23" s="380">
        <f t="shared" si="5"/>
        <v>0.1</v>
      </c>
      <c r="M23" s="377" t="s">
        <v>12</v>
      </c>
      <c r="N23" s="380"/>
      <c r="O23" s="377" t="s">
        <v>12</v>
      </c>
      <c r="P23" s="380">
        <f t="shared" si="1"/>
        <v>0</v>
      </c>
      <c r="Q23" s="381">
        <v>44907</v>
      </c>
      <c r="R23" s="382">
        <f t="shared" si="6"/>
        <v>19</v>
      </c>
      <c r="S23" s="383">
        <f t="shared" si="2"/>
        <v>0</v>
      </c>
      <c r="T23" s="380">
        <f t="shared" si="7"/>
        <v>0.1</v>
      </c>
      <c r="U23" s="384" t="str">
        <f t="shared" si="8"/>
        <v>Incluir en ciclos posteriores de auditoría</v>
      </c>
    </row>
    <row r="24" spans="2:27" ht="15.75" customHeight="1" x14ac:dyDescent="0.3">
      <c r="C24" s="290">
        <f t="shared" ref="C24:F24" si="9">SUM(C11:C23)</f>
        <v>0</v>
      </c>
      <c r="D24" s="290">
        <f t="shared" si="9"/>
        <v>1</v>
      </c>
      <c r="E24" s="290">
        <f t="shared" si="9"/>
        <v>17</v>
      </c>
      <c r="F24" s="290">
        <f t="shared" si="9"/>
        <v>29</v>
      </c>
      <c r="G24" s="292">
        <f>SUM(G11:G23)</f>
        <v>47</v>
      </c>
    </row>
    <row r="25" spans="2:27" ht="15.75" customHeight="1" x14ac:dyDescent="0.3"/>
    <row r="26" spans="2:27" ht="15.75" customHeight="1" x14ac:dyDescent="0.3"/>
    <row r="27" spans="2:27" ht="15.75" customHeight="1" x14ac:dyDescent="0.3"/>
    <row r="28" spans="2:27" ht="15.75" customHeight="1" x14ac:dyDescent="0.3"/>
    <row r="29" spans="2:27" ht="15.75" customHeight="1" x14ac:dyDescent="0.3"/>
    <row r="30" spans="2:27" ht="15.75" customHeight="1" x14ac:dyDescent="0.3"/>
    <row r="31" spans="2:27" ht="15.75" customHeight="1" x14ac:dyDescent="0.3"/>
  </sheetData>
  <mergeCells count="20">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T2:T5"/>
    <mergeCell ref="R2:S5"/>
  </mergeCells>
  <conditionalFormatting sqref="H11:H23">
    <cfRule type="containsText" dxfId="50" priority="1" operator="containsText" text="Moderado">
      <formula>NOT(ISERROR(SEARCH(("Moderado"),(H11))))</formula>
    </cfRule>
  </conditionalFormatting>
  <conditionalFormatting sqref="H11:H23">
    <cfRule type="containsText" dxfId="49" priority="2" operator="containsText" text="Alto">
      <formula>NOT(ISERROR(SEARCH(("Alto"),(H11))))</formula>
    </cfRule>
  </conditionalFormatting>
  <conditionalFormatting sqref="H11:H23">
    <cfRule type="containsText" dxfId="48" priority="3" operator="containsText" text="Muy Alto">
      <formula>NOT(ISERROR(SEARCH(("Muy Alto"),(H11))))</formula>
    </cfRule>
  </conditionalFormatting>
  <conditionalFormatting sqref="H11:H23">
    <cfRule type="containsText" dxfId="47" priority="4" operator="containsText" text="Muy Bajo">
      <formula>NOT(ISERROR(SEARCH(("Muy Bajo"),(H11))))</formula>
    </cfRule>
  </conditionalFormatting>
  <conditionalFormatting sqref="H11:H23">
    <cfRule type="containsText" dxfId="46" priority="5" operator="containsText" text="Bajo">
      <formula>NOT(ISERROR(SEARCH(("Bajo"),(H11))))</formula>
    </cfRule>
  </conditionalFormatting>
  <conditionalFormatting sqref="H11:H23">
    <cfRule type="containsText" dxfId="45" priority="6" operator="containsText" text="Extremo">
      <formula>NOT(ISERROR(SEARCH(("Extremo"),(H11))))</formula>
    </cfRule>
  </conditionalFormatting>
  <conditionalFormatting sqref="T11:T23">
    <cfRule type="colorScale" priority="59">
      <colorScale>
        <cfvo type="min"/>
        <cfvo type="percentile" val="50"/>
        <cfvo type="max"/>
        <color rgb="FF63BE7B"/>
        <color rgb="FFFFEB84"/>
        <color rgb="FFF8696B"/>
      </colorScale>
    </cfRule>
  </conditionalFormatting>
  <dataValidations count="1">
    <dataValidation type="list" allowBlank="1" showErrorMessage="1" sqref="O11:O23 M11:M23" xr:uid="{00000000-0002-0000-0400-000000000000}">
      <formula1>"Si,No"</formula1>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4:K15"/>
  <sheetViews>
    <sheetView topLeftCell="A14" workbookViewId="0">
      <selection activeCell="C17" sqref="C17"/>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2" t="s">
        <v>263</v>
      </c>
      <c r="D5" s="183"/>
      <c r="E5" s="183"/>
      <c r="F5" s="183"/>
      <c r="G5" s="183"/>
      <c r="H5" s="183"/>
      <c r="I5" s="183"/>
      <c r="J5" s="183"/>
      <c r="K5" s="184"/>
    </row>
    <row r="6" spans="3:11" ht="15.75" thickBot="1" x14ac:dyDescent="0.3">
      <c r="C6" s="185" t="s">
        <v>299</v>
      </c>
      <c r="D6" s="186" t="s">
        <v>306</v>
      </c>
      <c r="E6" s="186"/>
      <c r="F6" s="186"/>
      <c r="G6" s="186"/>
      <c r="H6" s="186"/>
      <c r="I6" s="186"/>
      <c r="J6" s="186"/>
      <c r="K6" s="187"/>
    </row>
    <row r="7" spans="3:11" x14ac:dyDescent="0.25">
      <c r="C7" s="181"/>
      <c r="D7" s="181"/>
      <c r="E7" s="181"/>
      <c r="F7" s="181"/>
      <c r="G7" s="181"/>
      <c r="H7" s="181"/>
      <c r="I7" s="181"/>
      <c r="J7" s="181"/>
      <c r="K7" s="181"/>
    </row>
    <row r="9" spans="3:11" ht="236.25" customHeight="1" x14ac:dyDescent="0.25">
      <c r="C9" s="404" t="s">
        <v>300</v>
      </c>
      <c r="D9" s="404"/>
      <c r="E9" s="404"/>
      <c r="F9" s="404"/>
      <c r="G9" s="404"/>
      <c r="H9" s="404"/>
      <c r="I9" s="404"/>
      <c r="J9" s="404"/>
      <c r="K9" s="404"/>
    </row>
    <row r="10" spans="3:11" ht="326.25" customHeight="1" x14ac:dyDescent="0.25">
      <c r="C10" s="404" t="s">
        <v>301</v>
      </c>
      <c r="D10" s="404"/>
      <c r="E10" s="404"/>
      <c r="F10" s="404"/>
      <c r="G10" s="404"/>
      <c r="H10" s="404"/>
      <c r="I10" s="404"/>
      <c r="J10" s="404"/>
      <c r="K10" s="404"/>
    </row>
    <row r="11" spans="3:11" ht="205.5" customHeight="1" x14ac:dyDescent="0.25">
      <c r="C11" s="404" t="s">
        <v>303</v>
      </c>
      <c r="D11" s="404"/>
      <c r="E11" s="404"/>
      <c r="F11" s="404"/>
      <c r="G11" s="404"/>
      <c r="H11" s="404"/>
      <c r="I11" s="404"/>
      <c r="J11" s="404"/>
      <c r="K11" s="404"/>
    </row>
    <row r="12" spans="3:11" ht="210" customHeight="1" x14ac:dyDescent="0.25">
      <c r="C12" s="404" t="s">
        <v>304</v>
      </c>
      <c r="D12" s="404"/>
      <c r="E12" s="404"/>
      <c r="F12" s="404"/>
      <c r="G12" s="404"/>
      <c r="H12" s="404"/>
      <c r="I12" s="404"/>
      <c r="J12" s="404"/>
      <c r="K12" s="404"/>
    </row>
    <row r="13" spans="3:11" ht="197.25" customHeight="1" x14ac:dyDescent="0.25">
      <c r="C13" s="404" t="s">
        <v>305</v>
      </c>
      <c r="D13" s="404"/>
      <c r="E13" s="404"/>
      <c r="F13" s="404"/>
      <c r="G13" s="404"/>
      <c r="H13" s="404"/>
      <c r="I13" s="404"/>
      <c r="J13" s="404"/>
      <c r="K13" s="404"/>
    </row>
    <row r="14" spans="3:11" ht="156.75" customHeight="1" x14ac:dyDescent="0.25">
      <c r="C14" s="404" t="s">
        <v>302</v>
      </c>
      <c r="D14" s="404"/>
      <c r="E14" s="404"/>
      <c r="F14" s="404"/>
      <c r="G14" s="404"/>
      <c r="H14" s="404"/>
      <c r="I14" s="404"/>
      <c r="J14" s="404"/>
      <c r="K14" s="404"/>
    </row>
    <row r="15" spans="3:11" ht="39.75" customHeight="1" x14ac:dyDescent="0.25">
      <c r="C15" s="405" t="s">
        <v>273</v>
      </c>
      <c r="D15" s="405"/>
      <c r="E15" s="405"/>
      <c r="F15" s="405"/>
      <c r="G15" s="405"/>
      <c r="H15" s="405"/>
      <c r="I15" s="405"/>
      <c r="J15" s="405"/>
      <c r="K15" s="405"/>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3"/>
  <sheetViews>
    <sheetView topLeftCell="A8" workbookViewId="0">
      <pane ySplit="915" activePane="bottomLeft"/>
      <selection activeCell="A8" sqref="A8"/>
      <selection pane="bottomLeft" activeCell="B5" sqref="B5"/>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451"/>
      <c r="B2" s="231"/>
      <c r="C2" s="454" t="s">
        <v>309</v>
      </c>
      <c r="D2" s="455"/>
      <c r="E2" s="455"/>
      <c r="F2" s="455"/>
      <c r="G2" s="455"/>
      <c r="H2" s="455"/>
      <c r="I2" s="455"/>
      <c r="J2" s="455"/>
      <c r="K2" s="455"/>
      <c r="L2" s="455"/>
      <c r="M2" s="455"/>
      <c r="N2" s="455"/>
      <c r="O2" s="455"/>
      <c r="P2" s="218"/>
      <c r="Q2" s="218"/>
      <c r="R2" s="218"/>
      <c r="S2" s="218"/>
      <c r="T2" s="218"/>
      <c r="U2" s="218"/>
      <c r="V2" s="218"/>
      <c r="W2" s="218"/>
      <c r="X2" s="455"/>
      <c r="Y2" s="455"/>
      <c r="Z2" s="455"/>
      <c r="AA2" s="458"/>
      <c r="AB2" s="458"/>
      <c r="AC2" s="459"/>
    </row>
    <row r="3" spans="1:35" x14ac:dyDescent="0.25">
      <c r="A3" s="452"/>
      <c r="B3" s="232"/>
      <c r="C3" s="456"/>
      <c r="D3" s="456"/>
      <c r="E3" s="456"/>
      <c r="F3" s="456"/>
      <c r="G3" s="456"/>
      <c r="H3" s="456"/>
      <c r="I3" s="456"/>
      <c r="J3" s="456"/>
      <c r="K3" s="456"/>
      <c r="L3" s="456"/>
      <c r="M3" s="456"/>
      <c r="N3" s="456"/>
      <c r="O3" s="456"/>
      <c r="P3" s="219"/>
      <c r="Q3" s="219"/>
      <c r="R3" s="219"/>
      <c r="S3" s="219"/>
      <c r="T3" s="219"/>
      <c r="U3" s="219"/>
      <c r="V3" s="219"/>
      <c r="W3" s="219"/>
      <c r="X3" s="456"/>
      <c r="Y3" s="456"/>
      <c r="Z3" s="456"/>
      <c r="AA3" s="460"/>
      <c r="AB3" s="460"/>
      <c r="AC3" s="461"/>
    </row>
    <row r="4" spans="1:35" x14ac:dyDescent="0.25">
      <c r="A4" s="452"/>
      <c r="B4" s="232"/>
      <c r="C4" s="456"/>
      <c r="D4" s="456"/>
      <c r="E4" s="456"/>
      <c r="F4" s="456"/>
      <c r="G4" s="456"/>
      <c r="H4" s="456"/>
      <c r="I4" s="456"/>
      <c r="J4" s="456"/>
      <c r="K4" s="456"/>
      <c r="L4" s="456"/>
      <c r="M4" s="456"/>
      <c r="N4" s="456"/>
      <c r="O4" s="456"/>
      <c r="P4" s="219"/>
      <c r="Q4" s="219"/>
      <c r="R4" s="219"/>
      <c r="S4" s="219"/>
      <c r="T4" s="219"/>
      <c r="U4" s="219"/>
      <c r="V4" s="219"/>
      <c r="W4" s="219"/>
      <c r="X4" s="456"/>
      <c r="Y4" s="456"/>
      <c r="Z4" s="456"/>
      <c r="AA4" s="460"/>
      <c r="AB4" s="460"/>
      <c r="AC4" s="461"/>
    </row>
    <row r="5" spans="1:35" ht="15.75" thickBot="1" x14ac:dyDescent="0.3">
      <c r="A5" s="453"/>
      <c r="B5" s="233"/>
      <c r="C5" s="457"/>
      <c r="D5" s="457"/>
      <c r="E5" s="457"/>
      <c r="F5" s="457"/>
      <c r="G5" s="457"/>
      <c r="H5" s="457"/>
      <c r="I5" s="457"/>
      <c r="J5" s="457"/>
      <c r="K5" s="457"/>
      <c r="L5" s="457"/>
      <c r="M5" s="457"/>
      <c r="N5" s="457"/>
      <c r="O5" s="457"/>
      <c r="P5" s="220"/>
      <c r="Q5" s="220"/>
      <c r="R5" s="220"/>
      <c r="S5" s="220"/>
      <c r="T5" s="220"/>
      <c r="U5" s="220"/>
      <c r="V5" s="220"/>
      <c r="W5" s="220"/>
      <c r="X5" s="457"/>
      <c r="Y5" s="457"/>
      <c r="Z5" s="457"/>
      <c r="AA5" s="462"/>
      <c r="AB5" s="462"/>
      <c r="AC5" s="463"/>
    </row>
    <row r="6" spans="1:35" ht="15.75" thickBot="1" x14ac:dyDescent="0.3"/>
    <row r="7" spans="1:35" x14ac:dyDescent="0.25">
      <c r="A7" s="466" t="s">
        <v>15</v>
      </c>
      <c r="B7" s="466" t="s">
        <v>324</v>
      </c>
      <c r="C7" s="468">
        <v>1</v>
      </c>
      <c r="D7" s="469"/>
      <c r="E7" s="469">
        <v>2</v>
      </c>
      <c r="F7" s="469"/>
      <c r="G7" s="469">
        <v>3</v>
      </c>
      <c r="H7" s="469"/>
      <c r="I7" s="469">
        <v>4</v>
      </c>
      <c r="J7" s="469"/>
      <c r="K7" s="469">
        <v>5</v>
      </c>
      <c r="L7" s="469"/>
      <c r="M7" s="469">
        <v>6</v>
      </c>
      <c r="N7" s="469"/>
      <c r="O7" s="469">
        <v>7</v>
      </c>
      <c r="P7" s="470"/>
      <c r="Q7" s="464">
        <v>1</v>
      </c>
      <c r="R7" s="464">
        <v>2</v>
      </c>
      <c r="S7" s="464">
        <v>3</v>
      </c>
      <c r="T7" s="464">
        <v>4</v>
      </c>
      <c r="U7" s="464">
        <v>5</v>
      </c>
      <c r="V7" s="464">
        <v>6</v>
      </c>
      <c r="W7" s="464">
        <v>7</v>
      </c>
      <c r="X7" s="481" t="s">
        <v>1</v>
      </c>
      <c r="Y7" s="483" t="s">
        <v>2</v>
      </c>
      <c r="Z7" s="485" t="s">
        <v>3</v>
      </c>
      <c r="AA7" s="472" t="s">
        <v>4</v>
      </c>
      <c r="AB7" s="474" t="s">
        <v>310</v>
      </c>
      <c r="AC7" s="476" t="s">
        <v>311</v>
      </c>
    </row>
    <row r="8" spans="1:35" s="221" customFormat="1" ht="30.75" customHeight="1" thickBot="1" x14ac:dyDescent="0.3">
      <c r="A8" s="467"/>
      <c r="B8" s="471"/>
      <c r="C8" s="478" t="s">
        <v>312</v>
      </c>
      <c r="D8" s="479"/>
      <c r="E8" s="479" t="s">
        <v>313</v>
      </c>
      <c r="F8" s="479"/>
      <c r="G8" s="479" t="s">
        <v>314</v>
      </c>
      <c r="H8" s="479"/>
      <c r="I8" s="479" t="s">
        <v>315</v>
      </c>
      <c r="J8" s="479"/>
      <c r="K8" s="479" t="s">
        <v>316</v>
      </c>
      <c r="L8" s="479"/>
      <c r="M8" s="479" t="s">
        <v>317</v>
      </c>
      <c r="N8" s="479"/>
      <c r="O8" s="479" t="s">
        <v>318</v>
      </c>
      <c r="P8" s="480"/>
      <c r="Q8" s="465"/>
      <c r="R8" s="465"/>
      <c r="S8" s="465"/>
      <c r="T8" s="465"/>
      <c r="U8" s="465"/>
      <c r="V8" s="465"/>
      <c r="W8" s="465"/>
      <c r="X8" s="482"/>
      <c r="Y8" s="484"/>
      <c r="Z8" s="486"/>
      <c r="AA8" s="473"/>
      <c r="AB8" s="475"/>
      <c r="AC8" s="477"/>
    </row>
    <row r="9" spans="1:35" ht="69" customHeight="1" x14ac:dyDescent="0.25">
      <c r="A9" s="222" t="str">
        <f>+'PRIORIZACIÓN (2)'!B11</f>
        <v xml:space="preserve">DIRECCIÓN Y PLANEACIÓN </v>
      </c>
      <c r="B9" s="234" t="str">
        <f>+IF('PRIORIZACIÓN (2)'!I11&gt;0%,"YA CUENTA CON PONDERACIÓN DE RIESGOS, NO DILIGENCIAR ANALISIS OCI", "DILIGENCIE ANALISIS OCI PARA ESTA UNIDAD AUDITABLE")</f>
        <v>YA CUENTA CON PONDERACIÓN DE RIESGOS, NO DILIGENCIAR ANALISIS OCI</v>
      </c>
      <c r="C9" s="223" t="s">
        <v>339</v>
      </c>
      <c r="D9" s="6" t="str">
        <f>IF($C9="EXTREMA","E",IF($C9="ALTA","A",IF($C9="MEDIA","M",IF($C9="BAJA","B",0))))</f>
        <v>E</v>
      </c>
      <c r="E9" s="224" t="s">
        <v>370</v>
      </c>
      <c r="F9" s="6" t="str">
        <f t="shared" ref="F9:F17" si="0">IF($E9="3 días","E",IF($E9="2 días","A",IF($E9="1 días","M",IF($E9="Varias horas","B",0))))</f>
        <v>B</v>
      </c>
      <c r="G9" s="225" t="s">
        <v>336</v>
      </c>
      <c r="H9" s="6" t="str">
        <f>IF($G9="EXTREMA","E",IF($G9="ALTA","A",IF($G9="MEDIA","M",IF($G9="BAJA","B",0))))</f>
        <v>B</v>
      </c>
      <c r="I9" s="225" t="s">
        <v>339</v>
      </c>
      <c r="J9" s="6" t="str">
        <f>IF($I9="EXTREMA","E",IF($I9="ALTA","A",IF($I9="MEDIA","M",IF($I9="BAJA","B",0))))</f>
        <v>E</v>
      </c>
      <c r="K9" s="224" t="s">
        <v>365</v>
      </c>
      <c r="L9" s="6" t="str">
        <f t="shared" ref="L9:L17" si="1">IF($K9="Hechos de Corrupción","E",IF($K9="Incumplimiento de servicios","A",IF($K9="Retrasos en los servicios","M",IF($K9="Quejas por incumplimientos o retrasos","B",0))))</f>
        <v>M</v>
      </c>
      <c r="M9" s="224" t="s">
        <v>337</v>
      </c>
      <c r="N9" s="6" t="str">
        <f>IF($M9="EXTREMA","E",IF($M9="ALTA","A",IF($M9="MEDIA","M",IF($M9="BAJA","B",0))))</f>
        <v>M</v>
      </c>
      <c r="O9" s="224" t="s">
        <v>367</v>
      </c>
      <c r="P9" s="226" t="str">
        <f>IF($O9="Critica no recuperable","E",IF($O9="Critica con recuperación parcial","A",IF($O9="Falta de oportunidad para atención usuarios","M",IF($O9="Falta de oportunidad para gestión de los procesos","B",0))))</f>
        <v>B</v>
      </c>
      <c r="Q9" s="6" t="str">
        <f>IF($C9="EXTREMA","E",IF($C9="ALTA","A",IF($C9="MEDIA","M",IF($C9="BAJA","B",0))))</f>
        <v>E</v>
      </c>
      <c r="R9" s="6" t="str">
        <f t="shared" ref="R9:R21" si="2">IF($E9="3 días","E",IF($E9="2 días","A",IF($E9="1 días","M",IF($E9="Varias horas","B",0))))</f>
        <v>B</v>
      </c>
      <c r="S9" s="6" t="str">
        <f>IF($G9="EXTREMA","E",IF($G9="ALTA","A",IF($G9="MEDIA","M",IF($G9="BAJA","B",0))))</f>
        <v>B</v>
      </c>
      <c r="T9" s="6" t="str">
        <f>IF($I9="EXTREMA","E",IF($I9="ALTA","A",IF($I9="MEDIA","M",IF($I9="BAJA","B",0))))</f>
        <v>E</v>
      </c>
      <c r="U9" s="6" t="str">
        <f t="shared" ref="U9:U21" si="3">IF($K9="Hechos de Corrupción","E",IF($K9="Incumplimiento de servicios","A",IF($K9="Retrasos en los servicios","M",IF($K9="Quejas por incumplimientos o retrasos","B",0))))</f>
        <v>M</v>
      </c>
      <c r="V9" s="6" t="str">
        <f>IF($M9="EXTREMA","E",IF($M9="ALTA","A",IF($M9="MEDIA","M",IF($M9="BAJA","B",0))))</f>
        <v>M</v>
      </c>
      <c r="W9" s="226" t="str">
        <f>IF($O9="Critica no recuperable","E",IF($O9="Critica con recuperación parcial","A",IF($O9="Falta de oportunidad para atención usuarios","M",IF($O9="Falta de oportunidad para gestión de los procesos","B",0))))</f>
        <v>B</v>
      </c>
      <c r="X9" s="14">
        <f>COUNTIFS(Q9:W9,"E")</f>
        <v>2</v>
      </c>
      <c r="Y9" s="6">
        <f>COUNTIF(Q9:W9,"A")</f>
        <v>0</v>
      </c>
      <c r="Z9" s="6">
        <f>COUNTIF(Q9:W9,"M")</f>
        <v>2</v>
      </c>
      <c r="AA9" s="227">
        <f>COUNTIF(Q9:W9,"B")</f>
        <v>3</v>
      </c>
      <c r="AB9" s="14">
        <f>SUM(X9:AA9)</f>
        <v>7</v>
      </c>
      <c r="AC9" s="228" t="str">
        <f>+IF((X9/AB9)&gt;=0.2,"Extremo",+IF(((X9/AB9)+(Y9/AB9))&gt;=0.3,"Alto",+IF(((X9/AB9)+(Y9/AB9)+(Z9/AB9))&gt;=0.4,"Moderado",+IF((X9/AB9)+(Y9/AB9)+(Z9/AB9)+(AA9/AB9)&gt;=0.5,"Bajo",""))))</f>
        <v>Extremo</v>
      </c>
      <c r="AI9" t="s">
        <v>325</v>
      </c>
    </row>
    <row r="10" spans="1:35" ht="51.75" customHeight="1" x14ac:dyDescent="0.25">
      <c r="A10" s="222" t="str">
        <f>+'PRIORIZACIÓN (2)'!B12</f>
        <v>DIVULGACIÓN Y COMUNICACIONES</v>
      </c>
      <c r="B10" s="234" t="str">
        <f>+IF('PRIORIZACIÓN (2)'!I12&gt;0%,"YA CUENTA CON PONDERACIÓN DE RIESGOS, NO DILIGENCIAR ANALISIS OCI", "DILIGENCIE ANALISIS OCI PARA ESTA UNIDAD AUDITABLE")</f>
        <v>YA CUENTA CON PONDERACIÓN DE RIESGOS, NO DILIGENCIAR ANALISIS OCI</v>
      </c>
      <c r="C10" s="229" t="s">
        <v>336</v>
      </c>
      <c r="D10" s="6" t="str">
        <f t="shared" ref="D10:D21" si="4">IF($C10="EXTREMA","E",IF($C10="ALTA","A",IF($C10="MEDIA","M",IF($C10="BAJA","B",0))))</f>
        <v>B</v>
      </c>
      <c r="E10" s="6" t="s">
        <v>370</v>
      </c>
      <c r="F10" s="6" t="str">
        <f t="shared" si="0"/>
        <v>B</v>
      </c>
      <c r="G10" s="230" t="s">
        <v>339</v>
      </c>
      <c r="H10" s="6" t="str">
        <f t="shared" ref="H10:H21" si="5">IF($G10="EXTREMA","E",IF($G10="ALTA","A",IF($G10="MEDIA","M",IF($G10="BAJA","B",0))))</f>
        <v>E</v>
      </c>
      <c r="I10" s="230" t="s">
        <v>337</v>
      </c>
      <c r="J10" s="6" t="str">
        <f t="shared" ref="J10:J21" si="6">IF($I10="EXTREMA","E",IF($I10="ALTA","A",IF($I10="MEDIA","M",IF($I10="BAJA","B",0))))</f>
        <v>M</v>
      </c>
      <c r="K10" s="6" t="s">
        <v>369</v>
      </c>
      <c r="L10" s="6" t="str">
        <f t="shared" si="1"/>
        <v>A</v>
      </c>
      <c r="M10" s="6" t="s">
        <v>336</v>
      </c>
      <c r="N10" s="6" t="str">
        <f t="shared" ref="N10:N21" si="7">IF($M10="EXTREMA","E",IF($M10="ALTA","A",IF($M10="MEDIA","M",IF($M10="BAJA","B",0))))</f>
        <v>B</v>
      </c>
      <c r="O10" s="6" t="s">
        <v>366</v>
      </c>
      <c r="P10" s="227" t="str">
        <f t="shared" ref="P10:P17" si="8">IF($O10="Critica no recuperable","E",IF($O10="Critica con recuperación parcial","A",IF($O10="Falta de oportunidad para atención usuarios","M",IF($O10="Falta de oportunidad para gestión de los procesos","B",0))))</f>
        <v>M</v>
      </c>
      <c r="Q10" s="6" t="str">
        <f t="shared" ref="Q10:Q21" si="9">IF($C10="EXTREMA","E",IF($C10="ALTA","A",IF($C10="MEDIA","M",IF($C10="BAJA","B",0))))</f>
        <v>B</v>
      </c>
      <c r="R10" s="6" t="str">
        <f t="shared" si="2"/>
        <v>B</v>
      </c>
      <c r="S10" s="6" t="str">
        <f t="shared" ref="S10:S21" si="10">IF($G10="EXTREMA","E",IF($G10="ALTA","A",IF($G10="MEDIA","M",IF($G10="BAJA","B",0))))</f>
        <v>E</v>
      </c>
      <c r="T10" s="6" t="str">
        <f t="shared" ref="T10:T21" si="11">IF($I10="EXTREMA","E",IF($I10="ALTA","A",IF($I10="MEDIA","M",IF($I10="BAJA","B",0))))</f>
        <v>M</v>
      </c>
      <c r="U10" s="6" t="str">
        <f t="shared" si="3"/>
        <v>A</v>
      </c>
      <c r="V10" s="6" t="str">
        <f t="shared" ref="V10:V21" si="12">IF($M10="EXTREMA","E",IF($M10="ALTA","A",IF($M10="MEDIA","M",IF($M10="BAJA","B",0))))</f>
        <v>B</v>
      </c>
      <c r="W10" s="226" t="str">
        <f t="shared" ref="W10:W21" si="13">IF($O10="Critica no recuperable","E",IF($O10="Critica con recuperación parcial","A",IF($O10="Falta de oportunidad para atención usuarios","M",IF($O10="Falta de oportunidad para gestión de los procesos","B",0))))</f>
        <v>M</v>
      </c>
      <c r="X10" s="14">
        <f t="shared" ref="X10:X17" si="14">COUNTIFS(Q10:W10,"E")</f>
        <v>1</v>
      </c>
      <c r="Y10" s="6">
        <f t="shared" ref="Y10:Y17" si="15">COUNTIF(Q10:W10,"A")</f>
        <v>1</v>
      </c>
      <c r="Z10" s="6">
        <f t="shared" ref="Z10:Z17" si="16">COUNTIF(Q10:W10,"M")</f>
        <v>2</v>
      </c>
      <c r="AA10" s="227">
        <f t="shared" ref="AA10:AA17" si="17">COUNTIF(Q10:W10,"B")</f>
        <v>3</v>
      </c>
      <c r="AB10" s="14">
        <f t="shared" ref="AB10:AB17" si="18">SUM(X10:AA10)</f>
        <v>7</v>
      </c>
      <c r="AC10" s="228" t="str">
        <f t="shared" ref="AC10:AC17" si="19">+IF((X10/AB10)&gt;=0.2,"Extremo",+IF(((X10/AB10)+(Y10/AB10))&gt;=0.3,"Alto",+IF(((X10/AB10)+(Y10/AB10)+(Z10/AB10))&gt;=0.4,"Moderado",+IF((X10/AB10)+(Y10/AB10)+(Z10/AB10)+(AA10/AB10)&gt;=0.5,"Bajo",""))))</f>
        <v>Moderado</v>
      </c>
      <c r="AI10" t="s">
        <v>326</v>
      </c>
    </row>
    <row r="11" spans="1:35" ht="51.75" customHeight="1" x14ac:dyDescent="0.25">
      <c r="A11" s="251" t="str">
        <f>+'PRIORIZACIÓN (2)'!B13</f>
        <v>ATENCIÓN AL CIUDADANO</v>
      </c>
      <c r="B11" s="234" t="str">
        <f>+IF('PRIORIZACIÓN (2)'!I13&gt;0%,"YA CUENTA CON PONDERACIÓN DE RIESGOS, NO DILIGENCIAR ANALISIS OCI", "DILIGENCIE ANALISIS OCI PARA ESTA UNIDAD AUDITABLE")</f>
        <v>YA CUENTA CON PONDERACIÓN DE RIESGOS, NO DILIGENCIAR ANALISIS OCI</v>
      </c>
      <c r="C11" s="229" t="s">
        <v>336</v>
      </c>
      <c r="D11" s="6" t="str">
        <f t="shared" si="4"/>
        <v>B</v>
      </c>
      <c r="E11" s="6" t="s">
        <v>370</v>
      </c>
      <c r="F11" s="6" t="str">
        <f t="shared" si="0"/>
        <v>B</v>
      </c>
      <c r="G11" s="230" t="s">
        <v>337</v>
      </c>
      <c r="H11" s="6" t="str">
        <f t="shared" si="5"/>
        <v>M</v>
      </c>
      <c r="I11" s="230" t="s">
        <v>337</v>
      </c>
      <c r="J11" s="6" t="str">
        <f t="shared" si="6"/>
        <v>M</v>
      </c>
      <c r="K11" s="6" t="s">
        <v>365</v>
      </c>
      <c r="L11" s="6" t="str">
        <f t="shared" si="1"/>
        <v>M</v>
      </c>
      <c r="M11" s="6" t="s">
        <v>336</v>
      </c>
      <c r="N11" s="6" t="str">
        <f t="shared" si="7"/>
        <v>B</v>
      </c>
      <c r="O11" s="6" t="s">
        <v>366</v>
      </c>
      <c r="P11" s="227" t="str">
        <f t="shared" si="8"/>
        <v>M</v>
      </c>
      <c r="Q11" s="6" t="str">
        <f t="shared" si="9"/>
        <v>B</v>
      </c>
      <c r="R11" s="6" t="str">
        <f t="shared" si="2"/>
        <v>B</v>
      </c>
      <c r="S11" s="6" t="str">
        <f t="shared" si="10"/>
        <v>M</v>
      </c>
      <c r="T11" s="6" t="str">
        <f t="shared" si="11"/>
        <v>M</v>
      </c>
      <c r="U11" s="6" t="str">
        <f t="shared" si="3"/>
        <v>M</v>
      </c>
      <c r="V11" s="6" t="str">
        <f t="shared" si="12"/>
        <v>B</v>
      </c>
      <c r="W11" s="226" t="str">
        <f t="shared" si="13"/>
        <v>M</v>
      </c>
      <c r="X11" s="14">
        <f t="shared" si="14"/>
        <v>0</v>
      </c>
      <c r="Y11" s="6">
        <f t="shared" si="15"/>
        <v>0</v>
      </c>
      <c r="Z11" s="6">
        <f t="shared" si="16"/>
        <v>4</v>
      </c>
      <c r="AA11" s="227">
        <f t="shared" si="17"/>
        <v>3</v>
      </c>
      <c r="AB11" s="14">
        <f t="shared" si="18"/>
        <v>7</v>
      </c>
      <c r="AC11" s="228" t="str">
        <f t="shared" si="19"/>
        <v>Moderado</v>
      </c>
    </row>
    <row r="12" spans="1:35" ht="51.75" customHeight="1" x14ac:dyDescent="0.25">
      <c r="A12" s="222" t="str">
        <f>+'PRIORIZACIÓN (2)'!B14</f>
        <v xml:space="preserve">IDP </v>
      </c>
      <c r="B12" s="234" t="str">
        <f>+IF('PRIORIZACIÓN (2)'!I14&gt;0%,"YA CUENTA CON PONDERACIÓN DE RIESGOS, NO DILIGENCIAR ANALISIS OCI", "DILIGENCIE ANALISIS OCI PARA ESTA UNIDAD AUDITABLE")</f>
        <v>YA CUENTA CON PONDERACIÓN DE RIESGOS, NO DILIGENCIAR ANALISIS OCI</v>
      </c>
      <c r="C12" s="229" t="s">
        <v>339</v>
      </c>
      <c r="D12" s="6" t="str">
        <f t="shared" si="4"/>
        <v>E</v>
      </c>
      <c r="E12" s="6" t="s">
        <v>370</v>
      </c>
      <c r="F12" s="6" t="str">
        <f t="shared" si="0"/>
        <v>B</v>
      </c>
      <c r="G12" s="230" t="s">
        <v>337</v>
      </c>
      <c r="H12" s="6" t="str">
        <f t="shared" si="5"/>
        <v>M</v>
      </c>
      <c r="I12" s="230" t="s">
        <v>338</v>
      </c>
      <c r="J12" s="6">
        <f t="shared" si="6"/>
        <v>0</v>
      </c>
      <c r="K12" s="6" t="s">
        <v>365</v>
      </c>
      <c r="L12" s="6" t="str">
        <f t="shared" si="1"/>
        <v>M</v>
      </c>
      <c r="M12" s="6" t="s">
        <v>337</v>
      </c>
      <c r="N12" s="6" t="str">
        <f t="shared" si="7"/>
        <v>M</v>
      </c>
      <c r="O12" s="6" t="s">
        <v>367</v>
      </c>
      <c r="P12" s="227" t="str">
        <f t="shared" si="8"/>
        <v>B</v>
      </c>
      <c r="Q12" s="6" t="str">
        <f t="shared" si="9"/>
        <v>E</v>
      </c>
      <c r="R12" s="6" t="str">
        <f t="shared" si="2"/>
        <v>B</v>
      </c>
      <c r="S12" s="6" t="str">
        <f t="shared" si="10"/>
        <v>M</v>
      </c>
      <c r="T12" s="6">
        <f t="shared" si="11"/>
        <v>0</v>
      </c>
      <c r="U12" s="6" t="str">
        <f t="shared" si="3"/>
        <v>M</v>
      </c>
      <c r="V12" s="6" t="str">
        <f t="shared" si="12"/>
        <v>M</v>
      </c>
      <c r="W12" s="226" t="str">
        <f t="shared" si="13"/>
        <v>B</v>
      </c>
      <c r="X12" s="14">
        <f t="shared" si="14"/>
        <v>1</v>
      </c>
      <c r="Y12" s="6">
        <f t="shared" si="15"/>
        <v>0</v>
      </c>
      <c r="Z12" s="6">
        <f t="shared" si="16"/>
        <v>3</v>
      </c>
      <c r="AA12" s="227">
        <f t="shared" si="17"/>
        <v>2</v>
      </c>
      <c r="AB12" s="14">
        <f t="shared" si="18"/>
        <v>6</v>
      </c>
      <c r="AC12" s="228" t="str">
        <f t="shared" si="19"/>
        <v>Moderado</v>
      </c>
    </row>
    <row r="13" spans="1:35" ht="51.75" customHeight="1" x14ac:dyDescent="0.25">
      <c r="A13" s="252" t="str">
        <f>+'PRIORIZACIÓN (2)'!B15</f>
        <v xml:space="preserve">GESTIÓN DOCUMENTAL </v>
      </c>
      <c r="B13" s="234" t="str">
        <f>+IF('PRIORIZACIÓN (2)'!I15&gt;0%,"YA CUENTA CON PONDERACIÓN DE RIESGOS, NO DILIGENCIAR ANALISIS OCI", "DILIGENCIE ANALISIS OCI PARA ESTA UNIDAD AUDITABLE")</f>
        <v>YA CUENTA CON PONDERACIÓN DE RIESGOS, NO DILIGENCIAR ANALISIS OCI</v>
      </c>
      <c r="C13" s="229" t="s">
        <v>336</v>
      </c>
      <c r="D13" s="6" t="str">
        <f t="shared" si="4"/>
        <v>B</v>
      </c>
      <c r="E13" s="6" t="s">
        <v>370</v>
      </c>
      <c r="F13" s="6" t="str">
        <f t="shared" si="0"/>
        <v>B</v>
      </c>
      <c r="G13" s="230" t="s">
        <v>337</v>
      </c>
      <c r="H13" s="6" t="str">
        <f t="shared" si="5"/>
        <v>M</v>
      </c>
      <c r="I13" s="230" t="s">
        <v>337</v>
      </c>
      <c r="J13" s="6" t="str">
        <f t="shared" si="6"/>
        <v>M</v>
      </c>
      <c r="K13" s="6" t="s">
        <v>365</v>
      </c>
      <c r="L13" s="6" t="str">
        <f t="shared" si="1"/>
        <v>M</v>
      </c>
      <c r="M13" s="6" t="s">
        <v>338</v>
      </c>
      <c r="N13" s="6">
        <f t="shared" si="7"/>
        <v>0</v>
      </c>
      <c r="O13" s="6" t="s">
        <v>367</v>
      </c>
      <c r="P13" s="227" t="str">
        <f t="shared" si="8"/>
        <v>B</v>
      </c>
      <c r="Q13" s="6" t="str">
        <f t="shared" si="9"/>
        <v>B</v>
      </c>
      <c r="R13" s="6" t="str">
        <f t="shared" si="2"/>
        <v>B</v>
      </c>
      <c r="S13" s="6" t="str">
        <f t="shared" si="10"/>
        <v>M</v>
      </c>
      <c r="T13" s="6" t="str">
        <f t="shared" si="11"/>
        <v>M</v>
      </c>
      <c r="U13" s="6" t="str">
        <f t="shared" si="3"/>
        <v>M</v>
      </c>
      <c r="V13" s="6">
        <f t="shared" si="12"/>
        <v>0</v>
      </c>
      <c r="W13" s="226" t="str">
        <f t="shared" si="13"/>
        <v>B</v>
      </c>
      <c r="X13" s="14">
        <f t="shared" si="14"/>
        <v>0</v>
      </c>
      <c r="Y13" s="6">
        <f t="shared" si="15"/>
        <v>0</v>
      </c>
      <c r="Z13" s="6">
        <f t="shared" si="16"/>
        <v>3</v>
      </c>
      <c r="AA13" s="227">
        <f t="shared" si="17"/>
        <v>3</v>
      </c>
      <c r="AB13" s="14">
        <f t="shared" si="18"/>
        <v>6</v>
      </c>
      <c r="AC13" s="228" t="str">
        <f t="shared" si="19"/>
        <v>Moderado</v>
      </c>
    </row>
    <row r="14" spans="1:35" ht="51.75" customHeight="1" x14ac:dyDescent="0.25">
      <c r="A14" s="222" t="str">
        <f>+'PRIORIZACIÓN (2)'!B16</f>
        <v xml:space="preserve">GESTIÓN CONTRACTUAL </v>
      </c>
      <c r="B14" s="234" t="str">
        <f>+IF('PRIORIZACIÓN (2)'!I16&gt;0%,"YA CUENTA CON PONDERACIÓN DE RIESGOS, NO DILIGENCIAR ANALISIS OCI", "DILIGENCIE ANALISIS OCI PARA ESTA UNIDAD AUDITABLE")</f>
        <v>YA CUENTA CON PONDERACIÓN DE RIESGOS, NO DILIGENCIAR ANALISIS OCI</v>
      </c>
      <c r="C14" s="229" t="s">
        <v>338</v>
      </c>
      <c r="D14" s="6">
        <f t="shared" si="4"/>
        <v>0</v>
      </c>
      <c r="E14" s="6" t="s">
        <v>370</v>
      </c>
      <c r="F14" s="6" t="str">
        <f t="shared" si="0"/>
        <v>B</v>
      </c>
      <c r="G14" s="230" t="s">
        <v>338</v>
      </c>
      <c r="H14" s="6">
        <f t="shared" si="5"/>
        <v>0</v>
      </c>
      <c r="I14" s="230" t="s">
        <v>338</v>
      </c>
      <c r="J14" s="6">
        <f t="shared" si="6"/>
        <v>0</v>
      </c>
      <c r="K14" s="6" t="s">
        <v>369</v>
      </c>
      <c r="L14" s="6" t="str">
        <f t="shared" si="1"/>
        <v>A</v>
      </c>
      <c r="M14" s="6" t="s">
        <v>338</v>
      </c>
      <c r="N14" s="6">
        <f t="shared" si="7"/>
        <v>0</v>
      </c>
      <c r="O14" s="6" t="s">
        <v>367</v>
      </c>
      <c r="P14" s="227" t="str">
        <f t="shared" si="8"/>
        <v>B</v>
      </c>
      <c r="Q14" s="6">
        <f t="shared" si="9"/>
        <v>0</v>
      </c>
      <c r="R14" s="6" t="str">
        <f t="shared" si="2"/>
        <v>B</v>
      </c>
      <c r="S14" s="6">
        <f t="shared" si="10"/>
        <v>0</v>
      </c>
      <c r="T14" s="6">
        <f t="shared" si="11"/>
        <v>0</v>
      </c>
      <c r="U14" s="6" t="str">
        <f t="shared" si="3"/>
        <v>A</v>
      </c>
      <c r="V14" s="6">
        <f t="shared" si="12"/>
        <v>0</v>
      </c>
      <c r="W14" s="226" t="str">
        <f t="shared" si="13"/>
        <v>B</v>
      </c>
      <c r="X14" s="14">
        <f t="shared" si="14"/>
        <v>0</v>
      </c>
      <c r="Y14" s="6">
        <f t="shared" si="15"/>
        <v>1</v>
      </c>
      <c r="Z14" s="6">
        <f t="shared" si="16"/>
        <v>0</v>
      </c>
      <c r="AA14" s="227">
        <f t="shared" si="17"/>
        <v>2</v>
      </c>
      <c r="AB14" s="14">
        <f t="shared" si="18"/>
        <v>3</v>
      </c>
      <c r="AC14" s="228" t="str">
        <f t="shared" si="19"/>
        <v>Alto</v>
      </c>
    </row>
    <row r="15" spans="1:35" ht="51.75" customHeight="1" x14ac:dyDescent="0.25">
      <c r="A15" s="222" t="str">
        <f>+'PRIORIZACIÓN (2)'!B17</f>
        <v xml:space="preserve">GESTIÓN JURIDICA </v>
      </c>
      <c r="B15" s="234" t="str">
        <f>+IF('PRIORIZACIÓN (2)'!I17&gt;0%,"YA CUENTA CON PONDERACIÓN DE RIESGOS, NO DILIGENCIAR ANALISIS OCI", "DILIGENCIE ANALISIS OCI PARA ESTA UNIDAD AUDITABLE")</f>
        <v>YA CUENTA CON PONDERACIÓN DE RIESGOS, NO DILIGENCIAR ANALISIS OCI</v>
      </c>
      <c r="C15" s="229" t="s">
        <v>339</v>
      </c>
      <c r="D15" s="6" t="str">
        <f t="shared" si="4"/>
        <v>E</v>
      </c>
      <c r="E15" s="6" t="s">
        <v>370</v>
      </c>
      <c r="F15" s="6" t="str">
        <f t="shared" si="0"/>
        <v>B</v>
      </c>
      <c r="G15" s="230" t="s">
        <v>336</v>
      </c>
      <c r="H15" s="6" t="str">
        <f t="shared" si="5"/>
        <v>B</v>
      </c>
      <c r="I15" s="230" t="s">
        <v>338</v>
      </c>
      <c r="J15" s="6">
        <f t="shared" si="6"/>
        <v>0</v>
      </c>
      <c r="K15" s="6" t="s">
        <v>365</v>
      </c>
      <c r="L15" s="6" t="str">
        <f t="shared" si="1"/>
        <v>M</v>
      </c>
      <c r="M15" s="6" t="s">
        <v>336</v>
      </c>
      <c r="N15" s="6" t="str">
        <f t="shared" si="7"/>
        <v>B</v>
      </c>
      <c r="O15" s="6" t="s">
        <v>367</v>
      </c>
      <c r="P15" s="227" t="str">
        <f t="shared" si="8"/>
        <v>B</v>
      </c>
      <c r="Q15" s="6" t="str">
        <f t="shared" si="9"/>
        <v>E</v>
      </c>
      <c r="R15" s="6" t="str">
        <f t="shared" si="2"/>
        <v>B</v>
      </c>
      <c r="S15" s="6" t="str">
        <f t="shared" si="10"/>
        <v>B</v>
      </c>
      <c r="T15" s="6">
        <f t="shared" si="11"/>
        <v>0</v>
      </c>
      <c r="U15" s="6" t="str">
        <f t="shared" si="3"/>
        <v>M</v>
      </c>
      <c r="V15" s="6" t="str">
        <f t="shared" si="12"/>
        <v>B</v>
      </c>
      <c r="W15" s="226" t="str">
        <f t="shared" si="13"/>
        <v>B</v>
      </c>
      <c r="X15" s="14">
        <f t="shared" si="14"/>
        <v>1</v>
      </c>
      <c r="Y15" s="6">
        <f t="shared" si="15"/>
        <v>0</v>
      </c>
      <c r="Z15" s="6">
        <f t="shared" si="16"/>
        <v>1</v>
      </c>
      <c r="AA15" s="227">
        <f t="shared" si="17"/>
        <v>4</v>
      </c>
      <c r="AB15" s="14">
        <f t="shared" si="18"/>
        <v>6</v>
      </c>
      <c r="AC15" s="228" t="str">
        <f t="shared" si="19"/>
        <v>Bajo</v>
      </c>
    </row>
    <row r="16" spans="1:35" ht="51.75" customHeight="1" x14ac:dyDescent="0.25">
      <c r="A16" s="222" t="str">
        <f>+'PRIORIZACIÓN (2)'!B18</f>
        <v xml:space="preserve">CONTROL DISCIPLINARIO </v>
      </c>
      <c r="B16" s="234" t="str">
        <f>+IF('PRIORIZACIÓN (2)'!I18&gt;0%,"YA CUENTA CON PONDERACIÓN DE RIESGOS, NO DILIGENCIAR ANALISIS OCI", "DILIGENCIE ANALISIS OCI PARA ESTA UNIDAD AUDITABLE")</f>
        <v>DILIGENCIE ANALISIS OCI PARA ESTA UNIDAD AUDITABLE</v>
      </c>
      <c r="C16" s="229" t="s">
        <v>336</v>
      </c>
      <c r="D16" s="6" t="str">
        <f t="shared" si="4"/>
        <v>B</v>
      </c>
      <c r="E16" s="6" t="s">
        <v>370</v>
      </c>
      <c r="F16" s="6" t="str">
        <f t="shared" si="0"/>
        <v>B</v>
      </c>
      <c r="G16" s="230" t="s">
        <v>336</v>
      </c>
      <c r="H16" s="6" t="str">
        <f t="shared" si="5"/>
        <v>B</v>
      </c>
      <c r="I16" s="230" t="s">
        <v>338</v>
      </c>
      <c r="J16" s="6">
        <f t="shared" si="6"/>
        <v>0</v>
      </c>
      <c r="K16" s="6" t="s">
        <v>365</v>
      </c>
      <c r="L16" s="6" t="str">
        <f t="shared" si="1"/>
        <v>M</v>
      </c>
      <c r="M16" s="6" t="s">
        <v>336</v>
      </c>
      <c r="N16" s="6" t="str">
        <f t="shared" si="7"/>
        <v>B</v>
      </c>
      <c r="O16" s="6" t="s">
        <v>367</v>
      </c>
      <c r="P16" s="227" t="str">
        <f t="shared" si="8"/>
        <v>B</v>
      </c>
      <c r="Q16" s="6" t="str">
        <f t="shared" si="9"/>
        <v>B</v>
      </c>
      <c r="R16" s="6" t="str">
        <f t="shared" si="2"/>
        <v>B</v>
      </c>
      <c r="S16" s="6" t="str">
        <f t="shared" si="10"/>
        <v>B</v>
      </c>
      <c r="T16" s="6">
        <f t="shared" si="11"/>
        <v>0</v>
      </c>
      <c r="U16" s="6" t="str">
        <f t="shared" si="3"/>
        <v>M</v>
      </c>
      <c r="V16" s="6" t="str">
        <f t="shared" si="12"/>
        <v>B</v>
      </c>
      <c r="W16" s="226" t="str">
        <f t="shared" si="13"/>
        <v>B</v>
      </c>
      <c r="X16" s="14">
        <f t="shared" si="14"/>
        <v>0</v>
      </c>
      <c r="Y16" s="6">
        <f t="shared" si="15"/>
        <v>0</v>
      </c>
      <c r="Z16" s="6">
        <f t="shared" si="16"/>
        <v>1</v>
      </c>
      <c r="AA16" s="227">
        <f t="shared" si="17"/>
        <v>5</v>
      </c>
      <c r="AB16" s="14">
        <f t="shared" si="18"/>
        <v>6</v>
      </c>
      <c r="AC16" s="228" t="str">
        <f t="shared" si="19"/>
        <v>Bajo</v>
      </c>
    </row>
    <row r="17" spans="1:29" ht="51.75" customHeight="1" x14ac:dyDescent="0.25">
      <c r="A17" s="222" t="str">
        <f>+'PRIORIZACIÓN (2)'!B19</f>
        <v xml:space="preserve">GESTIÓN DE RECURSOS FÍSICOS </v>
      </c>
      <c r="B17" s="234" t="str">
        <f>+IF('PRIORIZACIÓN (2)'!I19&gt;0%,"YA CUENTA CON PONDERACIÓN DE RIESGOS, NO DILIGENCIAR ANALISIS OCI", "DILIGENCIE ANALISIS OCI PARA ESTA UNIDAD AUDITABLE")</f>
        <v>YA CUENTA CON PONDERACIÓN DE RIESGOS, NO DILIGENCIAR ANALISIS OCI</v>
      </c>
      <c r="C17" s="229" t="s">
        <v>338</v>
      </c>
      <c r="D17" s="6">
        <f t="shared" si="4"/>
        <v>0</v>
      </c>
      <c r="E17" s="6" t="s">
        <v>370</v>
      </c>
      <c r="F17" s="6" t="str">
        <f t="shared" si="0"/>
        <v>B</v>
      </c>
      <c r="G17" s="230" t="s">
        <v>339</v>
      </c>
      <c r="H17" s="6" t="str">
        <f t="shared" si="5"/>
        <v>E</v>
      </c>
      <c r="I17" s="230" t="s">
        <v>338</v>
      </c>
      <c r="J17" s="6">
        <f t="shared" si="6"/>
        <v>0</v>
      </c>
      <c r="K17" s="6" t="s">
        <v>365</v>
      </c>
      <c r="L17" s="6" t="str">
        <f t="shared" si="1"/>
        <v>M</v>
      </c>
      <c r="M17" s="6" t="s">
        <v>337</v>
      </c>
      <c r="N17" s="6" t="str">
        <f t="shared" si="7"/>
        <v>M</v>
      </c>
      <c r="O17" s="6" t="s">
        <v>367</v>
      </c>
      <c r="P17" s="227" t="str">
        <f t="shared" si="8"/>
        <v>B</v>
      </c>
      <c r="Q17" s="6">
        <f t="shared" si="9"/>
        <v>0</v>
      </c>
      <c r="R17" s="6" t="str">
        <f t="shared" si="2"/>
        <v>B</v>
      </c>
      <c r="S17" s="6" t="str">
        <f t="shared" si="10"/>
        <v>E</v>
      </c>
      <c r="T17" s="6">
        <f t="shared" si="11"/>
        <v>0</v>
      </c>
      <c r="U17" s="6" t="str">
        <f t="shared" si="3"/>
        <v>M</v>
      </c>
      <c r="V17" s="6" t="str">
        <f t="shared" si="12"/>
        <v>M</v>
      </c>
      <c r="W17" s="226" t="str">
        <f t="shared" si="13"/>
        <v>B</v>
      </c>
      <c r="X17" s="14">
        <f t="shared" si="14"/>
        <v>1</v>
      </c>
      <c r="Y17" s="6">
        <f t="shared" si="15"/>
        <v>0</v>
      </c>
      <c r="Z17" s="6">
        <f t="shared" si="16"/>
        <v>2</v>
      </c>
      <c r="AA17" s="227">
        <f t="shared" si="17"/>
        <v>2</v>
      </c>
      <c r="AB17" s="14">
        <f t="shared" si="18"/>
        <v>5</v>
      </c>
      <c r="AC17" s="228" t="str">
        <f t="shared" si="19"/>
        <v>Extremo</v>
      </c>
    </row>
    <row r="18" spans="1:29" ht="51.75" customHeight="1" x14ac:dyDescent="0.25">
      <c r="A18" s="222" t="str">
        <f>+'PRIORIZACIÓN (2)'!B20</f>
        <v>GESTIÓN TECNOLÓGICA</v>
      </c>
      <c r="B18" s="234" t="str">
        <f>+IF('PRIORIZACIÓN (2)'!I20&gt;0%,"YA CUENTA CON PONDERACIÓN DE RIESGOS, NO DILIGENCIAR ANALISIS OCI", "DILIGENCIE ANALISIS OCI PARA ESTA UNIDAD AUDITABLE")</f>
        <v>YA CUENTA CON PONDERACIÓN DE RIESGOS, NO DILIGENCIAR ANALISIS OCI</v>
      </c>
      <c r="C18" s="229" t="s">
        <v>338</v>
      </c>
      <c r="D18" s="6">
        <f t="shared" si="4"/>
        <v>0</v>
      </c>
      <c r="E18" s="6" t="s">
        <v>476</v>
      </c>
      <c r="F18" s="6" t="str">
        <f>IF($E18="3 días","E",IF($E18="2 días","A",IF($E18="1 días","M",IF($E18="Varias horas","B",0))))</f>
        <v>A</v>
      </c>
      <c r="G18" s="230" t="s">
        <v>339</v>
      </c>
      <c r="H18" s="6" t="str">
        <f t="shared" si="5"/>
        <v>E</v>
      </c>
      <c r="I18" s="230" t="s">
        <v>338</v>
      </c>
      <c r="J18" s="6">
        <f t="shared" si="6"/>
        <v>0</v>
      </c>
      <c r="K18" s="6" t="s">
        <v>365</v>
      </c>
      <c r="L18" s="6" t="str">
        <f>IF($K18="Hechos de Corrupción","E",IF($K18="Incumplimiento de servicios","A",IF($K18="Retrasos en los servicios","M",IF($K18="Quejas por incumplimientos o retrasos","B",0))))</f>
        <v>M</v>
      </c>
      <c r="M18" s="6" t="s">
        <v>339</v>
      </c>
      <c r="N18" s="6" t="str">
        <f t="shared" si="7"/>
        <v>E</v>
      </c>
      <c r="O18" s="6" t="s">
        <v>371</v>
      </c>
      <c r="P18" s="227" t="str">
        <f>IF($O18="Critica no recuperable","E",IF($O18="Critica con recuperación parcial","A",IF($O18="Falta de oportunidad para atención usuarios","M",IF($O18="Falta de oportunidad para gestión de los procesos","B",0))))</f>
        <v>A</v>
      </c>
      <c r="Q18" s="6">
        <f t="shared" si="9"/>
        <v>0</v>
      </c>
      <c r="R18" s="6" t="str">
        <f t="shared" si="2"/>
        <v>A</v>
      </c>
      <c r="S18" s="6" t="str">
        <f t="shared" si="10"/>
        <v>E</v>
      </c>
      <c r="T18" s="6">
        <f t="shared" si="11"/>
        <v>0</v>
      </c>
      <c r="U18" s="6" t="str">
        <f t="shared" si="3"/>
        <v>M</v>
      </c>
      <c r="V18" s="6" t="str">
        <f t="shared" si="12"/>
        <v>E</v>
      </c>
      <c r="W18" s="226" t="str">
        <f t="shared" si="13"/>
        <v>A</v>
      </c>
      <c r="X18" s="14">
        <f>COUNTIFS(Q18:W18,"E")</f>
        <v>2</v>
      </c>
      <c r="Y18" s="6">
        <f>COUNTIF(Q18:W18,"A")</f>
        <v>2</v>
      </c>
      <c r="Z18" s="6">
        <f>COUNTIF(Q18:W18,"M")</f>
        <v>1</v>
      </c>
      <c r="AA18" s="227">
        <f>COUNTIF(Q18:W18,"B")</f>
        <v>0</v>
      </c>
      <c r="AB18" s="14">
        <f>SUM(X18:AA18)</f>
        <v>5</v>
      </c>
      <c r="AC18" s="228" t="str">
        <f>+IF((X18/AB18)&gt;=0.2,"Extremo",+IF(((X18/AB18)+(Y18/AB18))&gt;=0.3,"Alto",+IF(((X18/AB18)+(Y18/AB18)+(Z18/AB18))&gt;=0.4,"Moderado",+IF((X18/AB18)+(Y18/AB18)+(Z18/AB18)+(AA18/AB18)&gt;=0.5,"Bajo",""))))</f>
        <v>Extremo</v>
      </c>
    </row>
    <row r="19" spans="1:29" ht="51.75" customHeight="1" x14ac:dyDescent="0.25">
      <c r="A19" s="222" t="str">
        <f>+'PRIORIZACIÓN (2)'!B21</f>
        <v xml:space="preserve">GESTIÓN DEL TALENTO HUMANO </v>
      </c>
      <c r="B19" s="234" t="str">
        <f>+IF('PRIORIZACIÓN (2)'!I21&gt;0%,"YA CUENTA CON PONDERACIÓN DE RIESGOS, NO DILIGENCIAR ANALISIS OCI", "DILIGENCIE ANALISIS OCI PARA ESTA UNIDAD AUDITABLE")</f>
        <v>YA CUENTA CON PONDERACIÓN DE RIESGOS, NO DILIGENCIAR ANALISIS OCI</v>
      </c>
      <c r="C19" s="229" t="s">
        <v>337</v>
      </c>
      <c r="D19" s="6" t="str">
        <f t="shared" si="4"/>
        <v>M</v>
      </c>
      <c r="E19" s="6" t="s">
        <v>370</v>
      </c>
      <c r="F19" s="6" t="str">
        <f>IF($E19="3 días","E",IF($E19="2 días","A",IF($E19="1 días","M",IF($E19="Varias horas","B",0))))</f>
        <v>B</v>
      </c>
      <c r="G19" s="230" t="s">
        <v>336</v>
      </c>
      <c r="H19" s="6" t="str">
        <f t="shared" si="5"/>
        <v>B</v>
      </c>
      <c r="I19" s="230" t="s">
        <v>336</v>
      </c>
      <c r="J19" s="6" t="str">
        <f t="shared" si="6"/>
        <v>B</v>
      </c>
      <c r="K19" s="6" t="s">
        <v>365</v>
      </c>
      <c r="L19" s="6" t="str">
        <f>IF($K19="Hechos de Corrupción","E",IF($K19="Incumplimiento de servicios","A",IF($K19="Retrasos en los servicios","M",IF($K19="Quejas por incumplimientos o retrasos","B",0))))</f>
        <v>M</v>
      </c>
      <c r="M19" s="6" t="s">
        <v>337</v>
      </c>
      <c r="N19" s="6" t="str">
        <f t="shared" si="7"/>
        <v>M</v>
      </c>
      <c r="O19" s="6" t="s">
        <v>367</v>
      </c>
      <c r="P19" s="227" t="str">
        <f>IF($O19="Critica no recuperable","E",IF($O19="Critica con recuperación parcial","A",IF($O19="Falta de oportunidad para atención usuarios","M",IF($O19="Falta de oportunidad para gestión de los procesos","B",0))))</f>
        <v>B</v>
      </c>
      <c r="Q19" s="6" t="str">
        <f t="shared" si="9"/>
        <v>M</v>
      </c>
      <c r="R19" s="6" t="str">
        <f t="shared" si="2"/>
        <v>B</v>
      </c>
      <c r="S19" s="6" t="str">
        <f t="shared" si="10"/>
        <v>B</v>
      </c>
      <c r="T19" s="6" t="str">
        <f t="shared" si="11"/>
        <v>B</v>
      </c>
      <c r="U19" s="6" t="str">
        <f t="shared" si="3"/>
        <v>M</v>
      </c>
      <c r="V19" s="6" t="str">
        <f t="shared" si="12"/>
        <v>M</v>
      </c>
      <c r="W19" s="226" t="str">
        <f t="shared" si="13"/>
        <v>B</v>
      </c>
      <c r="X19" s="14">
        <f>COUNTIFS(Q19:W19,"E")</f>
        <v>0</v>
      </c>
      <c r="Y19" s="6">
        <f>COUNTIF(Q19:W19,"A")</f>
        <v>0</v>
      </c>
      <c r="Z19" s="6">
        <f>COUNTIF(Q19:W19,"M")</f>
        <v>3</v>
      </c>
      <c r="AA19" s="227">
        <f>COUNTIF(Q19:W19,"B")</f>
        <v>4</v>
      </c>
      <c r="AB19" s="14">
        <f>SUM(X19:AA19)</f>
        <v>7</v>
      </c>
      <c r="AC19" s="228" t="str">
        <f>+IF((X19/AB19)&gt;=0.2,"Extremo",+IF(((X19/AB19)+(Y19/AB19))&gt;=0.3,"Alto",+IF(((X19/AB19)+(Y19/AB19)+(Z19/AB19))&gt;=0.4,"Moderado",+IF((X19/AB19)+(Y19/AB19)+(Z19/AB19)+(AA19/AB19)&gt;=0.5,"Bajo",""))))</f>
        <v>Moderado</v>
      </c>
    </row>
    <row r="20" spans="1:29" ht="51.75" customHeight="1" x14ac:dyDescent="0.25">
      <c r="A20" s="222" t="str">
        <f>+'PRIORIZACIÓN (2)'!B22</f>
        <v xml:space="preserve">GESTIÓN FINANCIERA </v>
      </c>
      <c r="B20" s="234" t="str">
        <f>+IF('PRIORIZACIÓN (2)'!I22&gt;0%,"YA CUENTA CON PONDERACIÓN DE RIESGOS, NO DILIGENCIAR ANALISIS OCI", "DILIGENCIE ANALISIS OCI PARA ESTA UNIDAD AUDITABLE")</f>
        <v>YA CUENTA CON PONDERACIÓN DE RIESGOS, NO DILIGENCIAR ANALISIS OCI</v>
      </c>
      <c r="C20" s="229" t="s">
        <v>339</v>
      </c>
      <c r="D20" s="6" t="str">
        <f t="shared" si="4"/>
        <v>E</v>
      </c>
      <c r="E20" s="6" t="s">
        <v>370</v>
      </c>
      <c r="F20" s="6" t="str">
        <f>IF($E20="3 días","E",IF($E20="2 días","A",IF($E20="1 días","M",IF($E20="Varias horas","B",0))))</f>
        <v>B</v>
      </c>
      <c r="G20" s="230" t="s">
        <v>336</v>
      </c>
      <c r="H20" s="6" t="str">
        <f t="shared" si="5"/>
        <v>B</v>
      </c>
      <c r="I20" s="230" t="s">
        <v>339</v>
      </c>
      <c r="J20" s="6" t="str">
        <f t="shared" si="6"/>
        <v>E</v>
      </c>
      <c r="K20" s="6" t="s">
        <v>365</v>
      </c>
      <c r="L20" s="6" t="str">
        <f>IF($K20="Hechos de Corrupción","E",IF($K20="Incumplimiento de servicios","A",IF($K20="Retrasos en los servicios","M",IF($K20="Quejas por incumplimientos o retrasos","B",0))))</f>
        <v>M</v>
      </c>
      <c r="M20" s="6" t="s">
        <v>338</v>
      </c>
      <c r="N20" s="6">
        <f t="shared" si="7"/>
        <v>0</v>
      </c>
      <c r="O20" s="6" t="s">
        <v>367</v>
      </c>
      <c r="P20" s="227" t="str">
        <f>IF($O20="Critica no recuperable","E",IF($O20="Critica con recuperación parcial","A",IF($O20="Falta de oportunidad para atención usuarios","M",IF($O20="Falta de oportunidad para gestión de los procesos","B",0))))</f>
        <v>B</v>
      </c>
      <c r="Q20" s="6" t="str">
        <f t="shared" si="9"/>
        <v>E</v>
      </c>
      <c r="R20" s="6" t="str">
        <f t="shared" si="2"/>
        <v>B</v>
      </c>
      <c r="S20" s="6" t="str">
        <f t="shared" si="10"/>
        <v>B</v>
      </c>
      <c r="T20" s="6" t="str">
        <f t="shared" si="11"/>
        <v>E</v>
      </c>
      <c r="U20" s="6" t="str">
        <f t="shared" si="3"/>
        <v>M</v>
      </c>
      <c r="V20" s="6">
        <f t="shared" si="12"/>
        <v>0</v>
      </c>
      <c r="W20" s="226" t="str">
        <f t="shared" si="13"/>
        <v>B</v>
      </c>
      <c r="X20" s="14">
        <f>COUNTIFS(Q20:W20,"E")</f>
        <v>2</v>
      </c>
      <c r="Y20" s="6">
        <f>COUNTIF(Q20:W20,"A")</f>
        <v>0</v>
      </c>
      <c r="Z20" s="6">
        <f>COUNTIF(Q20:W20,"M")</f>
        <v>1</v>
      </c>
      <c r="AA20" s="227">
        <f>COUNTIF(Q20:W20,"B")</f>
        <v>3</v>
      </c>
      <c r="AB20" s="14">
        <f>SUM(X20:AA20)</f>
        <v>6</v>
      </c>
      <c r="AC20" s="228" t="str">
        <f>+IF((X20/AB20)&gt;=0.2,"Extremo",+IF(((X20/AB20)+(Y20/AB20))&gt;=0.3,"Alto",+IF(((X20/AB20)+(Y20/AB20)+(Z20/AB20))&gt;=0.4,"Moderado",+IF((X20/AB20)+(Y20/AB20)+(Z20/AB20)+(AA20/AB20)&gt;=0.5,"Bajo",""))))</f>
        <v>Extremo</v>
      </c>
    </row>
    <row r="21" spans="1:29" ht="51.75" customHeight="1" x14ac:dyDescent="0.25">
      <c r="A21" s="222" t="str">
        <f>+'PRIORIZACIÓN (2)'!B23</f>
        <v xml:space="preserve">MEJORAMIENTO INTEGRAL Y CONTINUO </v>
      </c>
      <c r="B21" s="234" t="str">
        <f>+IF('PRIORIZACIÓN (2)'!I23&gt;0%,"YA CUENTA CON PONDERACIÓN DE RIESGOS, NO DILIGENCIAR ANALISIS OCI", "DILIGENCIE ANALISIS OCI PARA ESTA UNIDAD AUDITABLE")</f>
        <v>YA CUENTA CON PONDERACIÓN DE RIESGOS, NO DILIGENCIAR ANALISIS OCI</v>
      </c>
      <c r="C21" s="229" t="s">
        <v>336</v>
      </c>
      <c r="D21" s="6" t="str">
        <f t="shared" si="4"/>
        <v>B</v>
      </c>
      <c r="E21" s="6" t="s">
        <v>368</v>
      </c>
      <c r="F21" s="6" t="str">
        <f>IF($E21="3 días","E",IF($E21="2 días","A",IF($E21="1 días","M",IF($E21="Varias horas","B",0))))</f>
        <v>E</v>
      </c>
      <c r="G21" s="230" t="s">
        <v>336</v>
      </c>
      <c r="H21" s="6" t="str">
        <f t="shared" si="5"/>
        <v>B</v>
      </c>
      <c r="I21" s="230" t="s">
        <v>336</v>
      </c>
      <c r="J21" s="6" t="str">
        <f t="shared" si="6"/>
        <v>B</v>
      </c>
      <c r="K21" s="6" t="s">
        <v>365</v>
      </c>
      <c r="L21" s="6" t="str">
        <f>IF($K21="Hechos de Corrupción","E",IF($K21="Incumplimiento de servicios","A",IF($K21="Retrasos en los servicios","M",IF($K21="Quejas por incumplimientos o retrasos","B",0))))</f>
        <v>M</v>
      </c>
      <c r="M21" s="6" t="s">
        <v>336</v>
      </c>
      <c r="N21" s="6" t="str">
        <f t="shared" si="7"/>
        <v>B</v>
      </c>
      <c r="O21" s="6" t="s">
        <v>367</v>
      </c>
      <c r="P21" s="227" t="str">
        <f>IF($O21="Critica no recuperable","E",IF($O21="Critica con recuperación parcial","A",IF($O21="Falta de oportunidad para atención usuarios","M",IF($O21="Falta de oportunidad para gestión de los procesos","B",0))))</f>
        <v>B</v>
      </c>
      <c r="Q21" s="6" t="str">
        <f t="shared" si="9"/>
        <v>B</v>
      </c>
      <c r="R21" s="6" t="str">
        <f t="shared" si="2"/>
        <v>E</v>
      </c>
      <c r="S21" s="6" t="str">
        <f t="shared" si="10"/>
        <v>B</v>
      </c>
      <c r="T21" s="6" t="str">
        <f t="shared" si="11"/>
        <v>B</v>
      </c>
      <c r="U21" s="6" t="str">
        <f t="shared" si="3"/>
        <v>M</v>
      </c>
      <c r="V21" s="6" t="str">
        <f t="shared" si="12"/>
        <v>B</v>
      </c>
      <c r="W21" s="226" t="str">
        <f t="shared" si="13"/>
        <v>B</v>
      </c>
      <c r="X21" s="14">
        <f>COUNTIFS(Q21:W21,"E")</f>
        <v>1</v>
      </c>
      <c r="Y21" s="6">
        <f>COUNTIF(Q21:W21,"A")</f>
        <v>0</v>
      </c>
      <c r="Z21" s="6">
        <f>COUNTIF(Q21:W21,"M")</f>
        <v>1</v>
      </c>
      <c r="AA21" s="227">
        <f>COUNTIF(Q21:W21,"B")</f>
        <v>5</v>
      </c>
      <c r="AB21" s="14">
        <f>SUM(X21:AA21)</f>
        <v>7</v>
      </c>
      <c r="AC21" s="228" t="str">
        <f>+IF((X21/AB21)&gt;=0.2,"Extremo",+IF(((X21/AB21)+(Y21/AB21))&gt;=0.3,"Alto",+IF(((X21/AB21)+(Y21/AB21)+(Z21/AB21))&gt;=0.4,"Moderado",+IF((X21/AB21)+(Y21/AB21)+(Z21/AB21)+(AA21/AB21)&gt;=0.5,"Bajo",""))))</f>
        <v>Bajo</v>
      </c>
    </row>
    <row r="22" spans="1:29" x14ac:dyDescent="0.25">
      <c r="A22" t="s">
        <v>425</v>
      </c>
      <c r="B22" t="s">
        <v>426</v>
      </c>
    </row>
    <row r="23" spans="1:29" x14ac:dyDescent="0.25">
      <c r="B23" t="s">
        <v>427</v>
      </c>
    </row>
    <row r="24" spans="1:29" x14ac:dyDescent="0.25">
      <c r="B24" t="s">
        <v>428</v>
      </c>
    </row>
    <row r="25" spans="1:29" x14ac:dyDescent="0.25">
      <c r="A25" t="s">
        <v>356</v>
      </c>
    </row>
    <row r="26" spans="1:29" x14ac:dyDescent="0.25">
      <c r="A26" t="s">
        <v>429</v>
      </c>
    </row>
    <row r="27" spans="1:29" x14ac:dyDescent="0.25">
      <c r="A27" t="s">
        <v>432</v>
      </c>
      <c r="B27" t="s">
        <v>433</v>
      </c>
    </row>
    <row r="28" spans="1:29" x14ac:dyDescent="0.25">
      <c r="A28" t="s">
        <v>430</v>
      </c>
      <c r="B28" t="s">
        <v>431</v>
      </c>
    </row>
    <row r="29" spans="1:29" x14ac:dyDescent="0.25">
      <c r="A29" s="235" t="s">
        <v>327</v>
      </c>
      <c r="B29" s="236" t="s">
        <v>328</v>
      </c>
      <c r="C29" s="236" t="s">
        <v>329</v>
      </c>
    </row>
    <row r="30" spans="1:29" x14ac:dyDescent="0.25">
      <c r="A30" s="237" t="s">
        <v>336</v>
      </c>
      <c r="B30" s="238">
        <v>0</v>
      </c>
      <c r="C30" s="239" t="s">
        <v>330</v>
      </c>
    </row>
    <row r="31" spans="1:29" x14ac:dyDescent="0.25">
      <c r="A31" s="237" t="s">
        <v>337</v>
      </c>
      <c r="B31" s="239" t="s">
        <v>331</v>
      </c>
      <c r="C31" s="239" t="s">
        <v>332</v>
      </c>
    </row>
    <row r="32" spans="1:29" x14ac:dyDescent="0.25">
      <c r="A32" s="237" t="s">
        <v>338</v>
      </c>
      <c r="B32" s="239" t="s">
        <v>333</v>
      </c>
      <c r="C32" s="239" t="s">
        <v>334</v>
      </c>
    </row>
    <row r="33" spans="1:3" x14ac:dyDescent="0.25">
      <c r="A33" s="237" t="s">
        <v>339</v>
      </c>
      <c r="B33" s="239" t="s">
        <v>335</v>
      </c>
      <c r="C33" s="240"/>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X2:Z2"/>
    <mergeCell ref="AA2:AC5"/>
    <mergeCell ref="X3:Z3"/>
    <mergeCell ref="X4:Z4"/>
    <mergeCell ref="X5:Z5"/>
  </mergeCells>
  <conditionalFormatting sqref="AC9">
    <cfRule type="containsText" dxfId="44" priority="52" operator="containsText" text="Moderado">
      <formula>NOT(ISERROR(SEARCH(("Moderado"),(AC9))))</formula>
    </cfRule>
  </conditionalFormatting>
  <conditionalFormatting sqref="AC9">
    <cfRule type="containsText" dxfId="43" priority="53" operator="containsText" text="Alto">
      <formula>NOT(ISERROR(SEARCH(("Alto"),(AC9))))</formula>
    </cfRule>
  </conditionalFormatting>
  <conditionalFormatting sqref="AC9">
    <cfRule type="containsText" dxfId="42" priority="54" operator="containsText" text="Muy Alto">
      <formula>NOT(ISERROR(SEARCH(("Muy Alto"),(AC9))))</formula>
    </cfRule>
  </conditionalFormatting>
  <conditionalFormatting sqref="AC9">
    <cfRule type="containsText" dxfId="41" priority="55" operator="containsText" text="Muy Bajo">
      <formula>NOT(ISERROR(SEARCH(("Muy Bajo"),(AC9))))</formula>
    </cfRule>
  </conditionalFormatting>
  <conditionalFormatting sqref="AC9">
    <cfRule type="containsText" dxfId="40" priority="56" operator="containsText" text="Bajo">
      <formula>NOT(ISERROR(SEARCH(("Bajo"),(AC9))))</formula>
    </cfRule>
  </conditionalFormatting>
  <conditionalFormatting sqref="AC9">
    <cfRule type="containsText" dxfId="39" priority="57" operator="containsText" text="Extremo">
      <formula>NOT(ISERROR(SEARCH(("Extremo"),(AC9))))</formula>
    </cfRule>
  </conditionalFormatting>
  <conditionalFormatting sqref="AC18:AC21">
    <cfRule type="containsText" dxfId="38" priority="40" operator="containsText" text="Moderado">
      <formula>NOT(ISERROR(SEARCH(("Moderado"),(AC18))))</formula>
    </cfRule>
  </conditionalFormatting>
  <conditionalFormatting sqref="AC18:AC21">
    <cfRule type="containsText" dxfId="37" priority="41" operator="containsText" text="Alto">
      <formula>NOT(ISERROR(SEARCH(("Alto"),(AC18))))</formula>
    </cfRule>
  </conditionalFormatting>
  <conditionalFormatting sqref="AC18:AC21">
    <cfRule type="containsText" dxfId="36" priority="42" operator="containsText" text="Muy Alto">
      <formula>NOT(ISERROR(SEARCH(("Muy Alto"),(AC18))))</formula>
    </cfRule>
  </conditionalFormatting>
  <conditionalFormatting sqref="AC18:AC21">
    <cfRule type="containsText" dxfId="35" priority="43" operator="containsText" text="Muy Bajo">
      <formula>NOT(ISERROR(SEARCH(("Muy Bajo"),(AC18))))</formula>
    </cfRule>
  </conditionalFormatting>
  <conditionalFormatting sqref="AC18:AC21">
    <cfRule type="containsText" dxfId="34" priority="44" operator="containsText" text="Bajo">
      <formula>NOT(ISERROR(SEARCH(("Bajo"),(AC18))))</formula>
    </cfRule>
  </conditionalFormatting>
  <conditionalFormatting sqref="AC18:AC21">
    <cfRule type="containsText" dxfId="33" priority="45" operator="containsText" text="Extremo">
      <formula>NOT(ISERROR(SEARCH(("Extremo"),(AC18))))</formula>
    </cfRule>
  </conditionalFormatting>
  <conditionalFormatting sqref="AC10:AC17">
    <cfRule type="containsText" dxfId="32" priority="34" operator="containsText" text="Moderado">
      <formula>NOT(ISERROR(SEARCH(("Moderado"),(AC10))))</formula>
    </cfRule>
  </conditionalFormatting>
  <conditionalFormatting sqref="AC10:AC17">
    <cfRule type="containsText" dxfId="31" priority="35" operator="containsText" text="Alto">
      <formula>NOT(ISERROR(SEARCH(("Alto"),(AC10))))</formula>
    </cfRule>
  </conditionalFormatting>
  <conditionalFormatting sqref="AC10:AC17">
    <cfRule type="containsText" dxfId="30" priority="36" operator="containsText" text="Muy Alto">
      <formula>NOT(ISERROR(SEARCH(("Muy Alto"),(AC10))))</formula>
    </cfRule>
  </conditionalFormatting>
  <conditionalFormatting sqref="AC10:AC17">
    <cfRule type="containsText" dxfId="29" priority="37" operator="containsText" text="Muy Bajo">
      <formula>NOT(ISERROR(SEARCH(("Muy Bajo"),(AC10))))</formula>
    </cfRule>
  </conditionalFormatting>
  <conditionalFormatting sqref="AC10:AC17">
    <cfRule type="containsText" dxfId="28" priority="38" operator="containsText" text="Bajo">
      <formula>NOT(ISERROR(SEARCH(("Bajo"),(AC10))))</formula>
    </cfRule>
  </conditionalFormatting>
  <conditionalFormatting sqref="AC10:AC17">
    <cfRule type="containsText" dxfId="27" priority="39" operator="containsText" text="Extremo">
      <formula>NOT(ISERROR(SEARCH(("Extremo"),(AC10))))</formula>
    </cfRule>
  </conditionalFormatting>
  <conditionalFormatting sqref="C10:O21 D9:O9">
    <cfRule type="expression" dxfId="26" priority="19">
      <formula>"(B9=""YA CUENTA CON PONDERACION DE RIESGOS, NO DILIGENCIARANALISIS;B9)"</formula>
    </cfRule>
  </conditionalFormatting>
  <conditionalFormatting sqref="B9:B21">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21">
    <cfRule type="expression" dxfId="17" priority="6">
      <formula>"(B9=""YA CUENTA CON PONDERACION DE RIESGOS, NO DILIGENCIARANALISIS;B9)"</formula>
    </cfRule>
  </conditionalFormatting>
  <conditionalFormatting sqref="R10:R21">
    <cfRule type="expression" dxfId="16" priority="5">
      <formula>"(B9=""YA CUENTA CON PONDERACION DE RIESGOS, NO DILIGENCIARANALISIS;B9)"</formula>
    </cfRule>
  </conditionalFormatting>
  <conditionalFormatting sqref="S10:S21">
    <cfRule type="expression" dxfId="15" priority="4">
      <formula>"(B9=""YA CUENTA CON PONDERACION DE RIESGOS, NO DILIGENCIARANALISIS;B9)"</formula>
    </cfRule>
  </conditionalFormatting>
  <conditionalFormatting sqref="T10:T21">
    <cfRule type="expression" dxfId="14" priority="3">
      <formula>"(B9=""YA CUENTA CON PONDERACION DE RIESGOS, NO DILIGENCIARANALISIS;B9)"</formula>
    </cfRule>
  </conditionalFormatting>
  <conditionalFormatting sqref="U10:U21">
    <cfRule type="expression" dxfId="13" priority="2">
      <formula>"(B9=""YA CUENTA CON PONDERACION DE RIESGOS, NO DILIGENCIARANALISIS;B9)"</formula>
    </cfRule>
  </conditionalFormatting>
  <conditionalFormatting sqref="V10:V21">
    <cfRule type="expression" dxfId="12" priority="1">
      <formula>"(B9=""YA CUENTA CON PONDERACION DE RIESGOS, NO DILIGENCIARANALISIS;B9)"</formula>
    </cfRule>
  </conditionalFormatting>
  <dataValidations count="4">
    <dataValidation type="list" allowBlank="1" showInputMessage="1" showErrorMessage="1" sqref="O9:O21" xr:uid="{00000000-0002-0000-0600-000000000000}">
      <formula1>"Critica no recuperable, Critica con recuperación parcial, Falta de oportunidad para atención usuarios, Falta de oportunidad para gestión de los procesos"</formula1>
    </dataValidation>
    <dataValidation type="list" allowBlank="1" showInputMessage="1" showErrorMessage="1" sqref="K9:K21" xr:uid="{00000000-0002-0000-0600-000001000000}">
      <formula1>"Hechos de Corrupción, Incumplimiento de servicios, Retrasos en los servicios, Quejas por incumplimientos o retrasos"</formula1>
    </dataValidation>
    <dataValidation type="list" allowBlank="1" showInputMessage="1" showErrorMessage="1" sqref="E9:E21" xr:uid="{00000000-0002-0000-0600-000002000000}">
      <formula1>"3 días,2 días, 1 día, Varias horas"</formula1>
    </dataValidation>
    <dataValidation type="list" allowBlank="1" showInputMessage="1" showErrorMessage="1" sqref="M9:M21 C9:C21 G9:G21 I9:I21" xr:uid="{00000000-0002-0000-0600-000003000000}">
      <formula1>$A$30:$A$33</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28"/>
  <sheetViews>
    <sheetView zoomScale="95" zoomScaleNormal="95" workbookViewId="0">
      <selection activeCell="E4" sqref="E4"/>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03"/>
      <c r="B3" s="103" t="s">
        <v>152</v>
      </c>
      <c r="C3" s="103"/>
      <c r="D3" s="103" t="s">
        <v>138</v>
      </c>
      <c r="E3" s="103" t="s">
        <v>153</v>
      </c>
    </row>
    <row r="4" spans="1:5" ht="60" customHeight="1" x14ac:dyDescent="0.25">
      <c r="A4" s="487">
        <v>1</v>
      </c>
      <c r="B4" s="490" t="s">
        <v>146</v>
      </c>
      <c r="C4" s="104" t="s">
        <v>154</v>
      </c>
      <c r="D4" s="77" t="s">
        <v>155</v>
      </c>
      <c r="E4" s="105" t="s">
        <v>156</v>
      </c>
    </row>
    <row r="5" spans="1:5" ht="45" customHeight="1" x14ac:dyDescent="0.25">
      <c r="A5" s="488"/>
      <c r="B5" s="491"/>
      <c r="C5" s="104" t="s">
        <v>147</v>
      </c>
      <c r="D5" s="77" t="s">
        <v>127</v>
      </c>
      <c r="E5" s="105" t="s">
        <v>157</v>
      </c>
    </row>
    <row r="6" spans="1:5" ht="33" x14ac:dyDescent="0.25">
      <c r="A6" s="489"/>
      <c r="B6" s="492"/>
      <c r="C6" s="104" t="s">
        <v>148</v>
      </c>
      <c r="D6" s="77" t="s">
        <v>128</v>
      </c>
      <c r="E6" s="105" t="s">
        <v>158</v>
      </c>
    </row>
    <row r="7" spans="1:5" ht="28.5" x14ac:dyDescent="0.25">
      <c r="A7" s="63">
        <v>2</v>
      </c>
      <c r="B7" s="106" t="s">
        <v>159</v>
      </c>
      <c r="C7" s="104" t="s">
        <v>160</v>
      </c>
      <c r="D7" s="77" t="s">
        <v>161</v>
      </c>
      <c r="E7" s="79"/>
    </row>
    <row r="8" spans="1:5" ht="30.75" customHeight="1" x14ac:dyDescent="0.25">
      <c r="A8" s="63"/>
      <c r="B8" s="106"/>
      <c r="C8" s="104"/>
      <c r="D8" s="77" t="s">
        <v>162</v>
      </c>
      <c r="E8" s="107" t="s">
        <v>163</v>
      </c>
    </row>
    <row r="9" spans="1:5" ht="30.75" customHeight="1" x14ac:dyDescent="0.25">
      <c r="A9" s="63"/>
      <c r="B9" s="106"/>
      <c r="C9" s="104"/>
      <c r="D9" s="77" t="s">
        <v>164</v>
      </c>
      <c r="E9" s="108" t="s">
        <v>165</v>
      </c>
    </row>
    <row r="10" spans="1:5" ht="33" x14ac:dyDescent="0.25">
      <c r="A10" s="63">
        <v>3</v>
      </c>
      <c r="B10" s="106" t="s">
        <v>166</v>
      </c>
      <c r="C10" s="104" t="s">
        <v>167</v>
      </c>
      <c r="D10" s="77" t="s">
        <v>168</v>
      </c>
      <c r="E10" s="108" t="s">
        <v>169</v>
      </c>
    </row>
    <row r="11" spans="1:5" ht="33" x14ac:dyDescent="0.3">
      <c r="A11" s="63"/>
      <c r="B11" s="106"/>
      <c r="C11" s="104" t="s">
        <v>170</v>
      </c>
      <c r="D11" s="77" t="s">
        <v>171</v>
      </c>
      <c r="E11" s="76"/>
    </row>
    <row r="12" spans="1:5" ht="33" x14ac:dyDescent="0.3">
      <c r="A12" s="78"/>
      <c r="B12" s="77"/>
      <c r="C12" s="104" t="s">
        <v>172</v>
      </c>
      <c r="D12" s="77" t="s">
        <v>173</v>
      </c>
      <c r="E12" s="76"/>
    </row>
    <row r="13" spans="1:5" ht="33" x14ac:dyDescent="0.3">
      <c r="A13" s="78"/>
      <c r="B13" s="77"/>
      <c r="C13" s="104" t="s">
        <v>174</v>
      </c>
      <c r="D13" s="77" t="s">
        <v>175</v>
      </c>
      <c r="E13" s="76"/>
    </row>
    <row r="14" spans="1:5" ht="33" x14ac:dyDescent="0.3">
      <c r="A14" s="78"/>
      <c r="B14" s="77"/>
      <c r="C14" s="104" t="s">
        <v>176</v>
      </c>
      <c r="D14" s="77" t="s">
        <v>177</v>
      </c>
      <c r="E14" s="76"/>
    </row>
    <row r="15" spans="1:5" ht="33" x14ac:dyDescent="0.3">
      <c r="A15" s="78"/>
      <c r="B15" s="77"/>
      <c r="C15" s="104" t="s">
        <v>178</v>
      </c>
      <c r="D15" s="77" t="s">
        <v>179</v>
      </c>
      <c r="E15" s="76"/>
    </row>
    <row r="16" spans="1:5" ht="33" x14ac:dyDescent="0.3">
      <c r="A16" s="78"/>
      <c r="B16" s="77"/>
      <c r="C16" s="104" t="s">
        <v>180</v>
      </c>
      <c r="D16" s="77" t="s">
        <v>181</v>
      </c>
      <c r="E16" s="76"/>
    </row>
    <row r="17" spans="1:5" ht="16.5" x14ac:dyDescent="0.3">
      <c r="A17" s="78"/>
      <c r="B17" s="77"/>
      <c r="C17" s="104"/>
      <c r="D17" s="109" t="s">
        <v>182</v>
      </c>
      <c r="E17" s="76"/>
    </row>
    <row r="18" spans="1:5" ht="33" x14ac:dyDescent="0.3">
      <c r="A18" s="78"/>
      <c r="B18" s="77"/>
      <c r="C18" s="104" t="s">
        <v>183</v>
      </c>
      <c r="D18" s="77" t="s">
        <v>184</v>
      </c>
      <c r="E18" s="76"/>
    </row>
    <row r="19" spans="1:5" ht="16.5" x14ac:dyDescent="0.3">
      <c r="A19" s="78"/>
      <c r="B19" s="77"/>
      <c r="C19" s="104"/>
      <c r="D19" s="109" t="s">
        <v>185</v>
      </c>
      <c r="E19" s="76"/>
    </row>
    <row r="20" spans="1:5" ht="16.5" x14ac:dyDescent="0.3">
      <c r="A20" s="78"/>
      <c r="B20" s="77"/>
      <c r="C20" s="78"/>
      <c r="D20" s="109" t="s">
        <v>186</v>
      </c>
      <c r="E20" s="110" t="s">
        <v>187</v>
      </c>
    </row>
    <row r="21" spans="1:5" ht="33" x14ac:dyDescent="0.3">
      <c r="A21" s="63">
        <v>4</v>
      </c>
      <c r="B21" s="106" t="s">
        <v>188</v>
      </c>
      <c r="C21" s="104" t="s">
        <v>189</v>
      </c>
      <c r="D21" s="77" t="s">
        <v>190</v>
      </c>
      <c r="E21" s="76"/>
    </row>
    <row r="22" spans="1:5" ht="16.5" x14ac:dyDescent="0.3">
      <c r="A22" s="76"/>
      <c r="B22" s="75"/>
      <c r="C22" s="76"/>
      <c r="D22" s="75"/>
      <c r="E22" s="76"/>
    </row>
    <row r="23" spans="1:5" x14ac:dyDescent="0.25">
      <c r="B23" s="34"/>
      <c r="D23" s="34"/>
    </row>
    <row r="24" spans="1:5" x14ac:dyDescent="0.25">
      <c r="B24" s="34"/>
      <c r="D24" s="34"/>
    </row>
    <row r="25" spans="1:5" x14ac:dyDescent="0.25">
      <c r="B25" s="34"/>
      <c r="D25" s="34"/>
    </row>
    <row r="26" spans="1:5" x14ac:dyDescent="0.25">
      <c r="B26" s="34"/>
      <c r="D26" s="34"/>
    </row>
    <row r="27" spans="1:5" x14ac:dyDescent="0.25">
      <c r="B27" s="34"/>
      <c r="D27" s="34"/>
    </row>
    <row r="28" spans="1:5" x14ac:dyDescent="0.25">
      <c r="B28" s="34"/>
      <c r="D28" s="34"/>
    </row>
  </sheetData>
  <mergeCells count="2">
    <mergeCell ref="A4:A6"/>
    <mergeCell ref="B4:B6"/>
  </mergeCells>
  <hyperlinks>
    <hyperlink ref="E4" location="'1. Horas requeridas PAAI'!A1" display="'1. Horas requeridas PAAI'!A1" xr:uid="{00000000-0004-0000-0700-000000000000}"/>
    <hyperlink ref="E10" location="'3 Horas disponibles E. Auditor'!A1" display="'3 Horas disponibles E. Auditor'!A1" xr:uid="{00000000-0004-0000-0700-000001000000}"/>
    <hyperlink ref="E5" location="'1. Horas requeridas PAAI'!A1" display="'1. Horas requeridas PAAI'!A1" xr:uid="{00000000-0004-0000-0700-000002000000}"/>
    <hyperlink ref="E6" location="'1. Horas requeridas PAAI'!A1" display="'1. Horas requeridas PAAI'!A1" xr:uid="{00000000-0004-0000-0700-000003000000}"/>
    <hyperlink ref="E9" location="'2. Días -horas hábiles x vig'!A1" display="'2. Días -horas hábiles x vig'!A1" xr:uid="{00000000-0004-0000-0700-000004000000}"/>
    <hyperlink ref="E8" r:id="rId1" xr:uid="{00000000-0004-0000-0700-000005000000}"/>
    <hyperlink ref="E20" location="'4. Resultado'!A1" display="'4. Resultado'!A1" xr:uid="{00000000-0004-0000-0700-000006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0"/>
  <sheetViews>
    <sheetView topLeftCell="C32" workbookViewId="0">
      <selection activeCell="J37" sqref="J37"/>
    </sheetView>
  </sheetViews>
  <sheetFormatPr baseColWidth="10" defaultColWidth="11.42578125" defaultRowHeight="16.5" x14ac:dyDescent="0.3"/>
  <cols>
    <col min="1" max="1" width="22.85546875" style="123" bestFit="1" customWidth="1"/>
    <col min="2" max="2" width="48.7109375" style="123" customWidth="1"/>
    <col min="3" max="3" width="30.28515625" style="123" customWidth="1"/>
    <col min="4" max="9" width="23.28515625" style="123" customWidth="1"/>
    <col min="10" max="10" width="11" style="123" customWidth="1"/>
    <col min="11" max="11" width="12.5703125" style="123" bestFit="1" customWidth="1"/>
    <col min="12" max="13" width="11.42578125" style="123"/>
    <col min="14" max="14" width="27.5703125" style="123" customWidth="1"/>
    <col min="15" max="16384" width="11.42578125" style="123"/>
  </cols>
  <sheetData>
    <row r="1" spans="1:14" s="44" customFormat="1" ht="72" customHeight="1" x14ac:dyDescent="0.25">
      <c r="A1" s="118"/>
      <c r="B1" s="496" t="s">
        <v>269</v>
      </c>
      <c r="C1" s="496"/>
      <c r="D1" s="496"/>
      <c r="E1" s="496"/>
      <c r="F1" s="496"/>
      <c r="G1" s="496"/>
      <c r="H1" s="496"/>
      <c r="I1" s="497"/>
      <c r="J1" s="87"/>
      <c r="K1" s="87"/>
      <c r="L1" s="89"/>
      <c r="M1" s="90"/>
    </row>
    <row r="2" spans="1:14" x14ac:dyDescent="0.3">
      <c r="A2" s="125"/>
      <c r="B2" s="126"/>
      <c r="C2" s="126"/>
      <c r="D2" s="126"/>
      <c r="E2" s="126"/>
      <c r="F2" s="126"/>
      <c r="G2" s="126"/>
      <c r="H2" s="126"/>
      <c r="I2" s="127"/>
    </row>
    <row r="3" spans="1:14" x14ac:dyDescent="0.3">
      <c r="A3" s="125" t="s">
        <v>286</v>
      </c>
      <c r="B3" s="126"/>
      <c r="C3" s="126"/>
      <c r="D3" s="126"/>
      <c r="E3" s="126"/>
      <c r="F3" s="126"/>
      <c r="G3" s="126"/>
      <c r="H3" s="126"/>
      <c r="I3" s="127"/>
    </row>
    <row r="4" spans="1:14" ht="18.75" x14ac:dyDescent="0.3">
      <c r="A4" s="203" t="s">
        <v>267</v>
      </c>
      <c r="B4" s="126"/>
      <c r="C4" s="126"/>
      <c r="D4" s="126"/>
      <c r="E4" s="126"/>
      <c r="F4" s="126"/>
      <c r="G4" s="126"/>
      <c r="H4" s="126"/>
      <c r="I4" s="127"/>
    </row>
    <row r="5" spans="1:14" ht="18.75" x14ac:dyDescent="0.3">
      <c r="A5" s="203" t="s">
        <v>266</v>
      </c>
      <c r="B5" s="126"/>
      <c r="C5" s="126"/>
      <c r="D5" s="126"/>
      <c r="E5" s="126"/>
      <c r="F5" s="126"/>
      <c r="G5" s="126"/>
      <c r="H5" s="126"/>
      <c r="I5" s="127"/>
    </row>
    <row r="6" spans="1:14" ht="18.75" x14ac:dyDescent="0.3">
      <c r="A6" s="203" t="s">
        <v>268</v>
      </c>
      <c r="B6" s="126"/>
      <c r="C6" s="126"/>
      <c r="D6" s="126"/>
      <c r="E6" s="126"/>
      <c r="F6" s="126"/>
      <c r="G6" s="126"/>
      <c r="H6" s="126"/>
      <c r="I6" s="127"/>
    </row>
    <row r="7" spans="1:14" ht="18.75" x14ac:dyDescent="0.3">
      <c r="A7" s="202"/>
      <c r="B7" s="126"/>
      <c r="C7" s="126"/>
      <c r="D7" s="126"/>
      <c r="E7" s="126"/>
      <c r="F7" s="126"/>
      <c r="G7" s="126"/>
      <c r="H7" s="126"/>
      <c r="I7" s="127"/>
    </row>
    <row r="8" spans="1:14" x14ac:dyDescent="0.3">
      <c r="A8" s="188"/>
      <c r="B8" s="126"/>
      <c r="C8" s="126"/>
      <c r="D8" s="126"/>
      <c r="E8" s="126"/>
      <c r="F8" s="126"/>
      <c r="G8" s="126"/>
      <c r="H8" s="126"/>
      <c r="I8" s="127"/>
    </row>
    <row r="9" spans="1:14" x14ac:dyDescent="0.3">
      <c r="A9" s="498" t="s">
        <v>267</v>
      </c>
      <c r="B9" s="499"/>
      <c r="C9" s="499"/>
      <c r="D9" s="499"/>
      <c r="E9" s="499"/>
      <c r="F9" s="499"/>
      <c r="G9" s="499"/>
      <c r="H9" s="499"/>
      <c r="I9" s="500"/>
    </row>
    <row r="10" spans="1:14" x14ac:dyDescent="0.3">
      <c r="A10" s="128" t="s">
        <v>129</v>
      </c>
      <c r="B10" s="119" t="s">
        <v>130</v>
      </c>
      <c r="C10" s="119" t="s">
        <v>131</v>
      </c>
      <c r="D10" s="119" t="s">
        <v>132</v>
      </c>
      <c r="E10" s="119" t="s">
        <v>133</v>
      </c>
      <c r="F10" s="119" t="s">
        <v>134</v>
      </c>
      <c r="G10" s="119" t="s">
        <v>135</v>
      </c>
      <c r="H10" s="120" t="s">
        <v>136</v>
      </c>
      <c r="I10" s="129" t="s">
        <v>137</v>
      </c>
    </row>
    <row r="11" spans="1:14" x14ac:dyDescent="0.3">
      <c r="A11" s="128"/>
      <c r="B11" s="119"/>
      <c r="C11" s="119"/>
      <c r="D11" s="493" t="s">
        <v>248</v>
      </c>
      <c r="E11" s="494"/>
      <c r="F11" s="495"/>
      <c r="G11" s="119"/>
      <c r="H11" s="120"/>
      <c r="I11" s="129"/>
    </row>
    <row r="12" spans="1:14" ht="58.5" customHeight="1" x14ac:dyDescent="0.3">
      <c r="A12" s="130" t="s">
        <v>12</v>
      </c>
      <c r="B12" s="122" t="s">
        <v>247</v>
      </c>
      <c r="C12" s="121" t="s">
        <v>138</v>
      </c>
      <c r="D12" s="122" t="s">
        <v>139</v>
      </c>
      <c r="E12" s="122" t="s">
        <v>140</v>
      </c>
      <c r="F12" s="122" t="s">
        <v>141</v>
      </c>
      <c r="G12" s="122" t="s">
        <v>251</v>
      </c>
      <c r="H12" s="122" t="s">
        <v>142</v>
      </c>
      <c r="I12" s="131" t="s">
        <v>252</v>
      </c>
      <c r="N12" s="191" t="s">
        <v>275</v>
      </c>
    </row>
    <row r="13" spans="1:14" ht="48" customHeight="1" x14ac:dyDescent="0.3">
      <c r="A13" s="132">
        <v>1</v>
      </c>
      <c r="B13" s="115" t="s">
        <v>145</v>
      </c>
      <c r="C13" s="248" t="s">
        <v>434</v>
      </c>
      <c r="D13" s="116">
        <v>40</v>
      </c>
      <c r="E13" s="116">
        <v>200</v>
      </c>
      <c r="F13" s="116">
        <v>160</v>
      </c>
      <c r="G13" s="116">
        <f>SUM(D13:F13)</f>
        <v>400</v>
      </c>
      <c r="H13" s="116">
        <v>1</v>
      </c>
      <c r="I13" s="133">
        <f>+G13*H13</f>
        <v>400</v>
      </c>
      <c r="N13" s="189" t="s">
        <v>143</v>
      </c>
    </row>
    <row r="14" spans="1:14" ht="48" customHeight="1" x14ac:dyDescent="0.3">
      <c r="A14" s="132">
        <v>2</v>
      </c>
      <c r="B14" s="115" t="s">
        <v>145</v>
      </c>
      <c r="C14" s="248" t="s">
        <v>435</v>
      </c>
      <c r="D14" s="116">
        <v>40</v>
      </c>
      <c r="E14" s="116">
        <v>160</v>
      </c>
      <c r="F14" s="116">
        <v>160</v>
      </c>
      <c r="G14" s="116">
        <v>400</v>
      </c>
      <c r="H14" s="116">
        <v>1</v>
      </c>
      <c r="I14" s="133">
        <f>+G14*H14</f>
        <v>400</v>
      </c>
      <c r="N14" s="189" t="s">
        <v>144</v>
      </c>
    </row>
    <row r="15" spans="1:14" ht="48" customHeight="1" x14ac:dyDescent="0.3">
      <c r="A15" s="132">
        <v>4</v>
      </c>
      <c r="B15" s="115" t="s">
        <v>144</v>
      </c>
      <c r="C15" s="248" t="s">
        <v>375</v>
      </c>
      <c r="D15" s="116">
        <v>12</v>
      </c>
      <c r="E15" s="116">
        <v>120</v>
      </c>
      <c r="F15" s="116">
        <v>40</v>
      </c>
      <c r="G15" s="116">
        <f>SUM(D15:F15)</f>
        <v>172</v>
      </c>
      <c r="H15" s="116">
        <v>1</v>
      </c>
      <c r="I15" s="133">
        <f>+G15*H15</f>
        <v>172</v>
      </c>
      <c r="N15" s="189" t="s">
        <v>276</v>
      </c>
    </row>
    <row r="16" spans="1:14" ht="48" customHeight="1" x14ac:dyDescent="0.3">
      <c r="A16" s="132">
        <v>5</v>
      </c>
      <c r="B16" s="115" t="s">
        <v>144</v>
      </c>
      <c r="C16" s="248" t="s">
        <v>376</v>
      </c>
      <c r="D16" s="116">
        <v>8</v>
      </c>
      <c r="E16" s="116">
        <v>16</v>
      </c>
      <c r="F16" s="116">
        <v>8</v>
      </c>
      <c r="G16" s="116">
        <f>SUM(D16:F16)</f>
        <v>32</v>
      </c>
      <c r="H16" s="116">
        <v>2</v>
      </c>
      <c r="I16" s="133">
        <f>+G16*H16</f>
        <v>64</v>
      </c>
      <c r="N16" s="189" t="s">
        <v>277</v>
      </c>
    </row>
    <row r="17" spans="1:9" ht="48" customHeight="1" x14ac:dyDescent="0.3">
      <c r="A17" s="132">
        <v>6</v>
      </c>
      <c r="B17" s="115" t="s">
        <v>144</v>
      </c>
      <c r="C17" s="248" t="s">
        <v>377</v>
      </c>
      <c r="D17" s="116">
        <v>8</v>
      </c>
      <c r="E17" s="116">
        <v>120</v>
      </c>
      <c r="F17" s="116">
        <v>40</v>
      </c>
      <c r="G17" s="116">
        <f t="shared" ref="G17:G33" si="0">SUM(D17:F17)</f>
        <v>168</v>
      </c>
      <c r="H17" s="116">
        <v>2</v>
      </c>
      <c r="I17" s="133">
        <f t="shared" ref="I17:I34" si="1">+G17*H17</f>
        <v>336</v>
      </c>
    </row>
    <row r="18" spans="1:9" ht="48" customHeight="1" x14ac:dyDescent="0.3">
      <c r="A18" s="132">
        <v>7</v>
      </c>
      <c r="B18" s="115" t="s">
        <v>144</v>
      </c>
      <c r="C18" s="248" t="s">
        <v>382</v>
      </c>
      <c r="D18" s="116">
        <v>8</v>
      </c>
      <c r="E18" s="116">
        <v>24</v>
      </c>
      <c r="F18" s="116">
        <f>40-24</f>
        <v>16</v>
      </c>
      <c r="G18" s="116">
        <f t="shared" si="0"/>
        <v>48</v>
      </c>
      <c r="H18" s="116">
        <v>1</v>
      </c>
      <c r="I18" s="133">
        <f t="shared" si="1"/>
        <v>48</v>
      </c>
    </row>
    <row r="19" spans="1:9" ht="48" customHeight="1" x14ac:dyDescent="0.3">
      <c r="A19" s="132">
        <v>8</v>
      </c>
      <c r="B19" s="115" t="s">
        <v>143</v>
      </c>
      <c r="C19" s="248" t="s">
        <v>383</v>
      </c>
      <c r="D19" s="116">
        <v>16</v>
      </c>
      <c r="E19" s="116">
        <v>40</v>
      </c>
      <c r="F19" s="116">
        <v>8</v>
      </c>
      <c r="G19" s="116">
        <f t="shared" si="0"/>
        <v>64</v>
      </c>
      <c r="H19" s="116">
        <v>3</v>
      </c>
      <c r="I19" s="133">
        <f t="shared" si="1"/>
        <v>192</v>
      </c>
    </row>
    <row r="20" spans="1:9" ht="48" customHeight="1" x14ac:dyDescent="0.3">
      <c r="A20" s="132">
        <v>9</v>
      </c>
      <c r="B20" s="115" t="s">
        <v>143</v>
      </c>
      <c r="C20" s="248" t="s">
        <v>384</v>
      </c>
      <c r="D20" s="116">
        <v>8</v>
      </c>
      <c r="E20" s="116">
        <v>40</v>
      </c>
      <c r="F20" s="116">
        <v>34</v>
      </c>
      <c r="G20" s="116">
        <f t="shared" si="0"/>
        <v>82</v>
      </c>
      <c r="H20" s="116">
        <v>3</v>
      </c>
      <c r="I20" s="133">
        <f t="shared" si="1"/>
        <v>246</v>
      </c>
    </row>
    <row r="21" spans="1:9" ht="48" customHeight="1" x14ac:dyDescent="0.3">
      <c r="A21" s="132">
        <v>10</v>
      </c>
      <c r="B21" s="115" t="s">
        <v>143</v>
      </c>
      <c r="C21" s="248" t="s">
        <v>385</v>
      </c>
      <c r="D21" s="117">
        <v>40</v>
      </c>
      <c r="E21" s="117">
        <v>40</v>
      </c>
      <c r="F21" s="117">
        <v>24</v>
      </c>
      <c r="G21" s="116">
        <f t="shared" si="0"/>
        <v>104</v>
      </c>
      <c r="H21" s="116">
        <v>2</v>
      </c>
      <c r="I21" s="133">
        <f t="shared" si="1"/>
        <v>208</v>
      </c>
    </row>
    <row r="22" spans="1:9" ht="48" customHeight="1" x14ac:dyDescent="0.3">
      <c r="A22" s="132">
        <v>11</v>
      </c>
      <c r="B22" s="115" t="s">
        <v>143</v>
      </c>
      <c r="C22" s="248" t="s">
        <v>386</v>
      </c>
      <c r="D22" s="117">
        <v>8</v>
      </c>
      <c r="E22" s="117">
        <v>24</v>
      </c>
      <c r="F22" s="117">
        <v>16</v>
      </c>
      <c r="G22" s="116">
        <f t="shared" si="0"/>
        <v>48</v>
      </c>
      <c r="H22" s="116">
        <v>1</v>
      </c>
      <c r="I22" s="133">
        <f t="shared" si="1"/>
        <v>48</v>
      </c>
    </row>
    <row r="23" spans="1:9" ht="48" customHeight="1" x14ac:dyDescent="0.3">
      <c r="A23" s="132">
        <v>12</v>
      </c>
      <c r="B23" s="115" t="s">
        <v>143</v>
      </c>
      <c r="C23" s="248" t="s">
        <v>387</v>
      </c>
      <c r="D23" s="116">
        <v>8</v>
      </c>
      <c r="E23" s="116">
        <v>40</v>
      </c>
      <c r="F23" s="116">
        <v>24</v>
      </c>
      <c r="G23" s="116">
        <f t="shared" si="0"/>
        <v>72</v>
      </c>
      <c r="H23" s="116">
        <v>2</v>
      </c>
      <c r="I23" s="133">
        <f t="shared" si="1"/>
        <v>144</v>
      </c>
    </row>
    <row r="24" spans="1:9" ht="48" customHeight="1" x14ac:dyDescent="0.3">
      <c r="A24" s="132">
        <v>13</v>
      </c>
      <c r="B24" s="115" t="s">
        <v>143</v>
      </c>
      <c r="C24" s="248" t="s">
        <v>388</v>
      </c>
      <c r="D24" s="117">
        <v>8</v>
      </c>
      <c r="E24" s="117">
        <v>40</v>
      </c>
      <c r="F24" s="117">
        <v>24</v>
      </c>
      <c r="G24" s="116">
        <f t="shared" si="0"/>
        <v>72</v>
      </c>
      <c r="H24" s="116">
        <v>1</v>
      </c>
      <c r="I24" s="133">
        <f t="shared" si="1"/>
        <v>72</v>
      </c>
    </row>
    <row r="25" spans="1:9" ht="48" customHeight="1" x14ac:dyDescent="0.3">
      <c r="A25" s="132">
        <v>14</v>
      </c>
      <c r="B25" s="115" t="s">
        <v>143</v>
      </c>
      <c r="C25" s="248" t="s">
        <v>389</v>
      </c>
      <c r="D25" s="117">
        <v>8</v>
      </c>
      <c r="E25" s="117">
        <v>40</v>
      </c>
      <c r="F25" s="117">
        <v>24</v>
      </c>
      <c r="G25" s="116">
        <f>SUM(D25:F25)</f>
        <v>72</v>
      </c>
      <c r="H25" s="116">
        <v>1</v>
      </c>
      <c r="I25" s="133">
        <f t="shared" si="1"/>
        <v>72</v>
      </c>
    </row>
    <row r="26" spans="1:9" ht="64.5" customHeight="1" x14ac:dyDescent="0.3">
      <c r="A26" s="132">
        <v>15</v>
      </c>
      <c r="B26" s="115" t="s">
        <v>143</v>
      </c>
      <c r="C26" s="248" t="s">
        <v>412</v>
      </c>
      <c r="D26" s="117">
        <v>8</v>
      </c>
      <c r="E26" s="117">
        <v>40</v>
      </c>
      <c r="F26" s="117">
        <v>24</v>
      </c>
      <c r="G26" s="116">
        <f>SUM(D26:F26)</f>
        <v>72</v>
      </c>
      <c r="H26" s="116">
        <v>1</v>
      </c>
      <c r="I26" s="133">
        <f t="shared" si="1"/>
        <v>72</v>
      </c>
    </row>
    <row r="27" spans="1:9" ht="48" customHeight="1" x14ac:dyDescent="0.3">
      <c r="A27" s="132">
        <v>16</v>
      </c>
      <c r="B27" s="115" t="s">
        <v>143</v>
      </c>
      <c r="C27" s="248" t="s">
        <v>397</v>
      </c>
      <c r="D27" s="117">
        <v>8</v>
      </c>
      <c r="E27" s="117">
        <v>120</v>
      </c>
      <c r="F27" s="117">
        <v>40</v>
      </c>
      <c r="G27" s="116">
        <f t="shared" si="0"/>
        <v>168</v>
      </c>
      <c r="H27" s="116">
        <v>2</v>
      </c>
      <c r="I27" s="133">
        <f t="shared" si="1"/>
        <v>336</v>
      </c>
    </row>
    <row r="28" spans="1:9" ht="69.75" customHeight="1" x14ac:dyDescent="0.3">
      <c r="A28" s="132">
        <v>17</v>
      </c>
      <c r="B28" s="115" t="s">
        <v>143</v>
      </c>
      <c r="C28" s="248" t="s">
        <v>398</v>
      </c>
      <c r="D28" s="117">
        <v>8</v>
      </c>
      <c r="E28" s="117">
        <v>40</v>
      </c>
      <c r="F28" s="117">
        <v>24</v>
      </c>
      <c r="G28" s="116">
        <f t="shared" si="0"/>
        <v>72</v>
      </c>
      <c r="H28" s="116">
        <v>1</v>
      </c>
      <c r="I28" s="133">
        <f t="shared" si="1"/>
        <v>72</v>
      </c>
    </row>
    <row r="29" spans="1:9" ht="69.75" customHeight="1" x14ac:dyDescent="0.3">
      <c r="A29" s="132">
        <v>18</v>
      </c>
      <c r="B29" s="115" t="s">
        <v>143</v>
      </c>
      <c r="C29" s="248" t="s">
        <v>400</v>
      </c>
      <c r="D29" s="117">
        <v>8</v>
      </c>
      <c r="E29" s="117">
        <v>120</v>
      </c>
      <c r="F29" s="117">
        <v>40</v>
      </c>
      <c r="G29" s="116">
        <f t="shared" si="0"/>
        <v>168</v>
      </c>
      <c r="H29" s="116">
        <v>4</v>
      </c>
      <c r="I29" s="133">
        <f t="shared" si="1"/>
        <v>672</v>
      </c>
    </row>
    <row r="30" spans="1:9" ht="48" customHeight="1" x14ac:dyDescent="0.3">
      <c r="A30" s="190">
        <v>19</v>
      </c>
      <c r="B30" s="115" t="s">
        <v>143</v>
      </c>
      <c r="C30" s="248" t="s">
        <v>401</v>
      </c>
      <c r="D30" s="117">
        <v>8</v>
      </c>
      <c r="E30" s="117">
        <v>24</v>
      </c>
      <c r="F30" s="117">
        <v>16</v>
      </c>
      <c r="G30" s="116">
        <f t="shared" si="0"/>
        <v>48</v>
      </c>
      <c r="H30" s="116">
        <v>2</v>
      </c>
      <c r="I30" s="133">
        <f t="shared" si="1"/>
        <v>96</v>
      </c>
    </row>
    <row r="31" spans="1:9" ht="48" customHeight="1" x14ac:dyDescent="0.3">
      <c r="A31" s="190">
        <v>20</v>
      </c>
      <c r="B31" s="115" t="s">
        <v>143</v>
      </c>
      <c r="C31" s="248" t="s">
        <v>414</v>
      </c>
      <c r="D31" s="117">
        <v>8</v>
      </c>
      <c r="E31" s="117">
        <v>24</v>
      </c>
      <c r="F31" s="117">
        <v>16</v>
      </c>
      <c r="G31" s="116">
        <f t="shared" si="0"/>
        <v>48</v>
      </c>
      <c r="H31" s="116">
        <v>2</v>
      </c>
      <c r="I31" s="133">
        <f t="shared" si="1"/>
        <v>96</v>
      </c>
    </row>
    <row r="32" spans="1:9" ht="48" customHeight="1" x14ac:dyDescent="0.3">
      <c r="A32" s="190">
        <v>21</v>
      </c>
      <c r="B32" s="115" t="s">
        <v>143</v>
      </c>
      <c r="C32" s="248" t="s">
        <v>373</v>
      </c>
      <c r="D32" s="117">
        <v>2</v>
      </c>
      <c r="E32" s="117">
        <v>2</v>
      </c>
      <c r="F32" s="117">
        <v>3</v>
      </c>
      <c r="G32" s="116">
        <f t="shared" si="0"/>
        <v>7</v>
      </c>
      <c r="H32" s="116">
        <v>2</v>
      </c>
      <c r="I32" s="133">
        <f t="shared" si="1"/>
        <v>14</v>
      </c>
    </row>
    <row r="33" spans="1:9" ht="48" customHeight="1" x14ac:dyDescent="0.3">
      <c r="A33" s="190">
        <v>22</v>
      </c>
      <c r="B33" s="115" t="s">
        <v>277</v>
      </c>
      <c r="C33" s="248" t="s">
        <v>419</v>
      </c>
      <c r="D33" s="117">
        <v>8</v>
      </c>
      <c r="E33" s="117">
        <v>40</v>
      </c>
      <c r="F33" s="117"/>
      <c r="G33" s="116">
        <f t="shared" si="0"/>
        <v>48</v>
      </c>
      <c r="H33" s="116">
        <v>1</v>
      </c>
      <c r="I33" s="133">
        <f t="shared" si="1"/>
        <v>48</v>
      </c>
    </row>
    <row r="34" spans="1:9" ht="68.25" customHeight="1" x14ac:dyDescent="0.3">
      <c r="A34" s="190">
        <v>23</v>
      </c>
      <c r="B34" s="115" t="s">
        <v>276</v>
      </c>
      <c r="C34" s="255" t="s">
        <v>436</v>
      </c>
      <c r="D34" s="254"/>
      <c r="E34" s="254"/>
      <c r="F34" s="254"/>
      <c r="G34" s="256">
        <v>8</v>
      </c>
      <c r="H34" s="256"/>
      <c r="I34" s="133">
        <f t="shared" si="1"/>
        <v>0</v>
      </c>
    </row>
    <row r="35" spans="1:9" ht="48" customHeight="1" thickBot="1" x14ac:dyDescent="0.35">
      <c r="A35" s="190"/>
      <c r="B35" s="115"/>
      <c r="C35" s="134"/>
      <c r="D35" s="135"/>
      <c r="E35" s="135"/>
      <c r="F35" s="136" t="s">
        <v>250</v>
      </c>
      <c r="G35" s="136">
        <f>SUBTOTAL(109,G13:G33)</f>
        <v>2365</v>
      </c>
      <c r="H35" s="136">
        <f>SUBTOTAL(109,H13:H33)</f>
        <v>36</v>
      </c>
      <c r="I35" s="136">
        <f>SUBTOTAL(109,I13:I34)</f>
        <v>3808</v>
      </c>
    </row>
    <row r="36" spans="1:9" ht="48" customHeight="1" x14ac:dyDescent="0.3"/>
    <row r="37" spans="1:9" ht="48" customHeight="1" x14ac:dyDescent="0.3"/>
    <row r="38" spans="1:9" ht="48" customHeight="1" x14ac:dyDescent="0.3"/>
    <row r="39" spans="1:9" ht="48" customHeight="1" x14ac:dyDescent="0.3">
      <c r="A39" s="192" t="s">
        <v>274</v>
      </c>
    </row>
    <row r="40" spans="1:9" ht="48" customHeight="1" x14ac:dyDescent="0.3">
      <c r="A40" s="192"/>
    </row>
    <row r="41" spans="1:9" ht="48" customHeight="1" x14ac:dyDescent="0.3">
      <c r="A41" s="193" t="s">
        <v>278</v>
      </c>
      <c r="B41" s="50" t="s">
        <v>282</v>
      </c>
      <c r="C41" s="50" t="s">
        <v>281</v>
      </c>
      <c r="D41"/>
      <c r="E41"/>
      <c r="F41"/>
      <c r="G41"/>
      <c r="H41"/>
      <c r="I41"/>
    </row>
    <row r="42" spans="1:9" ht="48" customHeight="1" x14ac:dyDescent="0.3">
      <c r="A42" s="194" t="s">
        <v>145</v>
      </c>
      <c r="B42" s="195">
        <v>760</v>
      </c>
      <c r="C42" s="195">
        <v>4</v>
      </c>
      <c r="D42"/>
      <c r="E42"/>
      <c r="F42"/>
      <c r="G42"/>
      <c r="H42"/>
      <c r="I42"/>
    </row>
    <row r="43" spans="1:9" ht="48" customHeight="1" x14ac:dyDescent="0.3">
      <c r="A43" s="194" t="s">
        <v>279</v>
      </c>
      <c r="B43" s="195">
        <v>760</v>
      </c>
      <c r="C43" s="195">
        <v>13</v>
      </c>
      <c r="D43"/>
      <c r="E43"/>
      <c r="F43"/>
      <c r="G43"/>
      <c r="H43"/>
      <c r="I43"/>
    </row>
    <row r="44" spans="1:9" ht="48" customHeight="1" x14ac:dyDescent="0.3">
      <c r="A44" s="194" t="s">
        <v>280</v>
      </c>
      <c r="B44" s="195">
        <v>1520</v>
      </c>
      <c r="C44" s="195">
        <v>17</v>
      </c>
      <c r="D44"/>
      <c r="E44"/>
      <c r="F44"/>
      <c r="G44"/>
      <c r="H44"/>
      <c r="I44"/>
    </row>
    <row r="45" spans="1:9" ht="48" customHeight="1" x14ac:dyDescent="0.3">
      <c r="A45"/>
      <c r="B45"/>
      <c r="C45"/>
      <c r="D45"/>
      <c r="E45"/>
      <c r="F45"/>
      <c r="G45"/>
      <c r="H45"/>
      <c r="I45"/>
    </row>
    <row r="46" spans="1:9" ht="48" customHeight="1" x14ac:dyDescent="0.3">
      <c r="A46"/>
      <c r="B46"/>
      <c r="C46"/>
      <c r="D46"/>
      <c r="E46"/>
      <c r="F46"/>
      <c r="G46"/>
      <c r="H46"/>
      <c r="I46"/>
    </row>
    <row r="47" spans="1:9" ht="48" customHeight="1" x14ac:dyDescent="0.3">
      <c r="A47"/>
      <c r="B47"/>
      <c r="C47"/>
      <c r="D47"/>
      <c r="E47"/>
      <c r="F47"/>
      <c r="G47"/>
      <c r="H47"/>
      <c r="I47"/>
    </row>
    <row r="48" spans="1:9" ht="48" customHeight="1" x14ac:dyDescent="0.3">
      <c r="A48"/>
      <c r="B48"/>
      <c r="C48"/>
    </row>
    <row r="49" spans="1:3" ht="48" customHeight="1" x14ac:dyDescent="0.3">
      <c r="A49"/>
      <c r="B49"/>
      <c r="C49"/>
    </row>
    <row r="50" spans="1:3" ht="48" customHeight="1" x14ac:dyDescent="0.3">
      <c r="A50"/>
      <c r="B50"/>
      <c r="C50"/>
    </row>
    <row r="51" spans="1:3" ht="48" customHeight="1" x14ac:dyDescent="0.3">
      <c r="A51"/>
      <c r="B51"/>
      <c r="C51"/>
    </row>
    <row r="52" spans="1:3" ht="48" customHeight="1" x14ac:dyDescent="0.3">
      <c r="A52"/>
      <c r="B52"/>
      <c r="C52"/>
    </row>
    <row r="53" spans="1:3" ht="48" customHeight="1" x14ac:dyDescent="0.3">
      <c r="A53"/>
      <c r="B53"/>
      <c r="C53"/>
    </row>
    <row r="54" spans="1:3" ht="48" customHeight="1" x14ac:dyDescent="0.3">
      <c r="A54"/>
      <c r="B54"/>
      <c r="C54"/>
    </row>
    <row r="55" spans="1:3" ht="48" customHeight="1" x14ac:dyDescent="0.3">
      <c r="A55"/>
      <c r="B55"/>
      <c r="C55"/>
    </row>
    <row r="56" spans="1:3" ht="48" customHeight="1" x14ac:dyDescent="0.3">
      <c r="A56"/>
      <c r="B56"/>
      <c r="C56"/>
    </row>
    <row r="57" spans="1:3" ht="48" customHeight="1" x14ac:dyDescent="0.3">
      <c r="A57"/>
      <c r="B57"/>
      <c r="C57"/>
    </row>
    <row r="58" spans="1:3" ht="48" customHeight="1" x14ac:dyDescent="0.3">
      <c r="A58"/>
      <c r="B58"/>
      <c r="C58"/>
    </row>
    <row r="59" spans="1:3" ht="48" customHeight="1" x14ac:dyDescent="0.3"/>
    <row r="60" spans="1:3" ht="48" customHeight="1" x14ac:dyDescent="0.3"/>
    <row r="61" spans="1:3" ht="48" customHeight="1" x14ac:dyDescent="0.3"/>
    <row r="62" spans="1:3" ht="48" customHeight="1" x14ac:dyDescent="0.3"/>
    <row r="63" spans="1:3" ht="48" customHeight="1" x14ac:dyDescent="0.3"/>
    <row r="64" spans="1:3" ht="48" customHeight="1" x14ac:dyDescent="0.3"/>
    <row r="65" ht="48" customHeight="1" x14ac:dyDescent="0.3"/>
    <row r="66" ht="48" customHeight="1" x14ac:dyDescent="0.3"/>
    <row r="67" ht="48" customHeight="1" x14ac:dyDescent="0.3"/>
    <row r="68" ht="48" customHeight="1" x14ac:dyDescent="0.3"/>
    <row r="69" ht="48" customHeight="1" x14ac:dyDescent="0.3"/>
    <row r="70" ht="48" customHeight="1" x14ac:dyDescent="0.3"/>
    <row r="71" ht="48" customHeight="1" x14ac:dyDescent="0.3"/>
    <row r="72" ht="48" customHeight="1" x14ac:dyDescent="0.3"/>
    <row r="73" ht="48" customHeight="1" x14ac:dyDescent="0.3"/>
    <row r="74" ht="48" customHeight="1" x14ac:dyDescent="0.3"/>
    <row r="75" ht="48" customHeight="1" x14ac:dyDescent="0.3"/>
    <row r="76" ht="48" customHeight="1" x14ac:dyDescent="0.3"/>
    <row r="77" ht="48" customHeight="1" x14ac:dyDescent="0.3"/>
    <row r="78" ht="48" customHeight="1" x14ac:dyDescent="0.3"/>
    <row r="79" ht="48" customHeight="1" x14ac:dyDescent="0.3"/>
    <row r="80" ht="48" customHeight="1" x14ac:dyDescent="0.3"/>
    <row r="81" ht="48" customHeight="1" x14ac:dyDescent="0.3"/>
    <row r="82" ht="48" customHeight="1" x14ac:dyDescent="0.3"/>
    <row r="83" ht="48" customHeight="1" x14ac:dyDescent="0.3"/>
    <row r="84" ht="48" customHeight="1" x14ac:dyDescent="0.3"/>
    <row r="85" ht="48" customHeight="1" x14ac:dyDescent="0.3"/>
    <row r="86" ht="48" customHeight="1" x14ac:dyDescent="0.3"/>
    <row r="87" ht="48" customHeight="1" x14ac:dyDescent="0.3"/>
    <row r="88" ht="48" customHeight="1" x14ac:dyDescent="0.3"/>
    <row r="89" ht="48" customHeight="1" x14ac:dyDescent="0.3"/>
    <row r="90" ht="48" customHeight="1" x14ac:dyDescent="0.3"/>
    <row r="91" ht="48" customHeight="1" x14ac:dyDescent="0.3"/>
    <row r="92" ht="48" customHeight="1" x14ac:dyDescent="0.3"/>
    <row r="93" ht="48" customHeight="1" x14ac:dyDescent="0.3"/>
    <row r="94" ht="48" customHeight="1" x14ac:dyDescent="0.3"/>
    <row r="95" ht="48" customHeight="1" x14ac:dyDescent="0.3"/>
    <row r="96" ht="48" customHeight="1" x14ac:dyDescent="0.3"/>
    <row r="97" spans="10:11" ht="48" customHeight="1" x14ac:dyDescent="0.3"/>
    <row r="98" spans="10:11" ht="48" customHeight="1" x14ac:dyDescent="0.3"/>
    <row r="100" spans="10:11" x14ac:dyDescent="0.3">
      <c r="K100" s="124"/>
    </row>
    <row r="101" spans="10:11" x14ac:dyDescent="0.3">
      <c r="K101" s="124"/>
    </row>
    <row r="102" spans="10:11" x14ac:dyDescent="0.3">
      <c r="K102" s="124"/>
    </row>
    <row r="103" spans="10:11" x14ac:dyDescent="0.3">
      <c r="K103" s="124"/>
    </row>
    <row r="104" spans="10:11" x14ac:dyDescent="0.3">
      <c r="J104"/>
      <c r="K104"/>
    </row>
    <row r="105" spans="10:11" x14ac:dyDescent="0.3">
      <c r="J105"/>
      <c r="K105"/>
    </row>
    <row r="106" spans="10:11" x14ac:dyDescent="0.3">
      <c r="J106"/>
      <c r="K106"/>
    </row>
    <row r="107" spans="10:11" x14ac:dyDescent="0.3">
      <c r="J107"/>
      <c r="K107"/>
    </row>
    <row r="108" spans="10:11" x14ac:dyDescent="0.3">
      <c r="J108"/>
      <c r="K108"/>
    </row>
    <row r="109" spans="10:11" x14ac:dyDescent="0.3">
      <c r="J109"/>
      <c r="K109"/>
    </row>
    <row r="110" spans="10:11" x14ac:dyDescent="0.3">
      <c r="J110"/>
      <c r="K110"/>
    </row>
  </sheetData>
  <mergeCells count="3">
    <mergeCell ref="D11:F11"/>
    <mergeCell ref="B1:I1"/>
    <mergeCell ref="A9:I9"/>
  </mergeCells>
  <phoneticPr fontId="55"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800-000000000000}"/>
    <dataValidation allowBlank="1" showInputMessage="1" showErrorMessage="1" prompt="Registre para cada informe a realizar, las horas estimadas en cada fase o etapa (planeación, ejecucion y elaboracion del informe)" sqref="D12:F12" xr:uid="{00000000-0002-0000-0800-000001000000}"/>
    <dataValidation allowBlank="1" showInputMessage="1" showErrorMessage="1" prompt="Registre el numero de informes que se proyectan realizar en la vigencia según la periodicidad" sqref="H12" xr:uid="{00000000-0002-0000-0800-000002000000}"/>
    <dataValidation allowBlank="1" showInputMessage="1" showErrorMessage="1" prompt="En esta columna se determina el numero de horas requeridas para el desarrollo del PAAI" sqref="I12" xr:uid="{00000000-0002-0000-0800-000003000000}"/>
    <dataValidation allowBlank="1" showInputMessage="1" showErrorMessage="1" prompt="Identifique el tipo de trabajo de auditoría a realizar de acuerdo a la priorización realizada" sqref="B12" xr:uid="{00000000-0002-0000-0800-000004000000}"/>
    <dataValidation type="list" allowBlank="1" showInputMessage="1" showErrorMessage="1" sqref="B13:B35" xr:uid="{00000000-0002-0000-0800-000005000000}">
      <formula1>$N$13:$N$16</formula1>
    </dataValidation>
  </dataValidations>
  <hyperlinks>
    <hyperlink ref="A4" location="'1. Horas requeridas PAAI'!A9" display="1.CÁLCULO DE HORAS REQUERIDAS PARA EL PAA" xr:uid="{00000000-0004-0000-0800-000000000000}"/>
    <hyperlink ref="A5" location="'2. Días -horas hábiles x vig'!A1" display="2.CALCULO DIAS -HORAS LABORALES POR AÑO Y POR AUDITOR" xr:uid="{00000000-0004-0000-0800-000001000000}"/>
    <hyperlink ref="A6" location="'3 Horas disponibles E. Auditor'!A30" display="3. RESULTADOS SOBRE LA CAPACIDAD INSTALADA Y REQUERIDA DEL EQUIPO AUDITOR" xr:uid="{00000000-0004-0000-0800-000002000000}"/>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18</vt:i4>
      </vt:variant>
    </vt:vector>
  </HeadingPairs>
  <TitlesOfParts>
    <vt:vector size="31"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PAA OCI 2023</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2023'!Área_de_impresión</vt:lpstr>
      <vt:lpstr>DOCUMENTO_RELACIONADO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Hilda Yamile Morales Laverde</cp:lastModifiedBy>
  <cp:lastPrinted>2023-01-13T21:20:05Z</cp:lastPrinted>
  <dcterms:created xsi:type="dcterms:W3CDTF">2019-03-03T03:38:53Z</dcterms:created>
  <dcterms:modified xsi:type="dcterms:W3CDTF">2023-01-13T21:20:21Z</dcterms:modified>
</cp:coreProperties>
</file>