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O:\Año 2020\01. PLAN ANUAL DE AUDITORIAS\01. Formulación\Plan Anual de Auditoria\"/>
    </mc:Choice>
  </mc:AlternateContent>
  <bookViews>
    <workbookView xWindow="-120" yWindow="-120" windowWidth="20730" windowHeight="11160" firstSheet="8" activeTab="11"/>
  </bookViews>
  <sheets>
    <sheet name="MENU CAJA DE HERRAMIENTAS" sheetId="4" r:id="rId1"/>
    <sheet name="GLOSARIO" sheetId="6" r:id="rId2"/>
    <sheet name="CONOCIMIENTO ENT" sheetId="9" r:id="rId3"/>
    <sheet name="MIPPA 1" sheetId="17" r:id="rId4"/>
    <sheet name="PRIORIZACIÓN (2)" sheetId="20" r:id="rId5"/>
    <sheet name="MIPPA 1.1" sheetId="19" r:id="rId6"/>
    <sheet name="ANALISIS OCI" sheetId="3" r:id="rId7"/>
    <sheet name="MET CALCULO RECURSOS" sheetId="11" r:id="rId8"/>
    <sheet name="1. Horas requeridas PAAI" sheetId="12" r:id="rId9"/>
    <sheet name="MIPPA 2" sheetId="18" r:id="rId10"/>
    <sheet name="2. Días -horas hábiles x vig" sheetId="13" r:id="rId11"/>
    <sheet name="PAA OCI   (2)" sheetId="21" r:id="rId12"/>
    <sheet name="PRIORIZACIÓN" sheetId="1" state="hidden" r:id="rId13"/>
  </sheets>
  <externalReferences>
    <externalReference r:id="rId14"/>
  </externalReferences>
  <definedNames>
    <definedName name="_xlnm._FilterDatabase" localSheetId="6" hidden="1">'ANALISIS OCI'!$C$9:$C$22</definedName>
    <definedName name="_xlnm._FilterDatabase" localSheetId="1" hidden="1">GLOSARIO!$A$1:$A$3</definedName>
    <definedName name="_xlnm._FilterDatabase" localSheetId="11" hidden="1">'PAA OCI   (2)'!$J$16:$U$64</definedName>
    <definedName name="_xlnm._FilterDatabase" localSheetId="12" hidden="1">PRIORIZACIÓN!$Q$12:$Q$29</definedName>
    <definedName name="_ftn1" localSheetId="1">GLOSARIO!$A$19</definedName>
    <definedName name="_ftn2" localSheetId="1">GLOSARIO!$A$21</definedName>
    <definedName name="_ftn3" localSheetId="1">GLOSARIO!$A$22</definedName>
    <definedName name="_ftn4" localSheetId="1">GLOSARIO!$A$23</definedName>
    <definedName name="_ftn5" localSheetId="1">GLOSARIO!$A$24</definedName>
    <definedName name="_ftn6" localSheetId="1">GLOSARIO!$A$25</definedName>
    <definedName name="_ftn7" localSheetId="1">GLOSARIO!$A$26</definedName>
    <definedName name="_ftn8" localSheetId="1">GLOSARIO!$A$27</definedName>
    <definedName name="_ftnref1" localSheetId="1">GLOSARIO!$A$4</definedName>
    <definedName name="_ftnref2" localSheetId="1">GLOSARIO!$A$6</definedName>
    <definedName name="_ftnref3" localSheetId="1">GLOSARIO!$A$7</definedName>
    <definedName name="_ftnref4" localSheetId="1">GLOSARIO!$A$8</definedName>
    <definedName name="_ftnref5" localSheetId="1">GLOSARIO!$A$9</definedName>
    <definedName name="_ftnref6" localSheetId="1">GLOSARIO!$A$11</definedName>
    <definedName name="_ftnref7" localSheetId="1">GLOSARIO!$A$12</definedName>
    <definedName name="_ftnref8" localSheetId="1">GLOSARIO!$A$13</definedName>
    <definedName name="_xlnm.Print_Area" localSheetId="11">'PAA OCI   (2)'!$A$1:$U$73</definedName>
    <definedName name="DOCUMENTO_RELACIONADO" comment="Registre el documento o soporte del ítem en cuestión. (Físico o Magnético)">'CONOCIMIENTO ENT'!$C$5</definedName>
    <definedName name="riskprob">[1]Lookup!$B$2:$B$5</definedName>
  </definedNames>
  <calcPr calcId="162913" concurrentCalc="0"/>
  <pivotCaches>
    <pivotCache cacheId="0"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5" i="1" l="1"/>
  <c r="P35" i="1"/>
  <c r="O35" i="1"/>
  <c r="M35" i="1"/>
  <c r="K35" i="1"/>
  <c r="I35" i="1"/>
  <c r="H35" i="1"/>
  <c r="G35" i="1"/>
  <c r="Q34" i="1"/>
  <c r="P34" i="1"/>
  <c r="O34" i="1"/>
  <c r="M34" i="1"/>
  <c r="K34" i="1"/>
  <c r="I34" i="1"/>
  <c r="H34" i="1"/>
  <c r="G34" i="1"/>
  <c r="Q33" i="1"/>
  <c r="P33" i="1"/>
  <c r="O33" i="1"/>
  <c r="M33" i="1"/>
  <c r="K33" i="1"/>
  <c r="I33" i="1"/>
  <c r="H33" i="1"/>
  <c r="G33" i="1"/>
  <c r="Q32" i="1"/>
  <c r="P32" i="1"/>
  <c r="O32" i="1"/>
  <c r="M32" i="1"/>
  <c r="K32" i="1"/>
  <c r="I32" i="1"/>
  <c r="H32" i="1"/>
  <c r="G32" i="1"/>
  <c r="Q31" i="1"/>
  <c r="P31" i="1"/>
  <c r="O31" i="1"/>
  <c r="M31" i="1"/>
  <c r="K31" i="1"/>
  <c r="I31" i="1"/>
  <c r="H31" i="1"/>
  <c r="G31" i="1"/>
  <c r="Q30" i="1"/>
  <c r="P30" i="1"/>
  <c r="O30" i="1"/>
  <c r="M30" i="1"/>
  <c r="K30" i="1"/>
  <c r="I30" i="1"/>
  <c r="H30" i="1"/>
  <c r="G30" i="1"/>
  <c r="R29" i="1"/>
  <c r="Q29" i="1"/>
  <c r="P29" i="1"/>
  <c r="O29" i="1"/>
  <c r="M29" i="1"/>
  <c r="K29" i="1"/>
  <c r="I29" i="1"/>
  <c r="H29" i="1"/>
  <c r="G29" i="1"/>
  <c r="R28" i="1"/>
  <c r="Q28" i="1"/>
  <c r="P28" i="1"/>
  <c r="O28" i="1"/>
  <c r="M28" i="1"/>
  <c r="K28" i="1"/>
  <c r="I28" i="1"/>
  <c r="H28" i="1"/>
  <c r="G28" i="1"/>
  <c r="R27" i="1"/>
  <c r="Q27" i="1"/>
  <c r="P27" i="1"/>
  <c r="O27" i="1"/>
  <c r="M27" i="1"/>
  <c r="K27" i="1"/>
  <c r="I27" i="1"/>
  <c r="H27" i="1"/>
  <c r="G27" i="1"/>
  <c r="R26" i="1"/>
  <c r="Q26" i="1"/>
  <c r="P26" i="1"/>
  <c r="O26" i="1"/>
  <c r="M26" i="1"/>
  <c r="K26" i="1"/>
  <c r="I26" i="1"/>
  <c r="H26" i="1"/>
  <c r="G26" i="1"/>
  <c r="R25" i="1"/>
  <c r="Q25" i="1"/>
  <c r="P25" i="1"/>
  <c r="O25" i="1"/>
  <c r="M25" i="1"/>
  <c r="K25" i="1"/>
  <c r="I25" i="1"/>
  <c r="H25" i="1"/>
  <c r="G25" i="1"/>
  <c r="R24" i="1"/>
  <c r="Q24" i="1"/>
  <c r="P24" i="1"/>
  <c r="O24" i="1"/>
  <c r="M24" i="1"/>
  <c r="K24" i="1"/>
  <c r="I24" i="1"/>
  <c r="H24" i="1"/>
  <c r="G24" i="1"/>
  <c r="R23" i="1"/>
  <c r="Q23" i="1"/>
  <c r="P23" i="1"/>
  <c r="O23" i="1"/>
  <c r="M23" i="1"/>
  <c r="K23" i="1"/>
  <c r="I23" i="1"/>
  <c r="H23" i="1"/>
  <c r="G23" i="1"/>
  <c r="R22" i="1"/>
  <c r="Q22" i="1"/>
  <c r="P22" i="1"/>
  <c r="O22" i="1"/>
  <c r="M22" i="1"/>
  <c r="K22" i="1"/>
  <c r="I22" i="1"/>
  <c r="H22" i="1"/>
  <c r="G22" i="1"/>
  <c r="R21" i="1"/>
  <c r="Q21" i="1"/>
  <c r="P21" i="1"/>
  <c r="O21" i="1"/>
  <c r="M21" i="1"/>
  <c r="K21" i="1"/>
  <c r="I21" i="1"/>
  <c r="H21" i="1"/>
  <c r="G21" i="1"/>
  <c r="R20" i="1"/>
  <c r="Q20" i="1"/>
  <c r="P20" i="1"/>
  <c r="O20" i="1"/>
  <c r="M20" i="1"/>
  <c r="K20" i="1"/>
  <c r="I20" i="1"/>
  <c r="H20" i="1"/>
  <c r="G20" i="1"/>
  <c r="R19" i="1"/>
  <c r="Q19" i="1"/>
  <c r="P19" i="1"/>
  <c r="O19" i="1"/>
  <c r="M19" i="1"/>
  <c r="K19" i="1"/>
  <c r="I19" i="1"/>
  <c r="H19" i="1"/>
  <c r="G19" i="1"/>
  <c r="R18" i="1"/>
  <c r="Q18" i="1"/>
  <c r="P18" i="1"/>
  <c r="O18" i="1"/>
  <c r="M18" i="1"/>
  <c r="K18" i="1"/>
  <c r="I18" i="1"/>
  <c r="H18" i="1"/>
  <c r="G18" i="1"/>
  <c r="R17" i="1"/>
  <c r="Q17" i="1"/>
  <c r="P17" i="1"/>
  <c r="O17" i="1"/>
  <c r="M17" i="1"/>
  <c r="K17" i="1"/>
  <c r="I17" i="1"/>
  <c r="H17" i="1"/>
  <c r="G17" i="1"/>
  <c r="R16" i="1"/>
  <c r="Q16" i="1"/>
  <c r="P16" i="1"/>
  <c r="O16" i="1"/>
  <c r="M16" i="1"/>
  <c r="K16" i="1"/>
  <c r="I16" i="1"/>
  <c r="H16" i="1"/>
  <c r="G16" i="1"/>
  <c r="R15" i="1"/>
  <c r="Q15" i="1"/>
  <c r="P15" i="1"/>
  <c r="O15" i="1"/>
  <c r="M15" i="1"/>
  <c r="K15" i="1"/>
  <c r="I15" i="1"/>
  <c r="H15" i="1"/>
  <c r="G15" i="1"/>
  <c r="R14" i="1"/>
  <c r="Q14" i="1"/>
  <c r="P14" i="1"/>
  <c r="O14" i="1"/>
  <c r="M14" i="1"/>
  <c r="K14" i="1"/>
  <c r="I14" i="1"/>
  <c r="H14" i="1"/>
  <c r="G14" i="1"/>
  <c r="R13" i="1"/>
  <c r="Q13" i="1"/>
  <c r="P13" i="1"/>
  <c r="O13" i="1"/>
  <c r="M13" i="1"/>
  <c r="K13" i="1"/>
  <c r="I13" i="1"/>
  <c r="H13" i="1"/>
  <c r="G13" i="1"/>
  <c r="T12" i="1"/>
  <c r="R12" i="1"/>
  <c r="Q12" i="1"/>
  <c r="P12" i="1"/>
  <c r="O12" i="1"/>
  <c r="M12" i="1"/>
  <c r="K12" i="1"/>
  <c r="I12" i="1"/>
  <c r="H12" i="1"/>
  <c r="G12" i="1"/>
  <c r="B54" i="13"/>
  <c r="B53" i="13"/>
  <c r="B52" i="13"/>
  <c r="B51" i="13"/>
  <c r="B44" i="13"/>
  <c r="B43" i="13"/>
  <c r="N37" i="13"/>
  <c r="K37" i="13"/>
  <c r="N33" i="13"/>
  <c r="M33" i="13"/>
  <c r="K33" i="13"/>
  <c r="J33" i="13"/>
  <c r="H33" i="13"/>
  <c r="G33" i="13"/>
  <c r="F33" i="13"/>
  <c r="E33" i="13"/>
  <c r="N32" i="13"/>
  <c r="M32" i="13"/>
  <c r="K32" i="13"/>
  <c r="J32" i="13"/>
  <c r="H32" i="13"/>
  <c r="G32" i="13"/>
  <c r="F32" i="13"/>
  <c r="E32" i="13"/>
  <c r="C32" i="13"/>
  <c r="J31" i="13"/>
  <c r="I31" i="13"/>
  <c r="B22" i="13"/>
  <c r="B21" i="13"/>
  <c r="H18" i="13"/>
  <c r="G18" i="13"/>
  <c r="E18" i="13"/>
  <c r="D18" i="13"/>
  <c r="B18" i="13"/>
  <c r="H17" i="13"/>
  <c r="G17" i="13"/>
  <c r="D17" i="13"/>
  <c r="H16" i="13"/>
  <c r="G16" i="13"/>
  <c r="D16" i="13"/>
  <c r="H15" i="13"/>
  <c r="G15" i="13"/>
  <c r="D15" i="13"/>
  <c r="H14" i="13"/>
  <c r="G14" i="13"/>
  <c r="D14" i="13"/>
  <c r="H13" i="13"/>
  <c r="G13" i="13"/>
  <c r="D13" i="13"/>
  <c r="H12" i="13"/>
  <c r="G12" i="13"/>
  <c r="D12" i="13"/>
  <c r="H11" i="13"/>
  <c r="G11" i="13"/>
  <c r="D11" i="13"/>
  <c r="H10" i="13"/>
  <c r="G10" i="13"/>
  <c r="D10" i="13"/>
  <c r="H9" i="13"/>
  <c r="G9" i="13"/>
  <c r="D9" i="13"/>
  <c r="H8" i="13"/>
  <c r="G8" i="13"/>
  <c r="D8" i="13"/>
  <c r="H7" i="13"/>
  <c r="G7" i="13"/>
  <c r="D7" i="13"/>
  <c r="H6" i="13"/>
  <c r="D6" i="13"/>
  <c r="I39" i="12"/>
  <c r="G39" i="12"/>
  <c r="I38" i="12"/>
  <c r="G38" i="12"/>
  <c r="I37" i="12"/>
  <c r="G37" i="12"/>
  <c r="I36" i="12"/>
  <c r="G36" i="12"/>
  <c r="I35" i="12"/>
  <c r="G35" i="12"/>
  <c r="I34" i="12"/>
  <c r="G34" i="12"/>
  <c r="I33" i="12"/>
  <c r="G33" i="12"/>
  <c r="I32" i="12"/>
  <c r="G32" i="12"/>
  <c r="I31" i="12"/>
  <c r="G31" i="12"/>
  <c r="I30" i="12"/>
  <c r="G30" i="12"/>
  <c r="I29" i="12"/>
  <c r="G29" i="12"/>
  <c r="I28" i="12"/>
  <c r="G28" i="12"/>
  <c r="I27" i="12"/>
  <c r="G27" i="12"/>
  <c r="I26" i="12"/>
  <c r="G26" i="12"/>
  <c r="I25" i="12"/>
  <c r="G25" i="12"/>
  <c r="I24" i="12"/>
  <c r="G24" i="12"/>
  <c r="I23" i="12"/>
  <c r="G23" i="12"/>
  <c r="I22" i="12"/>
  <c r="G22" i="12"/>
  <c r="I21" i="12"/>
  <c r="G21" i="12"/>
  <c r="I20" i="12"/>
  <c r="G20" i="12"/>
  <c r="I19" i="12"/>
  <c r="G19" i="12"/>
  <c r="I18" i="12"/>
  <c r="G18" i="12"/>
  <c r="I17" i="12"/>
  <c r="G17" i="12"/>
  <c r="I16" i="12"/>
  <c r="G16" i="12"/>
  <c r="I15" i="12"/>
  <c r="G15" i="12"/>
  <c r="I14" i="12"/>
  <c r="G14" i="12"/>
  <c r="I13" i="12"/>
  <c r="G13" i="12"/>
  <c r="AC22" i="3"/>
  <c r="AB22" i="3"/>
  <c r="AA22" i="3"/>
  <c r="Z22" i="3"/>
  <c r="Y22" i="3"/>
  <c r="X22" i="3"/>
  <c r="W22" i="3"/>
  <c r="V22" i="3"/>
  <c r="U22" i="3"/>
  <c r="T22" i="3"/>
  <c r="S22" i="3"/>
  <c r="R22" i="3"/>
  <c r="Q22" i="3"/>
  <c r="P22" i="3"/>
  <c r="N22" i="3"/>
  <c r="L22" i="3"/>
  <c r="J22" i="3"/>
  <c r="H22" i="3"/>
  <c r="F22" i="3"/>
  <c r="D22" i="3"/>
  <c r="B22" i="3"/>
  <c r="A22" i="3"/>
  <c r="AC21" i="3"/>
  <c r="AB21" i="3"/>
  <c r="AA21" i="3"/>
  <c r="Z21" i="3"/>
  <c r="Y21" i="3"/>
  <c r="X21" i="3"/>
  <c r="W21" i="3"/>
  <c r="V21" i="3"/>
  <c r="U21" i="3"/>
  <c r="T21" i="3"/>
  <c r="S21" i="3"/>
  <c r="R21" i="3"/>
  <c r="Q21" i="3"/>
  <c r="P21" i="3"/>
  <c r="N21" i="3"/>
  <c r="L21" i="3"/>
  <c r="J21" i="3"/>
  <c r="H21" i="3"/>
  <c r="F21" i="3"/>
  <c r="D21" i="3"/>
  <c r="B21" i="3"/>
  <c r="A21" i="3"/>
  <c r="AC20" i="3"/>
  <c r="AB20" i="3"/>
  <c r="AA20" i="3"/>
  <c r="Z20" i="3"/>
  <c r="Y20" i="3"/>
  <c r="X20" i="3"/>
  <c r="W20" i="3"/>
  <c r="V20" i="3"/>
  <c r="U20" i="3"/>
  <c r="T20" i="3"/>
  <c r="S20" i="3"/>
  <c r="R20" i="3"/>
  <c r="Q20" i="3"/>
  <c r="P20" i="3"/>
  <c r="N20" i="3"/>
  <c r="L20" i="3"/>
  <c r="J20" i="3"/>
  <c r="H20" i="3"/>
  <c r="F20" i="3"/>
  <c r="D20" i="3"/>
  <c r="B20" i="3"/>
  <c r="A20" i="3"/>
  <c r="AC19" i="3"/>
  <c r="AB19" i="3"/>
  <c r="AA19" i="3"/>
  <c r="Z19" i="3"/>
  <c r="Y19" i="3"/>
  <c r="X19" i="3"/>
  <c r="W19" i="3"/>
  <c r="V19" i="3"/>
  <c r="U19" i="3"/>
  <c r="T19" i="3"/>
  <c r="S19" i="3"/>
  <c r="R19" i="3"/>
  <c r="Q19" i="3"/>
  <c r="P19" i="3"/>
  <c r="N19" i="3"/>
  <c r="L19" i="3"/>
  <c r="J19" i="3"/>
  <c r="H19" i="3"/>
  <c r="F19" i="3"/>
  <c r="D19" i="3"/>
  <c r="B19" i="3"/>
  <c r="A19" i="3"/>
  <c r="AC18" i="3"/>
  <c r="AB18" i="3"/>
  <c r="AA18" i="3"/>
  <c r="Z18" i="3"/>
  <c r="Y18" i="3"/>
  <c r="X18" i="3"/>
  <c r="W18" i="3"/>
  <c r="V18" i="3"/>
  <c r="U18" i="3"/>
  <c r="T18" i="3"/>
  <c r="S18" i="3"/>
  <c r="R18" i="3"/>
  <c r="Q18" i="3"/>
  <c r="P18" i="3"/>
  <c r="N18" i="3"/>
  <c r="L18" i="3"/>
  <c r="J18" i="3"/>
  <c r="H18" i="3"/>
  <c r="F18" i="3"/>
  <c r="D18" i="3"/>
  <c r="B18" i="3"/>
  <c r="A18" i="3"/>
  <c r="AC17" i="3"/>
  <c r="AB17" i="3"/>
  <c r="AA17" i="3"/>
  <c r="Z17" i="3"/>
  <c r="Y17" i="3"/>
  <c r="X17" i="3"/>
  <c r="W17" i="3"/>
  <c r="V17" i="3"/>
  <c r="U17" i="3"/>
  <c r="T17" i="3"/>
  <c r="S17" i="3"/>
  <c r="R17" i="3"/>
  <c r="Q17" i="3"/>
  <c r="P17" i="3"/>
  <c r="N17" i="3"/>
  <c r="L17" i="3"/>
  <c r="J17" i="3"/>
  <c r="H17" i="3"/>
  <c r="F17" i="3"/>
  <c r="D17" i="3"/>
  <c r="B17" i="3"/>
  <c r="A17" i="3"/>
  <c r="AC16" i="3"/>
  <c r="AB16" i="3"/>
  <c r="AA16" i="3"/>
  <c r="Z16" i="3"/>
  <c r="Y16" i="3"/>
  <c r="X16" i="3"/>
  <c r="W16" i="3"/>
  <c r="V16" i="3"/>
  <c r="U16" i="3"/>
  <c r="T16" i="3"/>
  <c r="S16" i="3"/>
  <c r="R16" i="3"/>
  <c r="Q16" i="3"/>
  <c r="P16" i="3"/>
  <c r="N16" i="3"/>
  <c r="L16" i="3"/>
  <c r="J16" i="3"/>
  <c r="H16" i="3"/>
  <c r="F16" i="3"/>
  <c r="D16" i="3"/>
  <c r="B16" i="3"/>
  <c r="A16" i="3"/>
  <c r="AC15" i="3"/>
  <c r="AB15" i="3"/>
  <c r="AA15" i="3"/>
  <c r="Z15" i="3"/>
  <c r="Y15" i="3"/>
  <c r="X15" i="3"/>
  <c r="W15" i="3"/>
  <c r="V15" i="3"/>
  <c r="U15" i="3"/>
  <c r="T15" i="3"/>
  <c r="S15" i="3"/>
  <c r="R15" i="3"/>
  <c r="Q15" i="3"/>
  <c r="P15" i="3"/>
  <c r="N15" i="3"/>
  <c r="L15" i="3"/>
  <c r="J15" i="3"/>
  <c r="H15" i="3"/>
  <c r="F15" i="3"/>
  <c r="D15" i="3"/>
  <c r="B15" i="3"/>
  <c r="A15" i="3"/>
  <c r="AC14" i="3"/>
  <c r="AB14" i="3"/>
  <c r="AA14" i="3"/>
  <c r="Z14" i="3"/>
  <c r="Y14" i="3"/>
  <c r="X14" i="3"/>
  <c r="W14" i="3"/>
  <c r="V14" i="3"/>
  <c r="U14" i="3"/>
  <c r="T14" i="3"/>
  <c r="S14" i="3"/>
  <c r="R14" i="3"/>
  <c r="Q14" i="3"/>
  <c r="P14" i="3"/>
  <c r="N14" i="3"/>
  <c r="L14" i="3"/>
  <c r="J14" i="3"/>
  <c r="H14" i="3"/>
  <c r="F14" i="3"/>
  <c r="D14" i="3"/>
  <c r="B14" i="3"/>
  <c r="A14" i="3"/>
  <c r="AC13" i="3"/>
  <c r="AB13" i="3"/>
  <c r="AA13" i="3"/>
  <c r="Z13" i="3"/>
  <c r="Y13" i="3"/>
  <c r="X13" i="3"/>
  <c r="W13" i="3"/>
  <c r="V13" i="3"/>
  <c r="U13" i="3"/>
  <c r="T13" i="3"/>
  <c r="S13" i="3"/>
  <c r="R13" i="3"/>
  <c r="Q13" i="3"/>
  <c r="P13" i="3"/>
  <c r="N13" i="3"/>
  <c r="L13" i="3"/>
  <c r="J13" i="3"/>
  <c r="H13" i="3"/>
  <c r="F13" i="3"/>
  <c r="D13" i="3"/>
  <c r="B13" i="3"/>
  <c r="A13" i="3"/>
  <c r="AC12" i="3"/>
  <c r="AB12" i="3"/>
  <c r="AA12" i="3"/>
  <c r="Z12" i="3"/>
  <c r="Y12" i="3"/>
  <c r="X12" i="3"/>
  <c r="W12" i="3"/>
  <c r="V12" i="3"/>
  <c r="U12" i="3"/>
  <c r="T12" i="3"/>
  <c r="S12" i="3"/>
  <c r="R12" i="3"/>
  <c r="Q12" i="3"/>
  <c r="P12" i="3"/>
  <c r="N12" i="3"/>
  <c r="L12" i="3"/>
  <c r="J12" i="3"/>
  <c r="H12" i="3"/>
  <c r="F12" i="3"/>
  <c r="D12" i="3"/>
  <c r="B12" i="3"/>
  <c r="A12" i="3"/>
  <c r="AC11" i="3"/>
  <c r="AB11" i="3"/>
  <c r="AA11" i="3"/>
  <c r="Z11" i="3"/>
  <c r="Y11" i="3"/>
  <c r="X11" i="3"/>
  <c r="W11" i="3"/>
  <c r="V11" i="3"/>
  <c r="U11" i="3"/>
  <c r="T11" i="3"/>
  <c r="S11" i="3"/>
  <c r="R11" i="3"/>
  <c r="Q11" i="3"/>
  <c r="P11" i="3"/>
  <c r="N11" i="3"/>
  <c r="L11" i="3"/>
  <c r="J11" i="3"/>
  <c r="H11" i="3"/>
  <c r="F11" i="3"/>
  <c r="D11" i="3"/>
  <c r="B11" i="3"/>
  <c r="A11" i="3"/>
  <c r="AC10" i="3"/>
  <c r="AB10" i="3"/>
  <c r="AA10" i="3"/>
  <c r="Z10" i="3"/>
  <c r="Y10" i="3"/>
  <c r="X10" i="3"/>
  <c r="W10" i="3"/>
  <c r="V10" i="3"/>
  <c r="U10" i="3"/>
  <c r="T10" i="3"/>
  <c r="S10" i="3"/>
  <c r="R10" i="3"/>
  <c r="Q10" i="3"/>
  <c r="P10" i="3"/>
  <c r="N10" i="3"/>
  <c r="L10" i="3"/>
  <c r="J10" i="3"/>
  <c r="H10" i="3"/>
  <c r="F10" i="3"/>
  <c r="D10" i="3"/>
  <c r="B10" i="3"/>
  <c r="A10" i="3"/>
  <c r="AC9" i="3"/>
  <c r="AB9" i="3"/>
  <c r="AA9" i="3"/>
  <c r="Z9" i="3"/>
  <c r="Y9" i="3"/>
  <c r="X9" i="3"/>
  <c r="W9" i="3"/>
  <c r="V9" i="3"/>
  <c r="U9" i="3"/>
  <c r="T9" i="3"/>
  <c r="S9" i="3"/>
  <c r="R9" i="3"/>
  <c r="Q9" i="3"/>
  <c r="P9" i="3"/>
  <c r="N9" i="3"/>
  <c r="L9" i="3"/>
  <c r="J9" i="3"/>
  <c r="H9" i="3"/>
  <c r="F9" i="3"/>
  <c r="D9" i="3"/>
  <c r="B9" i="3"/>
  <c r="A9" i="3"/>
  <c r="U24" i="20"/>
  <c r="T24" i="20"/>
  <c r="S24" i="20"/>
  <c r="R24" i="20"/>
  <c r="P24" i="20"/>
  <c r="N24" i="20"/>
  <c r="L24" i="20"/>
  <c r="K24" i="20"/>
  <c r="J24" i="20"/>
  <c r="I24" i="20"/>
  <c r="H24" i="20"/>
  <c r="G24" i="20"/>
  <c r="U23" i="20"/>
  <c r="T23" i="20"/>
  <c r="S23" i="20"/>
  <c r="R23" i="20"/>
  <c r="P23" i="20"/>
  <c r="N23" i="20"/>
  <c r="L23" i="20"/>
  <c r="K23" i="20"/>
  <c r="J23" i="20"/>
  <c r="I23" i="20"/>
  <c r="H23" i="20"/>
  <c r="G23" i="20"/>
  <c r="U22" i="20"/>
  <c r="T22" i="20"/>
  <c r="S22" i="20"/>
  <c r="R22" i="20"/>
  <c r="P22" i="20"/>
  <c r="N22" i="20"/>
  <c r="L22" i="20"/>
  <c r="K22" i="20"/>
  <c r="J22" i="20"/>
  <c r="I22" i="20"/>
  <c r="H22" i="20"/>
  <c r="G22" i="20"/>
  <c r="U21" i="20"/>
  <c r="T21" i="20"/>
  <c r="S21" i="20"/>
  <c r="R21" i="20"/>
  <c r="P21" i="20"/>
  <c r="N21" i="20"/>
  <c r="L21" i="20"/>
  <c r="K21" i="20"/>
  <c r="J21" i="20"/>
  <c r="I21" i="20"/>
  <c r="H21" i="20"/>
  <c r="G21" i="20"/>
  <c r="U20" i="20"/>
  <c r="T20" i="20"/>
  <c r="S20" i="20"/>
  <c r="R20" i="20"/>
  <c r="P20" i="20"/>
  <c r="N20" i="20"/>
  <c r="L20" i="20"/>
  <c r="K20" i="20"/>
  <c r="J20" i="20"/>
  <c r="I20" i="20"/>
  <c r="H20" i="20"/>
  <c r="G20" i="20"/>
  <c r="U19" i="20"/>
  <c r="T19" i="20"/>
  <c r="S19" i="20"/>
  <c r="R19" i="20"/>
  <c r="P19" i="20"/>
  <c r="N19" i="20"/>
  <c r="L19" i="20"/>
  <c r="K19" i="20"/>
  <c r="J19" i="20"/>
  <c r="I19" i="20"/>
  <c r="H19" i="20"/>
  <c r="G19" i="20"/>
  <c r="U18" i="20"/>
  <c r="T18" i="20"/>
  <c r="S18" i="20"/>
  <c r="R18" i="20"/>
  <c r="P18" i="20"/>
  <c r="N18" i="20"/>
  <c r="L18" i="20"/>
  <c r="K18" i="20"/>
  <c r="J18" i="20"/>
  <c r="I18" i="20"/>
  <c r="H18" i="20"/>
  <c r="G18" i="20"/>
  <c r="U17" i="20"/>
  <c r="T17" i="20"/>
  <c r="S17" i="20"/>
  <c r="R17" i="20"/>
  <c r="P17" i="20"/>
  <c r="N17" i="20"/>
  <c r="L17" i="20"/>
  <c r="K17" i="20"/>
  <c r="J17" i="20"/>
  <c r="I17" i="20"/>
  <c r="H17" i="20"/>
  <c r="G17" i="20"/>
  <c r="U16" i="20"/>
  <c r="T16" i="20"/>
  <c r="S16" i="20"/>
  <c r="R16" i="20"/>
  <c r="P16" i="20"/>
  <c r="N16" i="20"/>
  <c r="L16" i="20"/>
  <c r="K16" i="20"/>
  <c r="J16" i="20"/>
  <c r="I16" i="20"/>
  <c r="H16" i="20"/>
  <c r="G16" i="20"/>
  <c r="U15" i="20"/>
  <c r="T15" i="20"/>
  <c r="S15" i="20"/>
  <c r="R15" i="20"/>
  <c r="P15" i="20"/>
  <c r="N15" i="20"/>
  <c r="L15" i="20"/>
  <c r="K15" i="20"/>
  <c r="J15" i="20"/>
  <c r="I15" i="20"/>
  <c r="H15" i="20"/>
  <c r="G15" i="20"/>
  <c r="U14" i="20"/>
  <c r="T14" i="20"/>
  <c r="S14" i="20"/>
  <c r="R14" i="20"/>
  <c r="P14" i="20"/>
  <c r="N14" i="20"/>
  <c r="L14" i="20"/>
  <c r="K14" i="20"/>
  <c r="J14" i="20"/>
  <c r="I14" i="20"/>
  <c r="H14" i="20"/>
  <c r="G14" i="20"/>
  <c r="U13" i="20"/>
  <c r="T13" i="20"/>
  <c r="S13" i="20"/>
  <c r="R13" i="20"/>
  <c r="P13" i="20"/>
  <c r="N13" i="20"/>
  <c r="L13" i="20"/>
  <c r="K13" i="20"/>
  <c r="J13" i="20"/>
  <c r="I13" i="20"/>
  <c r="H13" i="20"/>
  <c r="G13" i="20"/>
  <c r="U12" i="20"/>
  <c r="T12" i="20"/>
  <c r="S12" i="20"/>
  <c r="R12" i="20"/>
  <c r="P12" i="20"/>
  <c r="N12" i="20"/>
  <c r="L12" i="20"/>
  <c r="K12" i="20"/>
  <c r="J12" i="20"/>
  <c r="I12" i="20"/>
  <c r="H12" i="20"/>
  <c r="G12" i="20"/>
  <c r="U11" i="20"/>
  <c r="T11" i="20"/>
  <c r="S11" i="20"/>
  <c r="R11" i="20"/>
  <c r="P11" i="20"/>
  <c r="N11" i="20"/>
  <c r="L11" i="20"/>
  <c r="K11" i="20"/>
  <c r="J11" i="20"/>
  <c r="I11" i="20"/>
  <c r="H11" i="20"/>
  <c r="G11" i="20"/>
</calcChain>
</file>

<file path=xl/comments1.xml><?xml version="1.0" encoding="utf-8"?>
<comments xmlns="http://schemas.openxmlformats.org/spreadsheetml/2006/main">
  <authors>
    <author/>
  </authors>
  <commentList>
    <comment ref="C9" authorId="0" shapeId="0">
      <text>
        <r>
          <rPr>
            <sz val="11"/>
            <color rgb="FF000000"/>
            <rFont val="Calibri"/>
            <family val="2"/>
          </rPr>
          <t>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authors>
    <author>Diana Karina Ruiz Perilla</author>
  </authors>
  <commentList>
    <comment ref="N12" authorId="0" shapeId="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authors>
    <author>Myriam Cubillos Benavides</author>
  </authors>
  <commentList>
    <comment ref="C10" authorId="0" shapeId="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shapeId="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<sst xmlns="http://schemas.openxmlformats.org/spreadsheetml/2006/main" count="891" uniqueCount="454">
  <si>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</si>
  <si>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</si>
  <si>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</si>
  <si>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</si>
  <si>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</si>
  <si>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</si>
  <si>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</si>
  <si>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</si>
  <si>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</si>
  <si>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</si>
  <si>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</si>
  <si>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</si>
  <si>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</si>
  <si>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</si>
  <si>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</si>
  <si>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</si>
  <si>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Unidad Auditable 2</t>
  </si>
  <si>
    <t>Unidad Auditable 1</t>
  </si>
  <si>
    <t>Unidad Auditable 3</t>
  </si>
  <si>
    <t>Unidad Auditable 4</t>
  </si>
  <si>
    <t>Unidad Auditable 5</t>
  </si>
  <si>
    <t>Unidad Auditable 6</t>
  </si>
  <si>
    <t>Unidad Auditable 7</t>
  </si>
  <si>
    <t>Unidad Auditable 8</t>
  </si>
  <si>
    <t>Unidad Auditable 9</t>
  </si>
  <si>
    <t>Unidad Auditable 10</t>
  </si>
  <si>
    <t>Unidad Auditable 11</t>
  </si>
  <si>
    <t>Unidad Auditable 12</t>
  </si>
  <si>
    <t>Unidad Auditable 13</t>
  </si>
  <si>
    <t>Unidad Auditable 14</t>
  </si>
  <si>
    <t>Logo Entidad</t>
  </si>
  <si>
    <t>UNIVERSO DE AUDITORIA
PRIORIZACIÓN</t>
  </si>
  <si>
    <t>Unidad Auditable</t>
  </si>
  <si>
    <t>Unidad Auditable 15</t>
  </si>
  <si>
    <t>Unidad Auditable 16</t>
  </si>
  <si>
    <t>Unidad Auditable 17</t>
  </si>
  <si>
    <t>Unidad Auditable 18</t>
  </si>
  <si>
    <t>Unidad Auditable 19</t>
  </si>
  <si>
    <t>Unidad Auditable 20</t>
  </si>
  <si>
    <t>Unidad Auditable 21</t>
  </si>
  <si>
    <t>Unidad Auditable 22</t>
  </si>
  <si>
    <t>Unidad Auditable 23</t>
  </si>
  <si>
    <t>Unidad Auditable 24</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</si>
  <si>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</si>
  <si>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</si>
  <si>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</si>
  <si>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</si>
  <si>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</si>
  <si>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Nombre del Jefe de Control Interno o quien  haga sus veces:</t>
  </si>
  <si>
    <t>OBJETIVO</t>
  </si>
  <si>
    <t>ROL</t>
  </si>
  <si>
    <t>CONTROL DE CAMBIOS</t>
  </si>
  <si>
    <t>VERSIÓN 1</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</si>
  <si>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</si>
  <si>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</si>
  <si>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</si>
  <si>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</si>
  <si>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</si>
  <si>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</si>
  <si>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</si>
  <si>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</si>
  <si>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</si>
  <si>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</si>
  <si>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</si>
  <si>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</si>
  <si>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</si>
  <si>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</si>
  <si>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</si>
  <si>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</si>
  <si>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</si>
  <si>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</si>
  <si>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</si>
  <si>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</si>
  <si>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</si>
  <si>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</si>
  <si>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</si>
  <si>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</si>
  <si>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</si>
  <si>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</si>
  <si>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</si>
  <si>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</si>
  <si>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</si>
  <si>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</si>
  <si>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</si>
  <si>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</si>
  <si>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</si>
  <si>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</si>
  <si>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</si>
  <si>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</si>
  <si>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</si>
  <si>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</si>
  <si>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</si>
  <si>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</si>
  <si>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</si>
  <si>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</si>
  <si>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</si>
  <si>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</si>
  <si>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</si>
  <si>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</si>
  <si>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</si>
  <si>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</si>
  <si>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</si>
  <si>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</si>
  <si>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</si>
  <si>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</si>
  <si>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</si>
  <si>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</si>
  <si>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</si>
  <si>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</si>
  <si>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</si>
  <si>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</si>
  <si>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</si>
  <si>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</si>
  <si>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</si>
  <si>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</si>
  <si>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</si>
  <si>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</si>
  <si>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</si>
  <si>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</si>
  <si>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</si>
  <si>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</si>
  <si>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</si>
  <si>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</si>
  <si>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</si>
  <si>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</si>
  <si>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</si>
  <si>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</si>
  <si>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</si>
  <si>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</si>
  <si>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</si>
  <si>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</si>
  <si>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</si>
  <si>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</si>
  <si>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</si>
  <si>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</si>
  <si>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</si>
  <si>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</si>
  <si>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</si>
  <si>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</si>
  <si>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</si>
  <si>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</si>
  <si>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</si>
  <si>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</si>
  <si>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</si>
  <si>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</si>
  <si>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</si>
  <si>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de Seguimiento</t>
  </si>
  <si>
    <t>Informe de Auditoria</t>
  </si>
  <si>
    <t>Calcule las horas requeridas para desarrollar PPAI</t>
  </si>
  <si>
    <t>1.2</t>
  </si>
  <si>
    <t>1.3</t>
  </si>
  <si>
    <r>
      <t xml:space="preserve">CONOCIMIENTO DE LA ENTIDAD
</t>
    </r>
    <r>
      <rPr>
        <sz val="11"/>
        <color rgb="FF0000FF"/>
        <rFont val="Century Gothic"/>
        <family val="2"/>
      </rPr>
      <t>Nombre de la Entidad</t>
    </r>
    <r>
      <rPr>
        <b/>
        <sz val="11"/>
        <color theme="1"/>
        <rFont val="Century Gothic"/>
        <family val="2"/>
      </rPr>
      <t xml:space="preserve">
</t>
    </r>
  </si>
  <si>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</si>
  <si>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</si>
  <si>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</si>
  <si>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</si>
  <si>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</si>
  <si>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</si>
  <si>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</si>
  <si>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</si>
  <si>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</si>
  <si>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</si>
  <si>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</si>
  <si>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</si>
  <si>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</si>
  <si>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</si>
  <si>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</si>
  <si>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</si>
  <si>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</si>
  <si>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</si>
  <si>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</si>
  <si>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</si>
  <si>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</si>
  <si>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</si>
  <si>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</si>
  <si>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</si>
  <si>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</si>
  <si>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</si>
  <si>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</si>
  <si>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</si>
  <si>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</si>
  <si>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</si>
  <si>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</si>
  <si>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</si>
  <si>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</si>
  <si>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</si>
  <si>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</si>
  <si>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</si>
  <si>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</si>
  <si>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</si>
  <si>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</si>
  <si>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</si>
  <si>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</si>
  <si>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</si>
  <si>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</si>
  <si>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</si>
  <si>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</si>
  <si>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</si>
  <si>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</si>
  <si>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</si>
  <si>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</si>
  <si>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</si>
  <si>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</si>
  <si>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</si>
  <si>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</si>
  <si>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</si>
  <si>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</si>
  <si>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</si>
  <si>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</si>
  <si>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</si>
  <si>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</si>
  <si>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</si>
  <si>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</si>
  <si>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</si>
  <si>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</si>
  <si>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</si>
  <si>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</si>
  <si>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</si>
  <si>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</si>
  <si>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</si>
  <si>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</si>
  <si>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</si>
  <si>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</si>
  <si>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</si>
  <si>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</si>
  <si>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</si>
  <si>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</si>
  <si>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</si>
  <si>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</si>
  <si>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</si>
  <si>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</si>
  <si>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</si>
  <si>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</si>
  <si>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</si>
  <si>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</si>
  <si>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</si>
  <si>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Evalaución de Riesgos</t>
  </si>
  <si>
    <t xml:space="preserve">MESES </t>
  </si>
  <si>
    <t>Enfoque de prevención</t>
  </si>
  <si>
    <t>Liderazgo Estratégico</t>
  </si>
  <si>
    <t>Relación con Entes de Control</t>
  </si>
  <si>
    <t>Objetivo del Plan Anual de Auditorías:</t>
  </si>
  <si>
    <t>Alcance del Plan Anual de Auditorías:</t>
  </si>
  <si>
    <t>Versión del Plan Anual de Auditorías:</t>
  </si>
  <si>
    <t>Conformación  del Equipo de Control Interno:</t>
  </si>
  <si>
    <t>COORDINADOR DE LA AUDITORÍA (SEGUNDA/TERCERA  LINEA DE DEFENSA)</t>
  </si>
  <si>
    <t>TRABAJO DE AUDITORÍA</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</si>
  <si>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</si>
  <si>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</si>
  <si>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</si>
  <si>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</si>
  <si>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</si>
  <si>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</si>
  <si>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</si>
  <si>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</si>
  <si>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</si>
  <si>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</si>
  <si>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VIGENCIA 2019</t>
  </si>
  <si>
    <t>DIAS PERMISO SINDICAL</t>
  </si>
  <si>
    <t>HORAS DISPONIBLES POR MES</t>
  </si>
  <si>
    <t>DIAS HABILES DISPONIBLES</t>
  </si>
  <si>
    <t>HORAS HÁBILES DISPONIBLES</t>
  </si>
  <si>
    <t>2.CALCULO HORAS DISPONIBLES EQUIPO AUDITOR</t>
  </si>
  <si>
    <t>Carrera administrativa 1</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</si>
  <si>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</si>
  <si>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</si>
  <si>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</si>
  <si>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</si>
  <si>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</si>
  <si>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</si>
  <si>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</si>
  <si>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</si>
  <si>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</si>
  <si>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</si>
  <si>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t xml:space="preserve">ANÁLISIS DE RECURSOS PARA EL PLAN ANUAL DE AUDITORÍAS
PLANTILLA  1
</t>
  </si>
  <si>
    <t xml:space="preserve">ANÁLISIS DE RECURSOS PARA EL PLAN ANUAL DE AUDITORÍAS
PLANTILLA 2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</si>
  <si>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</si>
  <si>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</si>
  <si>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</si>
  <si>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</si>
  <si>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</si>
  <si>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</si>
  <si>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</si>
  <si>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</si>
  <si>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Total general</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</si>
  <si>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</si>
  <si>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</si>
  <si>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</si>
  <si>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</si>
  <si>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</si>
  <si>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</si>
  <si>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</si>
  <si>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</si>
  <si>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</si>
  <si>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</si>
  <si>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</si>
  <si>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</si>
  <si>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</si>
  <si>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</si>
  <si>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</si>
  <si>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</si>
  <si>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</si>
  <si>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</si>
  <si>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</si>
  <si>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</si>
  <si>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</si>
  <si>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</si>
  <si>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</si>
  <si>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</si>
  <si>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</si>
  <si>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</si>
  <si>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</si>
  <si>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</si>
  <si>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</si>
  <si>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</si>
  <si>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</si>
  <si>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</si>
  <si>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</si>
  <si>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</si>
  <si>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</si>
  <si>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</si>
  <si>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</si>
  <si>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</si>
  <si>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</si>
  <si>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</si>
  <si>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</si>
  <si>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</si>
  <si>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</si>
  <si>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</si>
  <si>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</si>
  <si>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</si>
  <si>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</si>
  <si>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</si>
  <si>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</si>
  <si>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</si>
  <si>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</si>
  <si>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</si>
  <si>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</si>
  <si>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</si>
  <si>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</si>
  <si>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</si>
  <si>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</si>
  <si>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Resolución 037 de 2019</t>
  </si>
  <si>
    <t>SI</t>
  </si>
  <si>
    <t>-</t>
  </si>
  <si>
    <t xml:space="preserve">Plan Plurianual </t>
  </si>
  <si>
    <t>Si</t>
  </si>
  <si>
    <t xml:space="preserve">Si </t>
  </si>
  <si>
    <t>2016-2020</t>
  </si>
  <si>
    <t>Informe de Gestión</t>
  </si>
  <si>
    <t>Procesos - Procedimientos</t>
  </si>
  <si>
    <t>Proyecto 1079-1039</t>
  </si>
  <si>
    <t>Versión 7 - 16</t>
  </si>
  <si>
    <t xml:space="preserve">SI </t>
  </si>
  <si>
    <t xml:space="preserve">Maloca </t>
  </si>
  <si>
    <t>UNICA</t>
  </si>
  <si>
    <t>NO</t>
  </si>
  <si>
    <t xml:space="preserve">DIRECCIÓN Y PLANEACIÓN </t>
  </si>
  <si>
    <t>DIVULGACIÓN Y COMUNICACIONES</t>
  </si>
  <si>
    <t>ATENCIÓN AL CIUDADANO</t>
  </si>
  <si>
    <t xml:space="preserve">IDP </t>
  </si>
  <si>
    <t xml:space="preserve">GESTIÓN DOCUMENTAL </t>
  </si>
  <si>
    <t xml:space="preserve">GESTIÓN CONTRACTUAL </t>
  </si>
  <si>
    <t xml:space="preserve">GESTIÓN JURIDICA </t>
  </si>
  <si>
    <t xml:space="preserve">CONTROL DISCIPLINARIO </t>
  </si>
  <si>
    <t xml:space="preserve">GESTIÓN DE RECURSOS FÍSICOS </t>
  </si>
  <si>
    <t>GESTIÓN TECNOLÓGICA</t>
  </si>
  <si>
    <t xml:space="preserve">GESTIÓN DEL TALENTO HUMANO </t>
  </si>
  <si>
    <t xml:space="preserve">GESTIÓN FINANCIERA </t>
  </si>
  <si>
    <t xml:space="preserve">MEJORAMIENTO INTEGRAL Y CONTINUO </t>
  </si>
  <si>
    <t xml:space="preserve">PROYECTOS DE INVERSIÓN </t>
  </si>
  <si>
    <t>Retrasos en los servicios</t>
  </si>
  <si>
    <t>Falta de oportunidad para atención usuarios</t>
  </si>
  <si>
    <t>Falta de oportunidad para gestión de los procesos</t>
  </si>
  <si>
    <t>3 días</t>
  </si>
  <si>
    <t>Incumplimiento de servicios</t>
  </si>
  <si>
    <t>Varias horas</t>
  </si>
  <si>
    <t>Critica con recuperación parcial</t>
  </si>
  <si>
    <t>Hilda Yamile Morales Laverde</t>
  </si>
  <si>
    <t>PLAN ANUAL DE AUDITORIA : INSTITUTO PARA LA INVESTIGACIÓN EDUCATIVA Y EL DESARROLLO PEDAGÓGICO IDEP
Vigencia: 2020</t>
  </si>
  <si>
    <t xml:space="preserve">Evaluar de manera independiente y objetiva el Sistema de Control Interno de acuerdo al Modelo Integrado de Planeación y Gestión, con el fin de medir el  grado de eficacia y eficiencia en el cumplimiento de  programas, planes, procesos y procedimientos. </t>
  </si>
  <si>
    <t>Evaluación  de manera independiente y objetiva el Sistema de Control Interno y la gestión institucional de acuerdo al ejercicio de priorización realizado para la programación de las mismas, seguimientos, reportes e informes de  ley, pruebas sustantivas y de verificación especiales en la gestión de procesos por demanda y especificadas en cada plan de auditoría.</t>
  </si>
  <si>
    <t>Auditoria al proceso de Talento Humano</t>
  </si>
  <si>
    <t xml:space="preserve">Auditoria al Proceso de Gestión Tecnólogica </t>
  </si>
  <si>
    <t xml:space="preserve">Auditoria Integral al proyecto de inversión (planeación, presupuesto, contratación, indicadores de gestión) </t>
  </si>
  <si>
    <t xml:space="preserve">Gestión Financiera </t>
  </si>
  <si>
    <t xml:space="preserve">Seguimiento al "SUIT" </t>
  </si>
  <si>
    <t>Informes periódicos sobre la gestión de la Oficina y el proceso de Evaluación y Seguimiento de acuerdo a los lineamientos de planificación de la entidad (Informe de Gestión, indicadores, plan operativo anual,  seguimiento de riesgos del proceso)</t>
  </si>
  <si>
    <t>Realizar la evaluación independiente sobre la aplicación de la política de administración del riesgo</t>
  </si>
  <si>
    <t>En cumplimiento de lo establecido en la Política de Administración del Riesgo</t>
  </si>
  <si>
    <t xml:space="preserve">Realizar el seguimiento a la gestión de los riesgos </t>
  </si>
  <si>
    <t xml:space="preserve">Seguimiento a Plan de Mejoramiento Institucional </t>
  </si>
  <si>
    <t xml:space="preserve">Seguimiento a Plan de Mejoramiento por Procesos. </t>
  </si>
  <si>
    <t xml:space="preserve"> Resolución 036 de 2019 de la Contraloría de Bogotá Art 10 y Circular 05 de 2019 CGR</t>
  </si>
  <si>
    <t>Literal k del artículo 12 de la ley 87 de 1993</t>
  </si>
  <si>
    <t>Ley 1712 de 2014</t>
  </si>
  <si>
    <t xml:space="preserve">AUDITORÍAS INTERNAS/SEGUIMIENTOS </t>
  </si>
  <si>
    <t>AUDITORIA INTERNAS</t>
  </si>
  <si>
    <t xml:space="preserve">INFORMES DE SEGUIMIENTO </t>
  </si>
  <si>
    <t>Seguimiento a la Ley de Transparencia y del Derecho de Acceso a la Información Pública e Índice de Transparencia de Bogotá</t>
  </si>
  <si>
    <t>Informe de seguimiento al Plan Anticorrupción y de Atención a la Ciudadanía (PAAC)</t>
  </si>
  <si>
    <t>Informe de seguimiento a metas Plan Distrital de Desarrollo</t>
  </si>
  <si>
    <t>Informe Pormenorizado de Control Interno</t>
  </si>
  <si>
    <t>Informe de la Oficina de Control Interno de la vigencia 2019 (CBN-1038)</t>
  </si>
  <si>
    <t>Informe de Seguimiento al Plan de Mejoramiento 2019 (CB-402SA)</t>
  </si>
  <si>
    <t>Informe de Evaluación Anual del Control Interno Contable vigencia 2019 (CBN-1019)</t>
  </si>
  <si>
    <t xml:space="preserve">Informe de Evaluación Institucional de Gestión por Dependencias </t>
  </si>
  <si>
    <t>Artículo 39 de la Ley 909 de 2004.</t>
  </si>
  <si>
    <t>Resolución Reglamentaria 11 de 2014 de la Contraloría de Bogotá, modificada por la Resolución Reglamentaria 23 de 2016. Anexo F "Asociación de formatos y documentos electrónicos por sujeto y sector". 
Resolución 193 de 2016, de la Contaduría General de la Nación</t>
  </si>
  <si>
    <t>Resolución Reglamentaria 11 de 2014 de la Contraloría de Bogotá, modificada por la Resolución Reglamentaria 23 de 2016. Anexo F ""Asociación de formatos y documentos electrónicos por sujeto y sector"". Resolución Reglamentaria 012 de 2018.
Periodicidad: anual con fecha de corte 31 de diciembre y fecha de presentación el décimo primer día hábil del mes de febrero.
Metodología: determinada por la Contraloría de Bogotá.
Destinatario: Contraloría de Bogotá - Despacho de la Secretaria - Lidereza de proceso."</t>
  </si>
  <si>
    <t>Resolución Reglamentaria 11 de 2014 de la Contraloría de Bogotá, y sus modificaciones. Anexo F "Asociación de formatos y documentos electrónicos por sujeto y sector".</t>
  </si>
  <si>
    <t>Artículo 9 de la Ley 1474 de 2011. Modificado por el Artículo 156 del Decreto Nacional 2106 de 2019</t>
  </si>
  <si>
    <t>Parágrafo 5 del Artículo 39 del Decreto Distrital 807 de 2019</t>
  </si>
  <si>
    <t>Artículo 73 de la Ley 1474 de 2011; Título 4 de la Parte 1 del Libro 2 del Decreto Nacional 1081 de 2015; Decreto Nacional 124 de 2016, el cual adopta el documento "Estrategias para la Construcción del Plan Anticorrupción y de Atención al Ciudadano - Versión 2".</t>
  </si>
  <si>
    <t>Artículo 2.2.22.3.10 del Decreto Nacional 1499 de 2017. Teniendo en cuenta que el Decreto Distrital 591 de 2018 establece que el MIPG es el marco de referencia para el ajuste del diseño, implementación y la mejora del SIG, este informe aplica para dar cumplimiento al Artículo 4 del Decreto Distrital 215 de 2017. Estos decretos distritales fueron derogados por el Decreto 807 de 2019, artículo 47</t>
  </si>
  <si>
    <t>Informe sobre quejas, sugerencias y reclamos</t>
  </si>
  <si>
    <t>Informe de seguimiento a la verificación, recomendaciones y resultados sobre el cumplimiento de las normas en materia de Derechos de Autor sobre software</t>
  </si>
  <si>
    <t>Directivas presidenciales 01 de 1999 y 02 de 2002; Circular 17 de 2011 de la Dirección Nacional de Derechos de Autor.</t>
  </si>
  <si>
    <t>Informe de seguimiento a las medidas de Austeridad del Gasto.</t>
  </si>
  <si>
    <t xml:space="preserve">Artículo 2.8.4.8.2 del Decreto Único Reglamentario 1068 de 2015 </t>
  </si>
  <si>
    <t>Informe verificación del cumplimiento a directrices para prevenir conductas relacionadas con incumplimiento de manuales de funciones y de procedimientos y pérdida de elementos y documentos públicos</t>
  </si>
  <si>
    <t>Directiva 003/2013 de la Alcaldía Mayor de Bogotá D.C.</t>
  </si>
  <si>
    <t>Elaboración, presentación, actualización y seguimiento del Plan Anual de Auditoría vigencia 2019</t>
  </si>
  <si>
    <t>Elaboración y presentación del informe de la actividad de auditoría interna</t>
  </si>
  <si>
    <t>Realizar la Secretaría Técnica del Comité Institucional de Coordinación de Control Interno</t>
  </si>
  <si>
    <t>Parágrafo 4 del Artículo 39 del Decreto Distrital 807 de 2019</t>
  </si>
  <si>
    <t>Artículo 2.2.21.1.5 del Decreto Nacional 1083 de 2015 modificado por el Decreto Nacional 648 de 2017.</t>
  </si>
  <si>
    <t>"Literal d del Artículo 2.2.21.4.8 ""Instrumentos para la actividad de la Auditoría Interna"" del Decreto Nacional 648 de 2017.
De conformidad con el Parágrafo 2 del Artículo 38 del Decreto Distrital 807 de 2019, se debe aprobar durante enero de la vigencia, y el seguimiento mínimo se realiza semestral."</t>
  </si>
  <si>
    <t>Seguimiento a la Rendición de la Cuenta a la Contraloría de Bogotá D.C. - SIVICOF</t>
  </si>
  <si>
    <t>Resolución Reglamentaria 11 de 2014 de la Contraloría de Bogotá, modificada por la Resolución Reglamentaria 23 de 2016. Anexo F "Asociación de formatos y documentos electrónicos por sujeto y sector".</t>
  </si>
  <si>
    <t>Jefe Oficina de Control Interno</t>
  </si>
  <si>
    <t>X</t>
  </si>
  <si>
    <t xml:space="preserve">Informe de seguimiento a la implementación del Modelo Integrado de Planeación y Gestión (MIPG) a través del Formulario Único de Reporte y Avance de Gestión (FURAG).  Fecha </t>
  </si>
  <si>
    <t xml:space="preserve">Artículo 76 de la Ley 1474 de 2011.
Periodicidad: Semestral, con cortes 30 de junio y 31 de diciembre. No se especifica fechas límite de presentación
En este informe se pueden incluir los criterios establecidos en el Artículo 76 de la Ley 1474 de 2011, el Artículo 3 del Decreto Distrital 371 de 2010, la Ley 1755 de 2015, Numeral 34 del Artículo 34 de la Ley 734 de 2002, Numerales 2 y 3 del Artículo 8 del Decreto Distrital 197 de 2014, Numeral 4 del Artículo 9 del Decreto Distrital 197 de 2014, Artículo 12 del Decreto Distrital 197 de 2014 y Artículo 13 del Decreto Distrital 197 de 2014.
</t>
  </si>
  <si>
    <t xml:space="preserve">Seguimiento al Sistema de Información y Gestión del Empleo Público "SIDEAP" </t>
  </si>
  <si>
    <t>Circular Externa 020 de 2017 del DASCD</t>
  </si>
  <si>
    <t xml:space="preserve">Jefe Oficina </t>
  </si>
  <si>
    <t>Suma de # Informes x año</t>
  </si>
  <si>
    <t>Suma de Horas x trabajo de auditoría</t>
  </si>
  <si>
    <t xml:space="preserve">Arqueos de Caja Menor </t>
  </si>
  <si>
    <t>Arqueos de caja menor</t>
  </si>
  <si>
    <t>Informe verificación del cumplimiento a directrices para prevenir conductas relacionadas con incumplimiento de manuales de funciones y de procedimientos y pérdida de elementos y documentos públicos  Directiva 003 de 2015.</t>
  </si>
  <si>
    <t>Informe de Seguimiento al cumplimiento del Decreto 310 de 2010 (Atención al ciudadano, Contratación y participación ciudadana)</t>
  </si>
  <si>
    <t xml:space="preserve">Decreto 310 de 2010 </t>
  </si>
  <si>
    <t xml:space="preserve">Informe Semestral de los Instrumentos técnicos del Sistema de Control Interno </t>
  </si>
  <si>
    <t>Parágrafo 6 del Artículo 39 del Decreto Distrital 807 de 2019</t>
  </si>
  <si>
    <t>Código:  FT-EC-16-01
Versión: 07
Fecha de Aprobación:   30/01/2020.</t>
  </si>
  <si>
    <t>APROBADO POR ACTA 001 DEL 30/01/ 2020.</t>
  </si>
  <si>
    <t>CRONOGRAMA VIGENCIA AÑO 2020</t>
  </si>
  <si>
    <t>CRONOGRAMA VIGENCIA AÑO_2020</t>
  </si>
  <si>
    <r>
      <t xml:space="preserve">
        </t>
    </r>
    <r>
      <rPr>
        <sz val="22"/>
        <color rgb="FF000000"/>
        <rFont val="Century Gothic"/>
        <family val="2"/>
      </rPr>
      <t xml:space="preserve"> </t>
    </r>
    <r>
      <rPr>
        <b/>
        <sz val="22"/>
        <color rgb="FF000000"/>
        <rFont val="Century Gothic"/>
        <family val="2"/>
      </rPr>
      <t xml:space="preserve">  ALEXANDER RUBIO ÁLVAREZ                                                                                          </t>
    </r>
    <r>
      <rPr>
        <sz val="22"/>
        <color rgb="FF000000"/>
        <rFont val="Century Gothic"/>
        <family val="2"/>
      </rPr>
      <t xml:space="preserve"> </t>
    </r>
    <r>
      <rPr>
        <b/>
        <sz val="22"/>
        <color rgb="FF000000"/>
        <rFont val="Century Gothic"/>
        <family val="2"/>
      </rPr>
      <t xml:space="preserve">HILDA YAMILE MORALES LAVERDE 
               </t>
    </r>
    <r>
      <rPr>
        <sz val="22"/>
        <color rgb="FF000000"/>
        <rFont val="Century Gothic"/>
        <family val="2"/>
      </rPr>
      <t xml:space="preserve"> Director General IDEP                                                                                                    Jefe Oficina de Control Interno IDEP
</t>
    </r>
  </si>
  <si>
    <t>x</t>
  </si>
  <si>
    <t>Informe de seguimiento al Plan de Sostenibilidad Contable</t>
  </si>
  <si>
    <t>Resolución 357 de 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</si>
</sst>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 #,##0.00_);_(&quot;$&quot;\ * \(#,##0.00\);_(&quot;$&quot;\ * &quot;-&quot;??_);_(@_)"/>
    <numFmt numFmtId="165" formatCode="[$-C0A]dd\-mmm\-yy;@"/>
    <numFmt numFmtId="166" formatCode="[$-C0A]d\-mmm\-yyyy;@"/>
    <numFmt numFmtId="167" formatCode="0.0"/>
  </numFmts>
  <fonts count="60"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u/>
      <sz val="11"/>
      <color theme="1"/>
      <name val="Calibri"/>
      <family val="2"/>
      <scheme val="minor"/>
    </font>
    <font>
      <sz val="22"/>
      <color rgb="FF000000"/>
      <name val="Calibri"/>
      <family val="2"/>
      <scheme val="minor"/>
    </font>
    <font>
      <sz val="22"/>
      <color rgb="FF000000"/>
      <name val="Century Gothic"/>
      <family val="2"/>
    </font>
  </fonts>
  <fills count="3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theme="0"/>
        <bgColor rgb="FF000000"/>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style="medium">
        <color rgb="FF000000"/>
      </top>
      <bottom/>
      <diagonal/>
    </border>
    <border>
      <left style="medium">
        <color indexed="64"/>
      </left>
      <right style="medium">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medium">
        <color rgb="FF000000"/>
      </top>
      <bottom style="thin">
        <color rgb="FF000000"/>
      </bottom>
      <diagonal/>
    </border>
    <border>
      <left style="medium">
        <color indexed="64"/>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style="thin">
        <color rgb="FF000000"/>
      </top>
      <bottom style="medium">
        <color indexed="64"/>
      </bottom>
      <diagonal/>
    </border>
    <border>
      <left style="thin">
        <color auto="1"/>
      </left>
      <right style="thin">
        <color auto="1"/>
      </right>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indexed="64"/>
      </right>
      <top style="medium">
        <color rgb="FF000000"/>
      </top>
      <bottom style="medium">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5" fillId="0" borderId="0" applyNumberFormat="0" applyFill="0" applyBorder="0" applyAlignment="0" applyProtection="0">
      <alignment vertical="top"/>
      <protection locked="0"/>
    </xf>
    <xf numFmtId="164" fontId="26" fillId="0" borderId="0" applyFont="0" applyFill="0" applyBorder="0" applyAlignment="0" applyProtection="0"/>
    <xf numFmtId="164" fontId="1" fillId="0" borderId="0" applyFont="0" applyFill="0" applyBorder="0" applyAlignment="0" applyProtection="0"/>
    <xf numFmtId="0" fontId="9" fillId="0" borderId="0"/>
    <xf numFmtId="0" fontId="1" fillId="0" borderId="0"/>
    <xf numFmtId="0" fontId="30" fillId="14" borderId="0" applyNumberFormat="0" applyBorder="0" applyAlignment="0" applyProtection="0"/>
    <xf numFmtId="0" fontId="30" fillId="15" borderId="0" applyNumberFormat="0" applyBorder="0" applyAlignment="0" applyProtection="0"/>
    <xf numFmtId="0" fontId="37" fillId="13" borderId="0" applyNumberFormat="0" applyBorder="0" applyAlignment="0" applyProtection="0"/>
    <xf numFmtId="0" fontId="51" fillId="0" borderId="0"/>
  </cellStyleXfs>
  <cellXfs count="528">
    <xf numFmtId="0" fontId="0" fillId="0" borderId="0" xfId="0"/>
    <xf numFmtId="0" fontId="6" fillId="2" borderId="3" xfId="3" applyFont="1" applyFill="1" applyBorder="1" applyAlignment="1">
      <alignment horizontal="center" vertical="center"/>
    </xf>
    <xf numFmtId="0" fontId="6" fillId="3" borderId="3" xfId="3" applyFont="1" applyFill="1" applyBorder="1" applyAlignment="1">
      <alignment horizontal="center" vertical="center"/>
    </xf>
    <xf numFmtId="0" fontId="6" fillId="4" borderId="3" xfId="3" applyFont="1" applyFill="1" applyBorder="1" applyAlignment="1">
      <alignment horizontal="center" vertical="center"/>
    </xf>
    <xf numFmtId="0" fontId="6" fillId="5" borderId="4" xfId="3" applyFont="1" applyFill="1" applyBorder="1" applyAlignment="1">
      <alignment horizontal="center" vertical="center"/>
    </xf>
    <xf numFmtId="0" fontId="8" fillId="6" borderId="5" xfId="3" applyFont="1" applyFill="1" applyBorder="1" applyAlignment="1">
      <alignment horizontal="center"/>
    </xf>
    <xf numFmtId="0" fontId="0" fillId="0" borderId="1" xfId="0" applyBorder="1"/>
    <xf numFmtId="0" fontId="8" fillId="6" borderId="1" xfId="3" applyFont="1" applyFill="1" applyBorder="1" applyAlignment="1">
      <alignment horizontal="center"/>
    </xf>
    <xf numFmtId="1" fontId="2" fillId="7" borderId="1" xfId="1" applyNumberFormat="1" applyFont="1" applyFill="1" applyBorder="1" applyAlignment="1">
      <alignment horizontal="center"/>
    </xf>
    <xf numFmtId="0" fontId="0" fillId="0" borderId="18" xfId="0" applyBorder="1"/>
    <xf numFmtId="0" fontId="0" fillId="0" borderId="19" xfId="0" applyBorder="1"/>
    <xf numFmtId="0" fontId="8" fillId="6" borderId="19" xfId="3" applyFont="1" applyFill="1" applyBorder="1" applyAlignment="1">
      <alignment horizontal="center"/>
    </xf>
    <xf numFmtId="1" fontId="2" fillId="7" borderId="19" xfId="1" applyNumberFormat="1" applyFont="1" applyFill="1" applyBorder="1" applyAlignment="1">
      <alignment horizontal="center"/>
    </xf>
    <xf numFmtId="9" fontId="0" fillId="0" borderId="20" xfId="2" applyFont="1" applyBorder="1"/>
    <xf numFmtId="0" fontId="0" fillId="0" borderId="21" xfId="0" applyBorder="1"/>
    <xf numFmtId="9" fontId="0" fillId="0" borderId="22" xfId="2" applyFont="1" applyBorder="1"/>
    <xf numFmtId="0" fontId="0" fillId="0" borderId="23" xfId="0" applyBorder="1"/>
    <xf numFmtId="0" fontId="0" fillId="0" borderId="5" xfId="0" applyBorder="1"/>
    <xf numFmtId="1" fontId="2" fillId="7" borderId="5" xfId="1" applyNumberFormat="1" applyFont="1" applyFill="1" applyBorder="1" applyAlignment="1">
      <alignment horizontal="center"/>
    </xf>
    <xf numFmtId="9" fontId="0" fillId="0" borderId="24" xfId="2" applyFont="1" applyBorder="1"/>
    <xf numFmtId="0" fontId="0" fillId="0" borderId="25" xfId="0" applyBorder="1"/>
    <xf numFmtId="0" fontId="0" fillId="0" borderId="14" xfId="0" applyBorder="1"/>
    <xf numFmtId="0" fontId="0" fillId="0" borderId="26" xfId="0" applyBorder="1"/>
    <xf numFmtId="0" fontId="0" fillId="0" borderId="27" xfId="0" applyBorder="1"/>
    <xf numFmtId="0" fontId="0" fillId="0" borderId="28" xfId="0" applyBorder="1"/>
    <xf numFmtId="0" fontId="0" fillId="0" borderId="29" xfId="0" applyBorder="1"/>
    <xf numFmtId="14" fontId="0" fillId="0" borderId="18" xfId="0" applyNumberFormat="1" applyBorder="1"/>
    <xf numFmtId="9" fontId="2" fillId="7" borderId="20" xfId="2" applyFont="1" applyFill="1" applyBorder="1" applyAlignment="1">
      <alignment horizontal="center"/>
    </xf>
    <xf numFmtId="14" fontId="0" fillId="0" borderId="21" xfId="0" applyNumberFormat="1" applyBorder="1"/>
    <xf numFmtId="9" fontId="2" fillId="7" borderId="22" xfId="2" applyFont="1" applyFill="1" applyBorder="1" applyAlignment="1">
      <alignment horizontal="center"/>
    </xf>
    <xf numFmtId="14" fontId="0" fillId="0" borderId="23" xfId="0" applyNumberFormat="1" applyBorder="1"/>
    <xf numFmtId="9" fontId="2" fillId="7" borderId="24" xfId="2" applyFont="1" applyFill="1" applyBorder="1" applyAlignment="1">
      <alignment horizontal="center"/>
    </xf>
    <xf numFmtId="0" fontId="10" fillId="9" borderId="30" xfId="0" applyFont="1" applyFill="1" applyBorder="1" applyAlignment="1">
      <alignment horizontal="center"/>
    </xf>
    <xf numFmtId="0" fontId="7" fillId="9" borderId="2" xfId="3" applyFont="1" applyFill="1" applyBorder="1" applyAlignment="1">
      <alignment horizontal="center" vertical="center"/>
    </xf>
    <xf numFmtId="0" fontId="0" fillId="0" borderId="0" xfId="0" applyAlignment="1">
      <alignment wrapText="1"/>
    </xf>
    <xf numFmtId="0" fontId="0" fillId="7" borderId="36" xfId="0" applyFill="1" applyBorder="1"/>
    <xf numFmtId="0" fontId="0" fillId="7" borderId="37" xfId="0" applyFill="1" applyBorder="1"/>
    <xf numFmtId="0" fontId="0" fillId="7" borderId="38" xfId="0" applyFill="1" applyBorder="1"/>
    <xf numFmtId="0" fontId="0" fillId="7" borderId="15" xfId="0" applyFill="1" applyBorder="1"/>
    <xf numFmtId="0" fontId="0" fillId="7" borderId="0" xfId="0" applyFill="1" applyBorder="1"/>
    <xf numFmtId="0" fontId="0" fillId="7" borderId="16" xfId="0" applyFill="1" applyBorder="1"/>
    <xf numFmtId="0" fontId="0" fillId="7" borderId="7" xfId="0" applyFill="1" applyBorder="1"/>
    <xf numFmtId="0" fontId="0" fillId="7" borderId="4" xfId="0" applyFill="1" applyBorder="1"/>
    <xf numFmtId="0" fontId="0" fillId="7" borderId="8" xfId="0" applyFill="1" applyBorder="1"/>
    <xf numFmtId="0" fontId="0" fillId="7" borderId="0" xfId="0" applyFill="1"/>
    <xf numFmtId="0" fontId="15" fillId="7" borderId="15" xfId="0" applyFont="1" applyFill="1" applyBorder="1" applyAlignment="1">
      <alignment horizontal="justify" vertical="center"/>
    </xf>
    <xf numFmtId="0" fontId="18" fillId="7" borderId="0" xfId="0" applyFont="1" applyFill="1" applyBorder="1"/>
    <xf numFmtId="0" fontId="15" fillId="7" borderId="7" xfId="0" applyFont="1" applyFill="1" applyBorder="1" applyAlignment="1">
      <alignment horizontal="justify" vertical="center"/>
    </xf>
    <xf numFmtId="0" fontId="17" fillId="0" borderId="30" xfId="0" applyFont="1" applyBorder="1"/>
    <xf numFmtId="14" fontId="16" fillId="0" borderId="32" xfId="0" applyNumberFormat="1" applyFont="1" applyBorder="1"/>
    <xf numFmtId="0" fontId="16" fillId="0" borderId="0" xfId="0" applyFont="1"/>
    <xf numFmtId="9" fontId="0" fillId="0" borderId="42" xfId="2" applyFont="1" applyBorder="1"/>
    <xf numFmtId="9" fontId="0" fillId="0" borderId="43" xfId="2" applyFont="1" applyBorder="1"/>
    <xf numFmtId="9" fontId="0" fillId="0" borderId="44" xfId="2" applyFont="1" applyBorder="1"/>
    <xf numFmtId="0" fontId="0" fillId="0" borderId="27" xfId="0" applyBorder="1" applyAlignment="1">
      <alignment horizontal="center"/>
    </xf>
    <xf numFmtId="0" fontId="0" fillId="0" borderId="28" xfId="0" applyBorder="1" applyAlignment="1">
      <alignment horizontal="center"/>
    </xf>
    <xf numFmtId="9" fontId="0" fillId="7" borderId="37" xfId="0" applyNumberFormat="1" applyFill="1" applyBorder="1"/>
    <xf numFmtId="9" fontId="0" fillId="7" borderId="0" xfId="0" applyNumberFormat="1" applyFill="1" applyBorder="1"/>
    <xf numFmtId="0" fontId="21" fillId="7" borderId="0" xfId="0" applyFont="1" applyFill="1" applyAlignment="1">
      <alignment horizontal="center" vertical="center"/>
    </xf>
    <xf numFmtId="0" fontId="21" fillId="7" borderId="0" xfId="0" applyFont="1" applyFill="1" applyAlignment="1">
      <alignment horizontal="left" vertical="top"/>
    </xf>
    <xf numFmtId="0" fontId="21" fillId="7" borderId="0" xfId="0" applyFont="1" applyFill="1" applyBorder="1" applyAlignment="1">
      <alignment horizontal="left" vertical="top"/>
    </xf>
    <xf numFmtId="0" fontId="21" fillId="7" borderId="0" xfId="0" applyFont="1" applyFill="1"/>
    <xf numFmtId="0" fontId="17" fillId="0" borderId="1" xfId="0" applyFont="1" applyBorder="1" applyAlignment="1">
      <alignment horizontal="center" vertical="center"/>
    </xf>
    <xf numFmtId="0" fontId="28" fillId="7" borderId="15"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28" fillId="7" borderId="16"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39" xfId="0" applyFont="1" applyFill="1" applyBorder="1" applyAlignment="1">
      <alignment horizontal="left" vertical="center" wrapText="1"/>
    </xf>
    <xf numFmtId="0" fontId="28" fillId="7" borderId="40" xfId="0" applyFont="1" applyFill="1" applyBorder="1" applyAlignment="1">
      <alignment horizontal="left" vertical="center" wrapText="1"/>
    </xf>
    <xf numFmtId="0" fontId="18" fillId="7" borderId="39" xfId="0" applyFont="1" applyFill="1" applyBorder="1" applyAlignment="1">
      <alignment horizontal="left" vertical="center"/>
    </xf>
    <xf numFmtId="0" fontId="17" fillId="0" borderId="0" xfId="0" applyFont="1" applyBorder="1"/>
    <xf numFmtId="14" fontId="16" fillId="0" borderId="0" xfId="0" applyNumberFormat="1" applyFont="1" applyBorder="1"/>
    <xf numFmtId="0" fontId="18" fillId="7" borderId="0" xfId="0" applyFont="1" applyFill="1" applyBorder="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0" fillId="0" borderId="1" xfId="0" applyBorder="1" applyAlignment="1">
      <alignment horizontal="left" vertical="center"/>
    </xf>
    <xf numFmtId="0" fontId="16" fillId="0" borderId="1" xfId="0" applyFont="1" applyBorder="1" applyAlignment="1">
      <alignment horizontal="left" vertical="center"/>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0" fillId="17" borderId="0" xfId="0" applyFill="1"/>
    <xf numFmtId="0" fontId="17" fillId="7" borderId="45" xfId="0" applyFont="1" applyFill="1" applyBorder="1" applyAlignment="1">
      <alignment vertical="center"/>
    </xf>
    <xf numFmtId="0" fontId="0" fillId="7" borderId="0" xfId="0" applyFill="1" applyAlignment="1">
      <alignment wrapText="1"/>
    </xf>
    <xf numFmtId="0" fontId="17" fillId="7" borderId="0" xfId="0" applyFont="1" applyFill="1" applyBorder="1" applyAlignment="1">
      <alignment vertical="center"/>
    </xf>
    <xf numFmtId="0" fontId="0" fillId="7" borderId="0" xfId="0" applyFill="1" applyBorder="1" applyAlignment="1">
      <alignment horizontal="center"/>
    </xf>
    <xf numFmtId="0" fontId="16" fillId="0" borderId="18" xfId="0" applyFont="1" applyBorder="1" applyAlignment="1">
      <alignment vertical="center"/>
    </xf>
    <xf numFmtId="0" fontId="16" fillId="0" borderId="21" xfId="0" applyFont="1" applyBorder="1"/>
    <xf numFmtId="0" fontId="0" fillId="0" borderId="15" xfId="0" applyBorder="1"/>
    <xf numFmtId="0" fontId="0" fillId="0" borderId="0" xfId="0" applyBorder="1"/>
    <xf numFmtId="0" fontId="0" fillId="0" borderId="16" xfId="0" applyBorder="1"/>
    <xf numFmtId="0" fontId="17" fillId="10" borderId="21"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6" fillId="0" borderId="22" xfId="0" applyFont="1" applyBorder="1" applyAlignment="1">
      <alignment horizontal="left" vertical="center"/>
    </xf>
    <xf numFmtId="0" fontId="16" fillId="0" borderId="22" xfId="0" applyFont="1" applyBorder="1" applyAlignment="1">
      <alignment wrapText="1"/>
    </xf>
    <xf numFmtId="0" fontId="16" fillId="0" borderId="5" xfId="0" applyFont="1" applyBorder="1" applyAlignment="1">
      <alignment horizontal="left" vertical="center" wrapText="1"/>
    </xf>
    <xf numFmtId="0" fontId="16" fillId="0" borderId="5" xfId="0" applyFont="1" applyBorder="1" applyAlignment="1">
      <alignment wrapText="1"/>
    </xf>
    <xf numFmtId="0" fontId="16" fillId="0" borderId="24" xfId="0" applyFont="1" applyBorder="1" applyAlignment="1">
      <alignment wrapText="1"/>
    </xf>
    <xf numFmtId="0" fontId="33" fillId="19" borderId="1" xfId="0" applyFont="1" applyFill="1" applyBorder="1" applyAlignment="1">
      <alignment horizontal="center"/>
    </xf>
    <xf numFmtId="0" fontId="17" fillId="0" borderId="1" xfId="0" applyFont="1" applyBorder="1" applyAlignment="1">
      <alignment horizontal="left" vertical="center"/>
    </xf>
    <xf numFmtId="0" fontId="34"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4" fillId="0" borderId="1" xfId="5" applyFont="1" applyBorder="1" applyAlignment="1">
      <alignment horizontal="center" vertical="center"/>
    </xf>
    <xf numFmtId="0" fontId="34" fillId="0" borderId="1" xfId="5" quotePrefix="1" applyFont="1" applyBorder="1" applyAlignment="1">
      <alignment horizontal="center" vertical="center"/>
    </xf>
    <xf numFmtId="0" fontId="17" fillId="0" borderId="1" xfId="0" applyFont="1" applyBorder="1" applyAlignment="1">
      <alignment vertical="center" wrapText="1"/>
    </xf>
    <xf numFmtId="0" fontId="34" fillId="0" borderId="1" xfId="5" quotePrefix="1" applyFont="1" applyBorder="1"/>
    <xf numFmtId="0" fontId="35" fillId="0" borderId="0" xfId="0" applyFont="1"/>
    <xf numFmtId="0" fontId="35" fillId="0" borderId="0" xfId="0" applyFont="1" applyAlignment="1">
      <alignment horizontal="center"/>
    </xf>
    <xf numFmtId="0" fontId="35" fillId="20" borderId="1" xfId="0" applyFont="1" applyFill="1" applyBorder="1" applyAlignment="1">
      <alignment horizontal="center"/>
    </xf>
    <xf numFmtId="0" fontId="35" fillId="16" borderId="1" xfId="0" applyFont="1" applyFill="1" applyBorder="1" applyAlignment="1">
      <alignment horizontal="center"/>
    </xf>
    <xf numFmtId="0" fontId="42" fillId="0" borderId="1" xfId="0" applyFont="1" applyFill="1" applyBorder="1" applyAlignment="1">
      <alignment horizontal="left"/>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xf>
    <xf numFmtId="0" fontId="16" fillId="0" borderId="18"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1" xfId="0" applyFont="1" applyFill="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16" fillId="7" borderId="0" xfId="0" applyFont="1" applyFill="1"/>
    <xf numFmtId="9" fontId="16" fillId="7" borderId="0" xfId="2" applyFont="1" applyFill="1"/>
    <xf numFmtId="0" fontId="16" fillId="0" borderId="15" xfId="0" applyFont="1" applyFill="1" applyBorder="1"/>
    <xf numFmtId="0" fontId="16" fillId="0" borderId="0" xfId="0" applyFont="1" applyFill="1" applyBorder="1"/>
    <xf numFmtId="0" fontId="16" fillId="0" borderId="16" xfId="0" applyFont="1" applyFill="1" applyBorder="1"/>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16" fillId="11" borderId="21" xfId="11" applyFont="1" applyFill="1" applyBorder="1" applyAlignment="1">
      <alignment horizontal="center" vertical="center"/>
    </xf>
    <xf numFmtId="0" fontId="16" fillId="11" borderId="22" xfId="11" applyFont="1" applyFill="1" applyBorder="1" applyAlignment="1">
      <alignment horizontal="center" vertical="center" wrapText="1"/>
    </xf>
    <xf numFmtId="0" fontId="42" fillId="0" borderId="21" xfId="0" applyFont="1" applyFill="1" applyBorder="1" applyAlignment="1">
      <alignment horizontal="center"/>
    </xf>
    <xf numFmtId="0" fontId="42" fillId="0" borderId="22" xfId="0" applyFont="1" applyFill="1" applyBorder="1" applyAlignment="1">
      <alignment horizontal="center" vertical="center" wrapText="1"/>
    </xf>
    <xf numFmtId="0" fontId="35" fillId="0" borderId="1" xfId="0" applyFont="1" applyBorder="1"/>
    <xf numFmtId="0" fontId="35" fillId="7" borderId="0" xfId="0" applyFont="1" applyFill="1"/>
    <xf numFmtId="0" fontId="36" fillId="7" borderId="0" xfId="0" applyFont="1" applyFill="1" applyBorder="1" applyAlignment="1">
      <alignment horizontal="center"/>
    </xf>
    <xf numFmtId="0" fontId="35" fillId="7" borderId="0" xfId="0" applyFont="1" applyFill="1" applyBorder="1"/>
    <xf numFmtId="0" fontId="35" fillId="7" borderId="0" xfId="0" applyFont="1" applyFill="1" applyBorder="1" applyAlignment="1">
      <alignment horizontal="center"/>
    </xf>
    <xf numFmtId="0" fontId="36" fillId="7" borderId="0" xfId="0" applyFont="1" applyFill="1" applyBorder="1"/>
    <xf numFmtId="0" fontId="45" fillId="11" borderId="1" xfId="0" applyFont="1" applyFill="1" applyBorder="1" applyAlignment="1">
      <alignment horizontal="center"/>
    </xf>
    <xf numFmtId="0" fontId="46" fillId="0" borderId="1" xfId="0" applyFont="1" applyBorder="1" applyAlignment="1">
      <alignment horizontal="center"/>
    </xf>
    <xf numFmtId="0" fontId="35" fillId="0" borderId="55" xfId="0" applyFont="1" applyBorder="1"/>
    <xf numFmtId="0" fontId="46" fillId="0" borderId="1" xfId="0" applyFont="1" applyBorder="1"/>
    <xf numFmtId="0" fontId="45" fillId="11" borderId="1" xfId="0" applyFont="1" applyFill="1" applyBorder="1"/>
    <xf numFmtId="0" fontId="45" fillId="0" borderId="0" xfId="0" applyFont="1"/>
    <xf numFmtId="0" fontId="35" fillId="0" borderId="0" xfId="0" applyFont="1" applyFill="1" applyBorder="1"/>
    <xf numFmtId="0" fontId="35" fillId="0" borderId="0" xfId="0" applyFont="1" applyFill="1" applyBorder="1" applyAlignment="1">
      <alignment horizontal="center"/>
    </xf>
    <xf numFmtId="0" fontId="35" fillId="0" borderId="0" xfId="0" applyFont="1" applyBorder="1"/>
    <xf numFmtId="0" fontId="13" fillId="7" borderId="0" xfId="5" applyFill="1"/>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35" fillId="0" borderId="56" xfId="0" applyFont="1" applyBorder="1" applyAlignment="1">
      <alignment horizontal="center"/>
    </xf>
    <xf numFmtId="0" fontId="17" fillId="7" borderId="0" xfId="0" applyFont="1" applyFill="1" applyBorder="1" applyAlignment="1">
      <alignment vertical="center" wrapText="1"/>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0" fontId="45" fillId="21" borderId="1" xfId="0" applyFont="1" applyFill="1" applyBorder="1" applyAlignment="1">
      <alignment horizontal="center" vertical="center" wrapText="1"/>
    </xf>
    <xf numFmtId="0" fontId="45" fillId="16" borderId="1" xfId="0" applyFont="1" applyFill="1" applyBorder="1" applyAlignment="1">
      <alignment horizontal="center" vertical="center" wrapText="1"/>
    </xf>
    <xf numFmtId="0" fontId="46" fillId="0" borderId="0" xfId="0" applyFont="1"/>
    <xf numFmtId="0" fontId="16" fillId="19" borderId="1" xfId="0" applyFont="1" applyFill="1" applyBorder="1" applyAlignment="1">
      <alignment horizontal="center"/>
    </xf>
    <xf numFmtId="9" fontId="33" fillId="19" borderId="1" xfId="0" applyNumberFormat="1" applyFont="1" applyFill="1" applyBorder="1" applyAlignment="1">
      <alignment horizontal="center" wrapText="1"/>
    </xf>
    <xf numFmtId="9" fontId="33" fillId="22" borderId="1" xfId="0" applyNumberFormat="1" applyFont="1" applyFill="1" applyBorder="1" applyAlignment="1">
      <alignment horizontal="center" wrapText="1"/>
    </xf>
    <xf numFmtId="10" fontId="33" fillId="19" borderId="1" xfId="0" applyNumberFormat="1"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19" borderId="1" xfId="0" applyFont="1" applyFill="1" applyBorder="1" applyAlignment="1">
      <alignment horizontal="center" wrapText="1"/>
    </xf>
    <xf numFmtId="0" fontId="46" fillId="21" borderId="1" xfId="0" applyFont="1" applyFill="1" applyBorder="1" applyAlignment="1">
      <alignment horizontal="center"/>
    </xf>
    <xf numFmtId="167" fontId="46" fillId="0" borderId="1" xfId="0" applyNumberFormat="1" applyFont="1" applyBorder="1" applyAlignment="1">
      <alignment horizontal="center"/>
    </xf>
    <xf numFmtId="167" fontId="46" fillId="0" borderId="1" xfId="0" applyNumberFormat="1" applyFont="1" applyBorder="1" applyAlignment="1">
      <alignment horizontal="center" wrapText="1"/>
    </xf>
    <xf numFmtId="1" fontId="46" fillId="16" borderId="1" xfId="0" applyNumberFormat="1" applyFont="1" applyFill="1" applyBorder="1" applyAlignment="1">
      <alignment horizontal="center" wrapText="1"/>
    </xf>
    <xf numFmtId="1" fontId="46" fillId="0" borderId="1" xfId="0" applyNumberFormat="1" applyFont="1" applyBorder="1" applyAlignment="1">
      <alignment horizontal="center" wrapText="1"/>
    </xf>
    <xf numFmtId="0" fontId="46" fillId="0" borderId="47" xfId="0" applyFont="1" applyBorder="1" applyAlignment="1"/>
    <xf numFmtId="0" fontId="46" fillId="0" borderId="48" xfId="0" applyFont="1" applyBorder="1" applyAlignment="1"/>
    <xf numFmtId="0" fontId="45" fillId="0" borderId="14" xfId="0" applyFont="1" applyBorder="1" applyAlignment="1"/>
    <xf numFmtId="1" fontId="45" fillId="0" borderId="1" xfId="0" applyNumberFormat="1" applyFont="1" applyBorder="1" applyAlignment="1">
      <alignment horizontal="center"/>
    </xf>
    <xf numFmtId="0" fontId="46" fillId="7" borderId="0" xfId="0" applyFont="1" applyFill="1"/>
    <xf numFmtId="0" fontId="46" fillId="7" borderId="0" xfId="0" applyFont="1" applyFill="1" applyBorder="1"/>
    <xf numFmtId="1" fontId="35" fillId="0" borderId="1" xfId="0" applyNumberFormat="1" applyFont="1" applyBorder="1"/>
    <xf numFmtId="0" fontId="45" fillId="11" borderId="1" xfId="0" applyFont="1" applyFill="1" applyBorder="1" applyAlignment="1">
      <alignment wrapText="1"/>
    </xf>
    <xf numFmtId="0" fontId="0" fillId="7" borderId="0" xfId="0" applyFill="1" applyAlignment="1"/>
    <xf numFmtId="0" fontId="17" fillId="24" borderId="36" xfId="0" applyFont="1" applyFill="1" applyBorder="1" applyAlignment="1"/>
    <xf numFmtId="0" fontId="17" fillId="24" borderId="37" xfId="0" applyFont="1" applyFill="1" applyBorder="1" applyAlignment="1"/>
    <xf numFmtId="0" fontId="17" fillId="24" borderId="38" xfId="0" applyFont="1" applyFill="1" applyBorder="1" applyAlignment="1"/>
    <xf numFmtId="0" fontId="17" fillId="24" borderId="7" xfId="0" applyFont="1" applyFill="1" applyBorder="1" applyAlignment="1"/>
    <xf numFmtId="0" fontId="17" fillId="24" borderId="4" xfId="0" applyFont="1" applyFill="1" applyBorder="1" applyAlignment="1"/>
    <xf numFmtId="0" fontId="17" fillId="24" borderId="8" xfId="0" applyFont="1" applyFill="1" applyBorder="1" applyAlignment="1"/>
    <xf numFmtId="0" fontId="17" fillId="0" borderId="15" xfId="0" applyFont="1" applyFill="1" applyBorder="1"/>
    <xf numFmtId="0" fontId="16" fillId="7" borderId="1" xfId="0" applyFont="1" applyFill="1" applyBorder="1" applyAlignment="1">
      <alignment wrapText="1"/>
    </xf>
    <xf numFmtId="0" fontId="42" fillId="0" borderId="14" xfId="0" applyFont="1" applyFill="1" applyBorder="1" applyAlignment="1">
      <alignment horizontal="center"/>
    </xf>
    <xf numFmtId="0" fontId="42" fillId="0" borderId="47" xfId="0" applyFont="1" applyFill="1" applyBorder="1" applyAlignment="1">
      <alignment horizontal="center" vertical="center" wrapText="1"/>
    </xf>
    <xf numFmtId="0" fontId="16" fillId="25" borderId="1" xfId="0" applyFont="1" applyFill="1" applyBorder="1" applyAlignment="1">
      <alignment wrapText="1"/>
    </xf>
    <xf numFmtId="0" fontId="17" fillId="7" borderId="0" xfId="0" applyFont="1" applyFill="1"/>
    <xf numFmtId="0" fontId="16" fillId="0" borderId="0" xfId="0" pivotButton="1" applyFont="1"/>
    <xf numFmtId="0" fontId="16" fillId="0" borderId="0" xfId="0" applyFont="1" applyAlignment="1">
      <alignment horizontal="left"/>
    </xf>
    <xf numFmtId="0" fontId="16" fillId="0" borderId="0" xfId="0" applyNumberFormat="1" applyFont="1"/>
    <xf numFmtId="0" fontId="10" fillId="0" borderId="22" xfId="0" applyFont="1" applyBorder="1" applyAlignment="1">
      <alignment horizontal="center"/>
    </xf>
    <xf numFmtId="0" fontId="45" fillId="11" borderId="21" xfId="0" applyFont="1" applyFill="1" applyBorder="1" applyAlignment="1">
      <alignment wrapText="1"/>
    </xf>
    <xf numFmtId="0" fontId="35" fillId="7" borderId="22" xfId="0" applyFont="1" applyFill="1" applyBorder="1"/>
    <xf numFmtId="1" fontId="35" fillId="7" borderId="22" xfId="0" applyNumberFormat="1" applyFont="1" applyFill="1" applyBorder="1"/>
    <xf numFmtId="0" fontId="45" fillId="11" borderId="23" xfId="0" applyFont="1" applyFill="1" applyBorder="1" applyAlignment="1">
      <alignment wrapText="1"/>
    </xf>
    <xf numFmtId="0" fontId="48" fillId="13" borderId="8" xfId="13" applyFont="1" applyBorder="1" applyAlignment="1">
      <alignment horizontal="center"/>
    </xf>
    <xf numFmtId="0" fontId="49" fillId="0" borderId="15" xfId="0" applyFont="1" applyFill="1" applyBorder="1"/>
    <xf numFmtId="0" fontId="50" fillId="0" borderId="15" xfId="5" applyFont="1" applyFill="1" applyBorder="1"/>
    <xf numFmtId="0" fontId="16" fillId="7" borderId="0" xfId="0" applyFont="1" applyFill="1" applyBorder="1" applyAlignment="1">
      <alignment horizontal="left" vertical="center" wrapText="1"/>
    </xf>
    <xf numFmtId="0" fontId="17" fillId="24" borderId="7" xfId="0" applyFont="1" applyFill="1" applyBorder="1" applyAlignment="1">
      <alignment horizontal="center" vertical="center"/>
    </xf>
    <xf numFmtId="0" fontId="16" fillId="7" borderId="0" xfId="0" applyFont="1" applyFill="1" applyAlignment="1">
      <alignment wrapText="1"/>
    </xf>
    <xf numFmtId="0" fontId="13" fillId="17" borderId="0" xfId="5" applyFill="1" applyAlignment="1">
      <alignment vertical="center"/>
    </xf>
    <xf numFmtId="0" fontId="18" fillId="10" borderId="10" xfId="0" applyFont="1" applyFill="1" applyBorder="1" applyAlignment="1">
      <alignment horizontal="center" vertical="center" wrapText="1"/>
    </xf>
    <xf numFmtId="0" fontId="16" fillId="0" borderId="10" xfId="0" applyFont="1" applyBorder="1" applyAlignment="1">
      <alignment vertical="center" wrapText="1"/>
    </xf>
    <xf numFmtId="0" fontId="0" fillId="17" borderId="0" xfId="0" applyFill="1" applyBorder="1" applyAlignment="1"/>
    <xf numFmtId="0" fontId="0" fillId="17" borderId="0" xfId="0" applyFill="1" applyBorder="1"/>
    <xf numFmtId="0" fontId="12" fillId="17" borderId="0" xfId="0" applyFont="1" applyFill="1" applyBorder="1" applyAlignment="1">
      <alignment vertical="center"/>
    </xf>
    <xf numFmtId="0" fontId="13" fillId="17" borderId="0" xfId="5" applyFill="1" applyBorder="1" applyAlignment="1">
      <alignment vertical="center"/>
    </xf>
    <xf numFmtId="0" fontId="29" fillId="0" borderId="0" xfId="14" applyFont="1" applyAlignment="1"/>
    <xf numFmtId="0" fontId="52" fillId="0" borderId="79" xfId="14" applyFont="1" applyBorder="1"/>
    <xf numFmtId="0" fontId="52" fillId="27" borderId="79" xfId="14" applyFont="1" applyFill="1" applyBorder="1" applyAlignment="1">
      <alignment horizontal="center"/>
    </xf>
    <xf numFmtId="0" fontId="55" fillId="33" borderId="88" xfId="14" applyFont="1" applyFill="1" applyBorder="1" applyAlignment="1">
      <alignment horizontal="center"/>
    </xf>
    <xf numFmtId="9" fontId="29" fillId="0" borderId="1" xfId="14" applyNumberFormat="1" applyFont="1" applyBorder="1"/>
    <xf numFmtId="0" fontId="29" fillId="0" borderId="70" xfId="14" applyFont="1" applyBorder="1"/>
    <xf numFmtId="0" fontId="29" fillId="0" borderId="89" xfId="14" applyFont="1" applyBorder="1"/>
    <xf numFmtId="0" fontId="55" fillId="33" borderId="89" xfId="14" applyFont="1" applyFill="1" applyBorder="1" applyAlignment="1">
      <alignment horizontal="center"/>
    </xf>
    <xf numFmtId="9" fontId="29" fillId="0" borderId="69" xfId="14" applyNumberFormat="1" applyFont="1" applyBorder="1"/>
    <xf numFmtId="0" fontId="29" fillId="0" borderId="90" xfId="14" applyFont="1" applyBorder="1"/>
    <xf numFmtId="9" fontId="29" fillId="0" borderId="91" xfId="14" applyNumberFormat="1" applyFont="1" applyBorder="1"/>
    <xf numFmtId="14" fontId="29" fillId="0" borderId="90" xfId="14" applyNumberFormat="1" applyFont="1" applyBorder="1"/>
    <xf numFmtId="1" fontId="53" fillId="33" borderId="89" xfId="14" applyNumberFormat="1" applyFont="1" applyFill="1" applyBorder="1" applyAlignment="1">
      <alignment horizontal="center"/>
    </xf>
    <xf numFmtId="9" fontId="53" fillId="33" borderId="91" xfId="14" applyNumberFormat="1" applyFont="1" applyFill="1" applyBorder="1" applyAlignment="1">
      <alignment horizontal="center"/>
    </xf>
    <xf numFmtId="0" fontId="29" fillId="0" borderId="0" xfId="14" applyFont="1" applyAlignment="1"/>
    <xf numFmtId="0" fontId="29" fillId="0" borderId="0" xfId="14" applyFont="1" applyAlignment="1"/>
    <xf numFmtId="0" fontId="10" fillId="0" borderId="19"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8" xfId="0" applyBorder="1" applyAlignment="1">
      <alignment wrapText="1"/>
    </xf>
    <xf numFmtId="0" fontId="0" fillId="0" borderId="13" xfId="0" applyBorder="1" applyAlignment="1">
      <alignment wrapText="1"/>
    </xf>
    <xf numFmtId="0" fontId="0" fillId="0" borderId="6" xfId="0" applyBorder="1"/>
    <xf numFmtId="0" fontId="0" fillId="0" borderId="6" xfId="0" applyBorder="1" applyAlignment="1">
      <alignment wrapText="1"/>
    </xf>
    <xf numFmtId="0" fontId="0" fillId="0" borderId="54" xfId="0" applyBorder="1"/>
    <xf numFmtId="0" fontId="0" fillId="0" borderId="22" xfId="0" applyBorder="1"/>
    <xf numFmtId="0" fontId="55" fillId="33" borderId="22" xfId="14" applyFont="1" applyFill="1" applyBorder="1" applyAlignment="1">
      <alignment horizontal="center"/>
    </xf>
    <xf numFmtId="0" fontId="0" fillId="0" borderId="14" xfId="0" applyBorder="1" applyAlignment="1">
      <alignment wrapText="1"/>
    </xf>
    <xf numFmtId="0" fontId="0" fillId="0" borderId="1" xfId="0" applyBorder="1" applyAlignment="1">
      <alignment wrapText="1"/>
    </xf>
    <xf numFmtId="0" fontId="42" fillId="28" borderId="61" xfId="14" applyFont="1" applyFill="1" applyBorder="1"/>
    <xf numFmtId="9" fontId="29" fillId="0" borderId="6" xfId="14" applyNumberFormat="1" applyFont="1" applyBorder="1"/>
    <xf numFmtId="0" fontId="29" fillId="0" borderId="0" xfId="14" applyFont="1" applyAlignment="1">
      <alignment wrapText="1"/>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wrapText="1"/>
    </xf>
    <xf numFmtId="0" fontId="10" fillId="0" borderId="1" xfId="0" applyFont="1" applyBorder="1"/>
    <xf numFmtId="0" fontId="10" fillId="0" borderId="1" xfId="0" applyFont="1" applyBorder="1" applyAlignment="1">
      <alignment horizontal="center"/>
    </xf>
    <xf numFmtId="0" fontId="0" fillId="0" borderId="1" xfId="0" applyFont="1" applyBorder="1"/>
    <xf numFmtId="9" fontId="0" fillId="0" borderId="1" xfId="0" applyNumberFormat="1" applyBorder="1" applyAlignment="1">
      <alignment horizontal="right"/>
    </xf>
    <xf numFmtId="0" fontId="0" fillId="0" borderId="1" xfId="0" applyBorder="1" applyAlignment="1">
      <alignment horizontal="right"/>
    </xf>
    <xf numFmtId="0" fontId="0" fillId="35" borderId="1" xfId="0" applyFill="1" applyBorder="1" applyAlignment="1">
      <alignment horizontal="right"/>
    </xf>
    <xf numFmtId="14" fontId="16" fillId="0" borderId="1" xfId="0" applyNumberFormat="1" applyFont="1" applyBorder="1" applyAlignment="1">
      <alignment horizontal="left" vertical="center"/>
    </xf>
    <xf numFmtId="0" fontId="57" fillId="0" borderId="1" xfId="0" applyFont="1" applyBorder="1" applyAlignment="1">
      <alignment horizontal="left" vertical="center"/>
    </xf>
    <xf numFmtId="0" fontId="53" fillId="29" borderId="83" xfId="14" applyFont="1" applyFill="1" applyBorder="1" applyAlignment="1">
      <alignment horizontal="center" vertical="center"/>
    </xf>
    <xf numFmtId="0" fontId="53" fillId="30" borderId="83" xfId="14" applyFont="1" applyFill="1" applyBorder="1" applyAlignment="1">
      <alignment horizontal="center" vertical="center"/>
    </xf>
    <xf numFmtId="0" fontId="53" fillId="31" borderId="83" xfId="14" applyFont="1" applyFill="1" applyBorder="1" applyAlignment="1">
      <alignment horizontal="center" vertical="center"/>
    </xf>
    <xf numFmtId="0" fontId="53" fillId="32" borderId="0" xfId="14" applyFont="1" applyFill="1" applyBorder="1" applyAlignment="1">
      <alignment horizontal="center" vertical="center"/>
    </xf>
    <xf numFmtId="0" fontId="54" fillId="27" borderId="94" xfId="14" applyFont="1" applyFill="1" applyBorder="1" applyAlignment="1">
      <alignment horizontal="center" vertical="center"/>
    </xf>
    <xf numFmtId="0" fontId="29" fillId="0" borderId="95" xfId="14" applyFont="1" applyBorder="1"/>
    <xf numFmtId="0" fontId="29" fillId="0" borderId="96" xfId="14" applyFont="1" applyBorder="1"/>
    <xf numFmtId="0" fontId="29" fillId="0" borderId="97" xfId="14" applyFont="1" applyBorder="1"/>
    <xf numFmtId="0" fontId="55" fillId="33" borderId="97" xfId="14" applyFont="1" applyFill="1" applyBorder="1" applyAlignment="1">
      <alignment horizontal="center"/>
    </xf>
    <xf numFmtId="9" fontId="29" fillId="0" borderId="98" xfId="14" applyNumberFormat="1" applyFont="1" applyBorder="1"/>
    <xf numFmtId="9" fontId="29" fillId="0" borderId="19" xfId="14" applyNumberFormat="1" applyFont="1" applyBorder="1"/>
    <xf numFmtId="9" fontId="29" fillId="0" borderId="99" xfId="14" applyNumberFormat="1" applyFont="1" applyBorder="1"/>
    <xf numFmtId="0" fontId="29" fillId="0" borderId="100" xfId="14" applyFont="1" applyBorder="1"/>
    <xf numFmtId="14" fontId="29" fillId="0" borderId="100" xfId="14" applyNumberFormat="1" applyFont="1" applyBorder="1"/>
    <xf numFmtId="1" fontId="53" fillId="33" borderId="97" xfId="14" applyNumberFormat="1" applyFont="1" applyFill="1" applyBorder="1" applyAlignment="1">
      <alignment horizontal="center"/>
    </xf>
    <xf numFmtId="9" fontId="53" fillId="33" borderId="99" xfId="14" applyNumberFormat="1" applyFont="1" applyFill="1" applyBorder="1" applyAlignment="1">
      <alignment horizontal="center"/>
    </xf>
    <xf numFmtId="9" fontId="29" fillId="0" borderId="101" xfId="14" applyNumberFormat="1" applyFont="1" applyBorder="1"/>
    <xf numFmtId="0" fontId="29" fillId="0" borderId="102" xfId="14" applyFont="1" applyBorder="1"/>
    <xf numFmtId="9" fontId="29" fillId="0" borderId="103" xfId="14" applyNumberFormat="1" applyFont="1" applyBorder="1"/>
    <xf numFmtId="0" fontId="29" fillId="0" borderId="104" xfId="14" applyFont="1" applyBorder="1"/>
    <xf numFmtId="0" fontId="29" fillId="0" borderId="105" xfId="14" applyFont="1" applyBorder="1"/>
    <xf numFmtId="0" fontId="29" fillId="0" borderId="106" xfId="14" applyFont="1" applyBorder="1"/>
    <xf numFmtId="0" fontId="55" fillId="33" borderId="106" xfId="14" applyFont="1" applyFill="1" applyBorder="1" applyAlignment="1">
      <alignment horizontal="center"/>
    </xf>
    <xf numFmtId="0" fontId="55" fillId="33" borderId="107" xfId="14" applyFont="1" applyFill="1" applyBorder="1" applyAlignment="1">
      <alignment horizontal="center"/>
    </xf>
    <xf numFmtId="9" fontId="29" fillId="0" borderId="108" xfId="14" applyNumberFormat="1" applyFont="1" applyBorder="1"/>
    <xf numFmtId="9" fontId="29" fillId="0" borderId="5" xfId="14" applyNumberFormat="1" applyFont="1" applyBorder="1"/>
    <xf numFmtId="9" fontId="29" fillId="0" borderId="109" xfId="14" applyNumberFormat="1" applyFont="1" applyBorder="1"/>
    <xf numFmtId="9" fontId="29" fillId="0" borderId="110" xfId="14" applyNumberFormat="1" applyFont="1" applyBorder="1"/>
    <xf numFmtId="0" fontId="29" fillId="0" borderId="111" xfId="14" applyFont="1" applyBorder="1"/>
    <xf numFmtId="14" fontId="29" fillId="0" borderId="111" xfId="14" applyNumberFormat="1" applyFont="1" applyBorder="1"/>
    <xf numFmtId="1" fontId="53" fillId="33" borderId="106" xfId="14" applyNumberFormat="1" applyFont="1" applyFill="1" applyBorder="1" applyAlignment="1">
      <alignment horizontal="center"/>
    </xf>
    <xf numFmtId="9" fontId="53" fillId="33" borderId="110" xfId="14" applyNumberFormat="1" applyFont="1" applyFill="1" applyBorder="1" applyAlignment="1">
      <alignment horizontal="center"/>
    </xf>
    <xf numFmtId="9" fontId="29" fillId="0" borderId="112" xfId="14" applyNumberFormat="1" applyFont="1" applyBorder="1"/>
    <xf numFmtId="0" fontId="21" fillId="7" borderId="21" xfId="0" applyNumberFormat="1" applyFont="1" applyFill="1" applyBorder="1" applyAlignment="1">
      <alignment horizontal="left" vertical="top" wrapText="1"/>
    </xf>
    <xf numFmtId="0" fontId="12" fillId="0" borderId="21" xfId="0" applyNumberFormat="1" applyFont="1" applyFill="1" applyBorder="1" applyAlignment="1">
      <alignment horizontal="left" vertical="top" wrapText="1"/>
    </xf>
    <xf numFmtId="0" fontId="22" fillId="7" borderId="21" xfId="0" applyFont="1" applyFill="1" applyBorder="1" applyAlignment="1">
      <alignment horizontal="left" vertical="center" wrapText="1"/>
    </xf>
    <xf numFmtId="0" fontId="22" fillId="7" borderId="1" xfId="0" applyFont="1" applyFill="1" applyBorder="1" applyAlignment="1">
      <alignment vertical="center" wrapText="1"/>
    </xf>
    <xf numFmtId="0" fontId="22" fillId="7" borderId="1" xfId="0" applyFont="1" applyFill="1" applyBorder="1" applyAlignment="1">
      <alignment horizontal="left" vertical="center" wrapText="1"/>
    </xf>
    <xf numFmtId="0" fontId="21" fillId="7" borderId="0" xfId="0" applyFont="1" applyFill="1" applyAlignment="1">
      <alignment horizontal="center" vertical="center" wrapText="1"/>
    </xf>
    <xf numFmtId="0" fontId="38" fillId="12" borderId="21" xfId="0" applyFont="1" applyFill="1" applyBorder="1" applyAlignment="1">
      <alignment horizontal="left" vertical="center" wrapText="1"/>
    </xf>
    <xf numFmtId="0" fontId="38" fillId="12" borderId="23" xfId="0" applyFont="1" applyFill="1" applyBorder="1" applyAlignment="1">
      <alignment horizontal="left" vertical="center" wrapText="1"/>
    </xf>
    <xf numFmtId="0" fontId="24" fillId="7" borderId="14" xfId="0" applyNumberFormat="1" applyFont="1" applyFill="1" applyBorder="1" applyAlignment="1">
      <alignment horizontal="center" vertical="top" wrapText="1"/>
    </xf>
    <xf numFmtId="0" fontId="40" fillId="7" borderId="6" xfId="0" applyFont="1" applyFill="1" applyBorder="1" applyAlignment="1">
      <alignment horizontal="center" vertical="center" textRotation="90" wrapText="1"/>
    </xf>
    <xf numFmtId="0" fontId="40" fillId="7" borderId="54" xfId="0" applyFont="1" applyFill="1" applyBorder="1" applyAlignment="1">
      <alignment horizontal="center" vertical="center" textRotation="90" wrapText="1"/>
    </xf>
    <xf numFmtId="0" fontId="21" fillId="7" borderId="1" xfId="0" applyNumberFormat="1" applyFont="1" applyFill="1" applyBorder="1" applyAlignment="1">
      <alignment horizontal="left" vertical="top" wrapText="1"/>
    </xf>
    <xf numFmtId="0" fontId="21" fillId="7" borderId="1" xfId="0" applyFont="1" applyFill="1" applyBorder="1" applyAlignment="1">
      <alignment horizontal="center" vertical="top"/>
    </xf>
    <xf numFmtId="0" fontId="21" fillId="7" borderId="1" xfId="0" applyFont="1" applyFill="1" applyBorder="1" applyAlignment="1">
      <alignment horizontal="left" vertical="top"/>
    </xf>
    <xf numFmtId="0" fontId="21" fillId="7" borderId="1" xfId="0" applyNumberFormat="1" applyFont="1" applyFill="1" applyBorder="1" applyAlignment="1">
      <alignment horizontal="left" vertical="top"/>
    </xf>
    <xf numFmtId="0" fontId="21" fillId="7" borderId="1" xfId="0" applyNumberFormat="1" applyFont="1" applyFill="1" applyBorder="1" applyAlignment="1">
      <alignment horizontal="center" vertical="center"/>
    </xf>
    <xf numFmtId="0" fontId="21" fillId="7" borderId="22" xfId="0" applyNumberFormat="1" applyFont="1" applyFill="1" applyBorder="1" applyAlignment="1">
      <alignment horizontal="left" vertical="top"/>
    </xf>
    <xf numFmtId="0" fontId="21" fillId="7" borderId="1" xfId="0" applyNumberFormat="1" applyFont="1" applyFill="1" applyBorder="1" applyAlignment="1">
      <alignment horizontal="center" vertical="top"/>
    </xf>
    <xf numFmtId="0" fontId="21" fillId="7" borderId="22" xfId="0" applyNumberFormat="1" applyFont="1" applyFill="1" applyBorder="1" applyAlignment="1">
      <alignment horizontal="center" vertical="center"/>
    </xf>
    <xf numFmtId="0" fontId="58" fillId="7" borderId="1" xfId="0" applyFont="1" applyFill="1" applyBorder="1" applyAlignment="1">
      <alignment horizontal="left" vertical="center" wrapText="1"/>
    </xf>
    <xf numFmtId="0" fontId="21" fillId="7" borderId="0" xfId="0" applyNumberFormat="1" applyFont="1" applyFill="1" applyBorder="1" applyAlignment="1">
      <alignment horizontal="left" vertical="top"/>
    </xf>
    <xf numFmtId="0" fontId="21" fillId="7" borderId="16" xfId="0" applyNumberFormat="1" applyFont="1" applyFill="1" applyBorder="1" applyAlignment="1">
      <alignment horizontal="left" vertical="top"/>
    </xf>
    <xf numFmtId="0" fontId="58" fillId="7" borderId="21" xfId="0" applyFont="1" applyFill="1" applyBorder="1" applyAlignment="1">
      <alignment horizontal="left" vertical="center" wrapText="1"/>
    </xf>
    <xf numFmtId="0" fontId="22" fillId="36" borderId="1" xfId="0" applyFont="1" applyFill="1" applyBorder="1" applyAlignment="1">
      <alignment vertical="center" wrapText="1"/>
    </xf>
    <xf numFmtId="0" fontId="58" fillId="7" borderId="10" xfId="0" applyFont="1" applyFill="1" applyBorder="1" applyAlignment="1">
      <alignment vertical="center" wrapText="1"/>
    </xf>
    <xf numFmtId="0" fontId="22" fillId="7" borderId="10" xfId="0" applyFont="1" applyFill="1" applyBorder="1" applyAlignment="1">
      <alignment vertical="center" wrapText="1"/>
    </xf>
    <xf numFmtId="0" fontId="58" fillId="7" borderId="6" xfId="0" applyFont="1" applyFill="1" applyBorder="1" applyAlignment="1">
      <alignment vertical="center" wrapText="1"/>
    </xf>
    <xf numFmtId="0" fontId="21" fillId="7" borderId="1" xfId="0" applyFont="1" applyFill="1" applyBorder="1" applyAlignment="1">
      <alignment horizontal="center" vertical="center"/>
    </xf>
    <xf numFmtId="0" fontId="21" fillId="7" borderId="1" xfId="0" applyFont="1" applyFill="1" applyBorder="1" applyAlignment="1">
      <alignment horizontal="left" vertical="center"/>
    </xf>
    <xf numFmtId="0" fontId="21" fillId="7" borderId="43" xfId="0" applyNumberFormat="1" applyFont="1" applyFill="1" applyBorder="1" applyAlignment="1">
      <alignment horizontal="left" vertical="top" wrapText="1"/>
    </xf>
    <xf numFmtId="0" fontId="21" fillId="7" borderId="48" xfId="0" applyNumberFormat="1" applyFont="1" applyFill="1" applyBorder="1" applyAlignment="1">
      <alignment horizontal="left" vertical="top" wrapText="1"/>
    </xf>
    <xf numFmtId="0" fontId="21" fillId="7" borderId="0" xfId="0" applyNumberFormat="1" applyFont="1" applyFill="1" applyBorder="1" applyAlignment="1">
      <alignment horizontal="left" vertical="top" wrapText="1"/>
    </xf>
    <xf numFmtId="0" fontId="21" fillId="7" borderId="0" xfId="0" applyNumberFormat="1" applyFont="1" applyFill="1" applyBorder="1" applyAlignment="1">
      <alignment horizontal="center" vertical="center"/>
    </xf>
    <xf numFmtId="165" fontId="22" fillId="7" borderId="1" xfId="0" applyNumberFormat="1" applyFont="1" applyFill="1" applyBorder="1" applyAlignment="1">
      <alignment horizontal="left" vertical="top" wrapText="1"/>
    </xf>
    <xf numFmtId="0" fontId="21" fillId="7" borderId="1" xfId="0" applyNumberFormat="1" applyFont="1" applyFill="1" applyBorder="1" applyAlignment="1">
      <alignment horizontal="left" vertical="center" wrapText="1"/>
    </xf>
    <xf numFmtId="166" fontId="22" fillId="7" borderId="1" xfId="0" applyNumberFormat="1" applyFont="1" applyFill="1" applyBorder="1" applyAlignment="1">
      <alignment horizontal="left" vertical="top" wrapText="1"/>
    </xf>
    <xf numFmtId="0" fontId="22" fillId="7" borderId="1" xfId="0" applyFont="1" applyFill="1" applyBorder="1" applyAlignment="1">
      <alignment horizontal="left" vertical="top" wrapText="1"/>
    </xf>
    <xf numFmtId="166" fontId="22" fillId="7" borderId="0" xfId="0" applyNumberFormat="1" applyFont="1" applyFill="1" applyBorder="1" applyAlignment="1">
      <alignment horizontal="left" vertical="top" wrapText="1"/>
    </xf>
    <xf numFmtId="0" fontId="23" fillId="7" borderId="23" xfId="0" applyNumberFormat="1" applyFont="1" applyFill="1" applyBorder="1" applyAlignment="1">
      <alignment horizontal="left" vertical="top" wrapText="1"/>
    </xf>
    <xf numFmtId="0" fontId="21" fillId="7" borderId="5" xfId="0" applyNumberFormat="1" applyFont="1" applyFill="1" applyBorder="1" applyAlignment="1">
      <alignment horizontal="left" vertical="top" wrapText="1"/>
    </xf>
    <xf numFmtId="0" fontId="21" fillId="7" borderId="0" xfId="0" applyFont="1" applyFill="1" applyAlignment="1">
      <alignment horizontal="left" vertical="center" wrapText="1"/>
    </xf>
    <xf numFmtId="0" fontId="28" fillId="7" borderId="2" xfId="0" applyFont="1" applyFill="1" applyBorder="1" applyAlignment="1">
      <alignment horizontal="left" vertical="center" wrapText="1"/>
    </xf>
    <xf numFmtId="0" fontId="28" fillId="7" borderId="39" xfId="0" applyFont="1" applyFill="1" applyBorder="1" applyAlignment="1">
      <alignment horizontal="left" vertical="center" wrapText="1"/>
    </xf>
    <xf numFmtId="0" fontId="28" fillId="7" borderId="40"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14" fillId="11" borderId="39" xfId="0" applyFont="1" applyFill="1" applyBorder="1" applyAlignment="1">
      <alignment horizontal="center" vertical="center" wrapText="1"/>
    </xf>
    <xf numFmtId="0" fontId="14" fillId="11" borderId="40" xfId="0" applyFont="1" applyFill="1" applyBorder="1" applyAlignment="1">
      <alignment horizontal="center" vertical="center" wrapText="1"/>
    </xf>
    <xf numFmtId="0" fontId="14" fillId="11" borderId="42" xfId="0" applyFont="1" applyFill="1" applyBorder="1" applyAlignment="1">
      <alignment horizontal="center" vertical="center" wrapText="1"/>
    </xf>
    <xf numFmtId="0" fontId="14" fillId="11" borderId="34"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8" xfId="0" applyFont="1" applyBorder="1" applyAlignment="1">
      <alignment horizontal="left" vertical="center" wrapText="1"/>
    </xf>
    <xf numFmtId="0" fontId="16" fillId="0" borderId="50" xfId="0" applyFont="1" applyBorder="1" applyAlignment="1">
      <alignment horizontal="left" vertical="center" wrapText="1"/>
    </xf>
    <xf numFmtId="0" fontId="17" fillId="18" borderId="21" xfId="0" applyFont="1" applyFill="1" applyBorder="1" applyAlignment="1">
      <alignment horizontal="center" vertical="center" wrapText="1"/>
    </xf>
    <xf numFmtId="0" fontId="17" fillId="18" borderId="23"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35"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31" fillId="7" borderId="0" xfId="0" applyFont="1" applyFill="1" applyAlignment="1">
      <alignment horizontal="right" vertical="center" wrapText="1"/>
    </xf>
    <xf numFmtId="14" fontId="29" fillId="0" borderId="60" xfId="14" applyNumberFormat="1" applyFont="1" applyBorder="1" applyAlignment="1">
      <alignment horizontal="center"/>
    </xf>
    <xf numFmtId="14" fontId="29" fillId="0" borderId="61" xfId="14" applyNumberFormat="1" applyFont="1" applyBorder="1" applyAlignment="1">
      <alignment horizontal="center"/>
    </xf>
    <xf numFmtId="0" fontId="29" fillId="0" borderId="59" xfId="14" applyFont="1" applyBorder="1" applyAlignment="1">
      <alignment horizontal="center" vertical="center"/>
    </xf>
    <xf numFmtId="0" fontId="42" fillId="0" borderId="66" xfId="14" applyFont="1" applyBorder="1"/>
    <xf numFmtId="0" fontId="42" fillId="0" borderId="72" xfId="14" applyFont="1" applyBorder="1"/>
    <xf numFmtId="0" fontId="52" fillId="0" borderId="60" xfId="14" applyFont="1" applyBorder="1" applyAlignment="1">
      <alignment horizontal="center" vertical="center" wrapText="1"/>
    </xf>
    <xf numFmtId="0" fontId="42" fillId="0" borderId="61" xfId="14" applyFont="1" applyBorder="1"/>
    <xf numFmtId="0" fontId="42" fillId="0" borderId="62" xfId="14" applyFont="1" applyBorder="1"/>
    <xf numFmtId="0" fontId="42" fillId="0" borderId="67" xfId="14" applyFont="1" applyBorder="1"/>
    <xf numFmtId="0" fontId="29" fillId="0" borderId="0" xfId="14" applyFont="1" applyAlignment="1"/>
    <xf numFmtId="0" fontId="42" fillId="0" borderId="68" xfId="14" applyFont="1" applyBorder="1"/>
    <xf numFmtId="0" fontId="42" fillId="0" borderId="73" xfId="14" applyFont="1" applyBorder="1"/>
    <xf numFmtId="0" fontId="42" fillId="0" borderId="74" xfId="14" applyFont="1" applyBorder="1"/>
    <xf numFmtId="0" fontId="42" fillId="0" borderId="75" xfId="14" applyFont="1" applyBorder="1"/>
    <xf numFmtId="0" fontId="29" fillId="0" borderId="63" xfId="14" applyFont="1" applyBorder="1" applyAlignment="1">
      <alignment horizontal="center"/>
    </xf>
    <xf numFmtId="0" fontId="42" fillId="0" borderId="64" xfId="14" applyFont="1" applyBorder="1"/>
    <xf numFmtId="0" fontId="29" fillId="0" borderId="65" xfId="14" applyFont="1" applyBorder="1" applyAlignment="1">
      <alignment horizontal="center"/>
    </xf>
    <xf numFmtId="0" fontId="42" fillId="0" borderId="71" xfId="14" applyFont="1" applyBorder="1"/>
    <xf numFmtId="0" fontId="42" fillId="0" borderId="78" xfId="14" applyFont="1" applyBorder="1"/>
    <xf numFmtId="0" fontId="29" fillId="0" borderId="69" xfId="14" applyFont="1" applyBorder="1" applyAlignment="1">
      <alignment horizontal="center"/>
    </xf>
    <xf numFmtId="0" fontId="42" fillId="0" borderId="70" xfId="14" applyFont="1" applyBorder="1"/>
    <xf numFmtId="0" fontId="29" fillId="0" borderId="76" xfId="14" applyFont="1" applyBorder="1" applyAlignment="1">
      <alignment horizontal="center"/>
    </xf>
    <xf numFmtId="0" fontId="42" fillId="0" borderId="77" xfId="14" applyFont="1" applyBorder="1"/>
    <xf numFmtId="0" fontId="43" fillId="27" borderId="83" xfId="14" applyFont="1" applyFill="1" applyBorder="1" applyAlignment="1">
      <alignment horizontal="center" vertical="center" wrapText="1"/>
    </xf>
    <xf numFmtId="0" fontId="42" fillId="0" borderId="87" xfId="14" applyFont="1" applyBorder="1"/>
    <xf numFmtId="0" fontId="43" fillId="27" borderId="84" xfId="14" applyFont="1" applyFill="1" applyBorder="1" applyAlignment="1">
      <alignment horizontal="center" vertical="center" wrapText="1"/>
    </xf>
    <xf numFmtId="0" fontId="43" fillId="27" borderId="85" xfId="14" applyFont="1" applyFill="1" applyBorder="1" applyAlignment="1">
      <alignment horizontal="center" vertical="center" wrapText="1"/>
    </xf>
    <xf numFmtId="0" fontId="42" fillId="0" borderId="0" xfId="14" applyFont="1" applyBorder="1"/>
    <xf numFmtId="0" fontId="42" fillId="0" borderId="85" xfId="14" applyFont="1" applyBorder="1"/>
    <xf numFmtId="0" fontId="43" fillId="27" borderId="0" xfId="14" applyFont="1" applyFill="1" applyBorder="1" applyAlignment="1">
      <alignment horizontal="center" vertical="center" wrapText="1"/>
    </xf>
    <xf numFmtId="0" fontId="42" fillId="0" borderId="86" xfId="14" applyFont="1" applyBorder="1"/>
    <xf numFmtId="0" fontId="43" fillId="27" borderId="36" xfId="14" applyFont="1" applyFill="1" applyBorder="1" applyAlignment="1">
      <alignment horizontal="center" vertical="center" wrapText="1"/>
    </xf>
    <xf numFmtId="0" fontId="43" fillId="27" borderId="38" xfId="14" applyFont="1" applyFill="1" applyBorder="1" applyAlignment="1">
      <alignment horizontal="center" vertical="center" wrapText="1"/>
    </xf>
    <xf numFmtId="0" fontId="43" fillId="27" borderId="15" xfId="14" applyFont="1" applyFill="1" applyBorder="1" applyAlignment="1">
      <alignment horizontal="center" vertical="center" wrapText="1"/>
    </xf>
    <xf numFmtId="0" fontId="43" fillId="27" borderId="8" xfId="14" applyFont="1" applyFill="1" applyBorder="1" applyAlignment="1">
      <alignment horizontal="center" vertical="center" wrapText="1"/>
    </xf>
    <xf numFmtId="0" fontId="52" fillId="27" borderId="2" xfId="14" applyFont="1" applyFill="1" applyBorder="1" applyAlignment="1">
      <alignment horizontal="center" vertical="center"/>
    </xf>
    <xf numFmtId="0" fontId="52" fillId="27" borderId="40" xfId="14" applyFont="1" applyFill="1" applyBorder="1" applyAlignment="1">
      <alignment horizontal="center" vertical="center"/>
    </xf>
    <xf numFmtId="0" fontId="52" fillId="27" borderId="80" xfId="14" applyFont="1" applyFill="1" applyBorder="1" applyAlignment="1">
      <alignment horizontal="center" vertical="center"/>
    </xf>
    <xf numFmtId="0" fontId="52" fillId="27" borderId="81" xfId="14" applyFont="1" applyFill="1" applyBorder="1" applyAlignment="1">
      <alignment horizontal="center" vertical="center"/>
    </xf>
    <xf numFmtId="0" fontId="52" fillId="27" borderId="61" xfId="14" applyFont="1" applyFill="1" applyBorder="1" applyAlignment="1">
      <alignment horizontal="center" vertical="center"/>
    </xf>
    <xf numFmtId="0" fontId="43" fillId="27" borderId="37" xfId="14" applyFont="1" applyFill="1" applyBorder="1" applyAlignment="1">
      <alignment horizontal="center" vertical="center" wrapText="1"/>
    </xf>
    <xf numFmtId="0" fontId="43" fillId="27" borderId="16" xfId="14" applyFont="1" applyFill="1" applyBorder="1" applyAlignment="1">
      <alignment horizontal="center" vertical="center" wrapText="1"/>
    </xf>
    <xf numFmtId="0" fontId="52" fillId="27" borderId="80" xfId="14" applyFont="1" applyFill="1" applyBorder="1" applyAlignment="1">
      <alignment horizontal="center"/>
    </xf>
    <xf numFmtId="0" fontId="42" fillId="0" borderId="82" xfId="14" applyFont="1" applyBorder="1"/>
    <xf numFmtId="0" fontId="42" fillId="0" borderId="81" xfId="14" applyFont="1" applyBorder="1"/>
    <xf numFmtId="0" fontId="43" fillId="27" borderId="87" xfId="14" applyFont="1" applyFill="1"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0" fontId="10" fillId="34" borderId="92" xfId="0" applyFont="1" applyFill="1" applyBorder="1" applyAlignment="1">
      <alignment horizontal="center" vertical="center" wrapText="1"/>
    </xf>
    <xf numFmtId="0" fontId="10" fillId="34" borderId="93" xfId="0" applyFont="1" applyFill="1" applyBorder="1" applyAlignment="1">
      <alignment horizontal="center" vertical="center" wrapText="1"/>
    </xf>
    <xf numFmtId="0" fontId="10" fillId="34" borderId="18" xfId="0" applyFont="1" applyFill="1" applyBorder="1" applyAlignment="1">
      <alignment horizontal="center" vertical="center" wrapText="1"/>
    </xf>
    <xf numFmtId="0" fontId="10" fillId="34" borderId="19" xfId="0" applyFont="1" applyFill="1" applyBorder="1" applyAlignment="1">
      <alignment horizontal="center" vertical="center" wrapText="1"/>
    </xf>
    <xf numFmtId="0" fontId="10" fillId="34" borderId="20" xfId="0" applyFont="1" applyFill="1" applyBorder="1" applyAlignment="1">
      <alignment horizontal="center" vertical="center" wrapText="1"/>
    </xf>
    <xf numFmtId="0" fontId="10" fillId="34" borderId="17" xfId="0" applyFont="1" applyFill="1" applyBorder="1" applyAlignment="1">
      <alignment horizontal="center" vertical="center" wrapText="1"/>
    </xf>
    <xf numFmtId="0" fontId="56" fillId="5" borderId="20" xfId="3" applyFont="1" applyFill="1" applyBorder="1" applyAlignment="1">
      <alignment horizontal="center" vertical="center"/>
    </xf>
    <xf numFmtId="0" fontId="56" fillId="5" borderId="22" xfId="3" applyFont="1" applyFill="1" applyBorder="1" applyAlignment="1">
      <alignment horizontal="center" vertical="center"/>
    </xf>
    <xf numFmtId="0" fontId="10" fillId="34" borderId="18" xfId="0" applyFont="1" applyFill="1" applyBorder="1" applyAlignment="1">
      <alignment horizontal="center" vertical="center"/>
    </xf>
    <xf numFmtId="0" fontId="10" fillId="34" borderId="21" xfId="0" applyFont="1" applyFill="1" applyBorder="1" applyAlignment="1">
      <alignment horizontal="center" vertical="center"/>
    </xf>
    <xf numFmtId="0" fontId="10" fillId="34" borderId="20" xfId="0" applyFont="1" applyFill="1" applyBorder="1" applyAlignment="1">
      <alignment horizontal="center" vertical="center"/>
    </xf>
    <xf numFmtId="0" fontId="10" fillId="34" borderId="22" xfId="0" applyFont="1" applyFill="1" applyBorder="1" applyAlignment="1">
      <alignment horizontal="center" vertical="center"/>
    </xf>
    <xf numFmtId="0" fontId="10" fillId="34" borderId="23" xfId="0" applyFont="1" applyFill="1" applyBorder="1" applyAlignment="1">
      <alignment horizontal="center" vertical="center" wrapText="1"/>
    </xf>
    <xf numFmtId="0" fontId="10" fillId="34" borderId="5" xfId="0" applyFont="1" applyFill="1" applyBorder="1" applyAlignment="1">
      <alignment horizontal="center" vertical="center" wrapText="1"/>
    </xf>
    <xf numFmtId="0" fontId="10" fillId="34" borderId="24" xfId="0"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56" fillId="4" borderId="19" xfId="3" applyFont="1" applyFill="1" applyBorder="1" applyAlignment="1">
      <alignment horizontal="center" vertical="center"/>
    </xf>
    <xf numFmtId="0" fontId="56" fillId="4" borderId="1" xfId="3" applyFont="1" applyFill="1" applyBorder="1" applyAlignment="1">
      <alignment horizontal="center" vertical="center"/>
    </xf>
    <xf numFmtId="0" fontId="56" fillId="3" borderId="19" xfId="3" applyFont="1" applyFill="1" applyBorder="1" applyAlignment="1">
      <alignment horizontal="center" vertical="center"/>
    </xf>
    <xf numFmtId="0" fontId="56" fillId="3" borderId="1" xfId="3"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44" fillId="11" borderId="47" xfId="0" applyFont="1" applyFill="1" applyBorder="1" applyAlignment="1">
      <alignment horizontal="center" vertical="center" wrapText="1"/>
    </xf>
    <xf numFmtId="0" fontId="44" fillId="11" borderId="48" xfId="0" applyFont="1" applyFill="1" applyBorder="1" applyAlignment="1">
      <alignment horizontal="center" vertical="center" wrapText="1"/>
    </xf>
    <xf numFmtId="0" fontId="44" fillId="11" borderId="1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51" xfId="0" applyFont="1" applyFill="1" applyBorder="1" applyAlignment="1">
      <alignment horizontal="center"/>
    </xf>
    <xf numFmtId="0" fontId="17" fillId="0" borderId="46" xfId="0" applyFont="1" applyFill="1" applyBorder="1" applyAlignment="1">
      <alignment horizontal="center"/>
    </xf>
    <xf numFmtId="0" fontId="17" fillId="0" borderId="57" xfId="0" applyFont="1" applyFill="1" applyBorder="1" applyAlignment="1">
      <alignment horizontal="center"/>
    </xf>
    <xf numFmtId="0" fontId="17" fillId="24" borderId="4" xfId="0" applyFont="1" applyFill="1" applyBorder="1" applyAlignment="1">
      <alignment horizontal="center" vertical="center" wrapText="1"/>
    </xf>
    <xf numFmtId="0" fontId="17" fillId="24" borderId="8" xfId="0" applyFont="1" applyFill="1" applyBorder="1" applyAlignment="1">
      <alignment horizontal="center" vertical="center" wrapText="1"/>
    </xf>
    <xf numFmtId="0" fontId="31" fillId="7" borderId="45" xfId="0" applyFont="1" applyFill="1" applyBorder="1" applyAlignment="1">
      <alignment horizontal="right" vertical="center" wrapText="1"/>
    </xf>
    <xf numFmtId="0" fontId="35" fillId="0" borderId="10" xfId="0" applyFont="1" applyBorder="1" applyAlignment="1">
      <alignment horizontal="center"/>
    </xf>
    <xf numFmtId="0" fontId="35" fillId="0" borderId="6" xfId="0" applyFont="1" applyBorder="1" applyAlignment="1">
      <alignment horizontal="center"/>
    </xf>
    <xf numFmtId="0" fontId="17" fillId="0" borderId="1" xfId="0" applyFont="1" applyFill="1" applyBorder="1" applyAlignment="1">
      <alignment horizontal="center" vertical="center" wrapText="1"/>
    </xf>
    <xf numFmtId="0" fontId="45" fillId="11" borderId="47" xfId="0" applyFont="1" applyFill="1" applyBorder="1" applyAlignment="1">
      <alignment horizontal="left" wrapText="1"/>
    </xf>
    <xf numFmtId="0" fontId="45" fillId="11" borderId="14" xfId="0" applyFont="1" applyFill="1" applyBorder="1" applyAlignment="1">
      <alignment horizontal="left" wrapText="1"/>
    </xf>
    <xf numFmtId="0" fontId="45" fillId="0" borderId="46" xfId="0" applyFont="1" applyBorder="1" applyAlignment="1">
      <alignment horizontal="center"/>
    </xf>
    <xf numFmtId="0" fontId="45" fillId="26" borderId="42" xfId="0" applyFont="1" applyFill="1" applyBorder="1" applyAlignment="1">
      <alignment horizontal="left" wrapText="1"/>
    </xf>
    <xf numFmtId="0" fontId="45" fillId="26" borderId="58" xfId="0" applyFont="1" applyFill="1" applyBorder="1" applyAlignment="1">
      <alignment horizontal="left" wrapText="1"/>
    </xf>
    <xf numFmtId="0" fontId="45" fillId="23" borderId="1" xfId="0" applyFont="1" applyFill="1" applyBorder="1" applyAlignment="1">
      <alignment horizontal="center" wrapText="1"/>
    </xf>
    <xf numFmtId="0" fontId="35" fillId="16" borderId="10" xfId="0" applyFont="1" applyFill="1" applyBorder="1" applyAlignment="1">
      <alignment horizontal="center"/>
    </xf>
    <xf numFmtId="0" fontId="35" fillId="16" borderId="6" xfId="0" applyFont="1" applyFill="1" applyBorder="1" applyAlignment="1">
      <alignment horizontal="center"/>
    </xf>
    <xf numFmtId="0" fontId="35" fillId="20" borderId="1" xfId="0" applyFont="1" applyFill="1" applyBorder="1" applyAlignment="1">
      <alignment horizontal="center"/>
    </xf>
    <xf numFmtId="0" fontId="35" fillId="16" borderId="1" xfId="0" applyFont="1" applyFill="1" applyBorder="1" applyAlignment="1">
      <alignment horizontal="center"/>
    </xf>
    <xf numFmtId="0" fontId="22" fillId="7" borderId="1" xfId="0" applyFont="1" applyFill="1" applyBorder="1" applyAlignment="1">
      <alignment horizontal="left" vertical="center" wrapText="1"/>
    </xf>
    <xf numFmtId="0" fontId="22" fillId="7" borderId="22" xfId="0" applyFont="1" applyFill="1" applyBorder="1" applyAlignment="1">
      <alignment horizontal="left" vertical="center" wrapText="1"/>
    </xf>
    <xf numFmtId="0" fontId="20" fillId="12" borderId="3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51" xfId="0" applyFont="1" applyFill="1" applyBorder="1" applyAlignment="1">
      <alignment horizontal="center" vertical="center" wrapText="1"/>
    </xf>
    <xf numFmtId="0" fontId="27" fillId="12" borderId="52" xfId="0" applyFont="1" applyFill="1" applyBorder="1" applyAlignment="1">
      <alignment horizontal="center" vertical="center" wrapText="1"/>
    </xf>
    <xf numFmtId="0" fontId="27" fillId="12" borderId="37" xfId="0" applyFont="1" applyFill="1" applyBorder="1" applyAlignment="1">
      <alignment horizontal="center" vertical="center" wrapText="1"/>
    </xf>
    <xf numFmtId="0" fontId="27" fillId="12" borderId="12" xfId="0" applyFont="1" applyFill="1" applyBorder="1" applyAlignment="1">
      <alignment horizontal="center" vertical="center" wrapText="1"/>
    </xf>
    <xf numFmtId="0" fontId="27" fillId="12" borderId="0" xfId="0" applyFont="1" applyFill="1" applyBorder="1" applyAlignment="1">
      <alignment horizontal="center" vertical="center" wrapText="1"/>
    </xf>
    <xf numFmtId="0" fontId="21" fillId="7" borderId="37" xfId="0" applyFont="1" applyFill="1" applyBorder="1" applyAlignment="1">
      <alignment horizontal="left" vertical="center" wrapText="1"/>
    </xf>
    <xf numFmtId="0" fontId="21" fillId="7" borderId="38"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21" fillId="7" borderId="16" xfId="0" applyFont="1" applyFill="1" applyBorder="1" applyAlignment="1">
      <alignment horizontal="left" vertical="center" wrapText="1"/>
    </xf>
    <xf numFmtId="0" fontId="40" fillId="7" borderId="53" xfId="0" applyFont="1" applyFill="1" applyBorder="1" applyAlignment="1">
      <alignment horizontal="center" vertical="center" textRotation="90" wrapText="1"/>
    </xf>
    <xf numFmtId="0" fontId="40" fillId="7" borderId="54" xfId="0" applyFont="1" applyFill="1" applyBorder="1" applyAlignment="1">
      <alignment horizontal="center" vertical="center" textRotation="90" wrapText="1"/>
    </xf>
    <xf numFmtId="0" fontId="24" fillId="7" borderId="43" xfId="0" applyNumberFormat="1" applyFont="1" applyFill="1" applyBorder="1" applyAlignment="1">
      <alignment horizontal="center" vertical="top" wrapText="1"/>
    </xf>
    <xf numFmtId="0" fontId="24" fillId="7" borderId="48" xfId="0" applyNumberFormat="1" applyFont="1" applyFill="1" applyBorder="1" applyAlignment="1">
      <alignment horizontal="center" vertical="top" wrapText="1"/>
    </xf>
    <xf numFmtId="0" fontId="24" fillId="7" borderId="14" xfId="0" applyNumberFormat="1" applyFont="1" applyFill="1" applyBorder="1" applyAlignment="1">
      <alignment horizontal="center" vertical="top" wrapText="1"/>
    </xf>
    <xf numFmtId="0" fontId="40" fillId="7" borderId="10" xfId="0" applyFont="1" applyFill="1" applyBorder="1" applyAlignment="1">
      <alignment horizontal="center" vertical="center" textRotation="90" wrapText="1"/>
    </xf>
    <xf numFmtId="0" fontId="40" fillId="7" borderId="6" xfId="0" applyFont="1" applyFill="1" applyBorder="1" applyAlignment="1">
      <alignment horizontal="center" vertical="center" textRotation="90" wrapText="1"/>
    </xf>
    <xf numFmtId="0" fontId="40" fillId="7" borderId="11" xfId="0" applyFont="1" applyFill="1" applyBorder="1" applyAlignment="1">
      <alignment horizontal="center" vertical="center" textRotation="90" wrapText="1"/>
    </xf>
    <xf numFmtId="0" fontId="38" fillId="7" borderId="46" xfId="0" applyFont="1" applyFill="1" applyBorder="1" applyAlignment="1">
      <alignment horizontal="left" vertical="center" wrapText="1"/>
    </xf>
    <xf numFmtId="0" fontId="24" fillId="7" borderId="43" xfId="0" applyNumberFormat="1" applyFont="1" applyFill="1" applyBorder="1" applyAlignment="1">
      <alignment horizontal="center" vertical="center" wrapText="1"/>
    </xf>
    <xf numFmtId="0" fontId="24" fillId="7" borderId="48" xfId="0" applyNumberFormat="1" applyFont="1" applyFill="1" applyBorder="1" applyAlignment="1">
      <alignment horizontal="center" vertical="center" wrapText="1"/>
    </xf>
    <xf numFmtId="0" fontId="24" fillId="7" borderId="14" xfId="0" applyNumberFormat="1" applyFont="1" applyFill="1" applyBorder="1" applyAlignment="1">
      <alignment horizontal="center" vertical="center" wrapText="1"/>
    </xf>
    <xf numFmtId="0" fontId="24" fillId="7" borderId="5" xfId="0" applyNumberFormat="1" applyFont="1" applyFill="1" applyBorder="1" applyAlignment="1">
      <alignment horizontal="left" vertical="top" wrapText="1"/>
    </xf>
    <xf numFmtId="0" fontId="24" fillId="7" borderId="24" xfId="0" applyNumberFormat="1" applyFont="1" applyFill="1" applyBorder="1" applyAlignment="1">
      <alignment horizontal="left" vertical="top" wrapText="1"/>
    </xf>
    <xf numFmtId="0" fontId="21" fillId="7" borderId="0" xfId="0" applyFont="1" applyFill="1" applyBorder="1" applyAlignment="1">
      <alignment horizontal="center" vertical="center"/>
    </xf>
    <xf numFmtId="0" fontId="39" fillId="7" borderId="18" xfId="0" applyNumberFormat="1" applyFont="1" applyFill="1" applyBorder="1" applyAlignment="1">
      <alignment horizontal="center" vertical="center" wrapText="1"/>
    </xf>
    <xf numFmtId="0" fontId="39" fillId="7" borderId="21" xfId="0" applyNumberFormat="1" applyFont="1" applyFill="1" applyBorder="1" applyAlignment="1">
      <alignment horizontal="center" vertical="center" wrapText="1"/>
    </xf>
    <xf numFmtId="0" fontId="39" fillId="7" borderId="19" xfId="0" applyNumberFormat="1" applyFont="1" applyFill="1" applyBorder="1" applyAlignment="1">
      <alignment horizontal="center" vertical="center" wrapText="1"/>
    </xf>
    <xf numFmtId="0" fontId="39" fillId="7" borderId="1" xfId="0" applyNumberFormat="1" applyFont="1" applyFill="1" applyBorder="1" applyAlignment="1">
      <alignment horizontal="center" vertical="center" wrapText="1"/>
    </xf>
    <xf numFmtId="0" fontId="40" fillId="7" borderId="19" xfId="0" applyFont="1" applyFill="1" applyBorder="1" applyAlignment="1">
      <alignment horizontal="center" vertical="center" wrapText="1"/>
    </xf>
    <xf numFmtId="0" fontId="40" fillId="7" borderId="19" xfId="0" applyFont="1" applyFill="1" applyBorder="1" applyAlignment="1">
      <alignment horizontal="center" vertical="center"/>
    </xf>
    <xf numFmtId="0" fontId="40" fillId="7" borderId="20" xfId="0" applyFont="1" applyFill="1" applyBorder="1" applyAlignment="1">
      <alignment horizontal="center" vertical="center"/>
    </xf>
    <xf numFmtId="0" fontId="40" fillId="7" borderId="1" xfId="0" applyFont="1" applyFill="1" applyBorder="1" applyAlignment="1">
      <alignment horizontal="center" vertical="center"/>
    </xf>
    <xf numFmtId="0" fontId="40" fillId="7" borderId="22" xfId="0" applyFont="1" applyFill="1" applyBorder="1" applyAlignment="1">
      <alignment horizontal="center" vertical="center"/>
    </xf>
    <xf numFmtId="0" fontId="24" fillId="7" borderId="1" xfId="0" applyNumberFormat="1" applyFont="1" applyFill="1" applyBorder="1" applyAlignment="1">
      <alignment horizontal="center" vertical="top" wrapText="1"/>
    </xf>
    <xf numFmtId="0" fontId="23" fillId="7" borderId="43" xfId="0" applyNumberFormat="1" applyFont="1" applyFill="1" applyBorder="1" applyAlignment="1">
      <alignment horizontal="center" vertical="top" wrapText="1"/>
    </xf>
    <xf numFmtId="0" fontId="23" fillId="7" borderId="48" xfId="0" applyNumberFormat="1" applyFont="1" applyFill="1" applyBorder="1" applyAlignment="1">
      <alignment horizontal="center" vertical="top" wrapText="1"/>
    </xf>
    <xf numFmtId="165" fontId="22" fillId="7" borderId="46" xfId="0" applyNumberFormat="1" applyFont="1" applyFill="1" applyBorder="1" applyAlignment="1">
      <alignment horizontal="center" vertical="top" wrapText="1"/>
    </xf>
    <xf numFmtId="165" fontId="22" fillId="7" borderId="57" xfId="0" applyNumberFormat="1" applyFont="1" applyFill="1" applyBorder="1" applyAlignment="1">
      <alignment horizontal="center" vertical="top" wrapText="1"/>
    </xf>
    <xf numFmtId="0" fontId="3" fillId="9" borderId="17"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40" xfId="0" applyFont="1" applyFill="1" applyBorder="1" applyAlignment="1">
      <alignment horizontal="center" vertical="center"/>
    </xf>
    <xf numFmtId="0" fontId="19" fillId="7" borderId="15"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16" xfId="0" applyFont="1" applyFill="1" applyBorder="1" applyAlignment="1">
      <alignment horizontal="left" vertical="top" wrapText="1"/>
    </xf>
    <xf numFmtId="0" fontId="3" fillId="9" borderId="15" xfId="3" applyFont="1" applyFill="1" applyBorder="1" applyAlignment="1">
      <alignment horizontal="center" vertical="center" wrapText="1"/>
    </xf>
    <xf numFmtId="0" fontId="3" fillId="9" borderId="16" xfId="3" applyFont="1" applyFill="1" applyBorder="1" applyAlignment="1">
      <alignment horizontal="center" vertical="center" wrapText="1"/>
    </xf>
    <xf numFmtId="0" fontId="3" fillId="9" borderId="7" xfId="3" applyFont="1" applyFill="1" applyBorder="1" applyAlignment="1">
      <alignment horizontal="center" vertical="center" wrapText="1"/>
    </xf>
    <xf numFmtId="0" fontId="3" fillId="9" borderId="8" xfId="3" applyFont="1" applyFill="1" applyBorder="1" applyAlignment="1">
      <alignment horizontal="center" vertical="center" wrapText="1"/>
    </xf>
    <xf numFmtId="0" fontId="10" fillId="9" borderId="31" xfId="0" applyFont="1" applyFill="1" applyBorder="1" applyAlignment="1">
      <alignment horizontal="center"/>
    </xf>
    <xf numFmtId="0" fontId="3" fillId="9" borderId="9" xfId="3" applyFont="1" applyFill="1" applyBorder="1" applyAlignment="1">
      <alignment horizontal="center" vertical="center" wrapText="1"/>
    </xf>
    <xf numFmtId="0" fontId="11" fillId="8" borderId="27" xfId="0" applyFont="1" applyFill="1" applyBorder="1" applyAlignment="1" applyProtection="1">
      <alignment horizontal="center" vertical="center" wrapText="1"/>
    </xf>
    <xf numFmtId="0" fontId="11" fillId="8" borderId="29" xfId="0" applyFont="1" applyFill="1" applyBorder="1" applyAlignment="1" applyProtection="1">
      <alignment horizontal="center" vertical="center" wrapText="1"/>
    </xf>
    <xf numFmtId="0" fontId="5" fillId="9" borderId="4" xfId="3" applyFont="1" applyFill="1" applyBorder="1" applyAlignment="1">
      <alignment horizontal="center" vertical="center" wrapText="1"/>
    </xf>
    <xf numFmtId="0" fontId="10" fillId="9" borderId="41" xfId="0" applyFont="1" applyFill="1" applyBorder="1" applyAlignment="1">
      <alignment horizontal="center"/>
    </xf>
    <xf numFmtId="0" fontId="0" fillId="0" borderId="35" xfId="0" applyBorder="1" applyAlignment="1">
      <alignment horizontal="center" vertical="center"/>
    </xf>
    <xf numFmtId="0" fontId="17" fillId="0" borderId="19"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23" fillId="7" borderId="1" xfId="0" applyFont="1" applyFill="1" applyBorder="1" applyAlignment="1">
      <alignment horizontal="left" vertical="center" wrapText="1"/>
    </xf>
    <xf numFmtId="0" fontId="23" fillId="7" borderId="22"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23" fillId="7" borderId="24" xfId="0" applyFont="1" applyFill="1" applyBorder="1" applyAlignment="1">
      <alignment horizontal="left" vertical="center" wrapText="1"/>
    </xf>
  </cellXfs>
  <cellStyles count="15">
    <cellStyle name="Énfasis1 2" xfId="11"/>
    <cellStyle name="Énfasis2 2" xfId="12"/>
    <cellStyle name="Hipervínculo" xfId="5" builtinId="8"/>
    <cellStyle name="Hipervínculo 2" xfId="6"/>
    <cellStyle name="Incorrecto 2" xfId="13"/>
    <cellStyle name="Millares" xfId="1" builtinId="3"/>
    <cellStyle name="Moneda 2" xfId="7"/>
    <cellStyle name="Moneda 3" xfId="8"/>
    <cellStyle name="Normal" xfId="0" builtinId="0"/>
    <cellStyle name="Normal 2" xfId="9"/>
    <cellStyle name="Normal 2 2" xfId="4"/>
    <cellStyle name="Normal 3" xfId="3"/>
    <cellStyle name="Normal 4" xfId="14"/>
    <cellStyle name="Normal 7" xfId="10"/>
    <cellStyle name="Porcentaje" xfId="2" builtinId="5"/>
  </cellStyles>
  <dxfs count="66">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PAA OCI  '!A1"/><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CONOCIMIENTO ENT'!A1"/><Relationship Id="rId4" Type="http://schemas.openxmlformats.org/officeDocument/2006/relationships/hyperlink" Target="#GLOSARIO!_ftn1"/></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4.png"/><Relationship Id="rId1" Type="http://schemas.openxmlformats.org/officeDocument/2006/relationships/hyperlink" Target="#'MIPPA 1'!A1"/><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IPPA 1.1'!A1"/><Relationship Id="rId1" Type="http://schemas.openxmlformats.org/officeDocument/2006/relationships/image" Target="../media/image6.gif"/></Relationships>
</file>

<file path=xl/drawings/_rels/drawing6.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7.xml.rels><?xml version="1.0" encoding="UTF-8" standalone="yes"?>
<Relationships xmlns="http://schemas.openxmlformats.org/package/2006/relationships"><Relationship Id="rId1" Type="http://schemas.openxmlformats.org/officeDocument/2006/relationships/image" Target="../media/image6.gif"/></Relationships>
</file>

<file path=xl/drawings/_rels/drawing8.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3.gi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0.xml.rels><?xml version="1.0" encoding="UTF-8" standalone="yes"?>
<Relationships xmlns="http://schemas.openxmlformats.org/package/2006/relationships"><Relationship Id="rId2" Type="http://schemas.openxmlformats.org/officeDocument/2006/relationships/hyperlink" Target="#'MENU CAJA DE HERRAMIENTAS'!A1"/><Relationship Id="rId1" Type="http://schemas.openxmlformats.org/officeDocument/2006/relationships/image" Target="../media/image3.gif"/></Relationships>
</file>

<file path=xl/drawings/_rels/drawing11.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3.gif"/><Relationship Id="rId1" Type="http://schemas.openxmlformats.org/officeDocument/2006/relationships/hyperlink" Target="#'MENU CAJA DE HERRAMIENTAS'!A1"/><Relationship Id="rId5" Type="http://schemas.openxmlformats.org/officeDocument/2006/relationships/image" Target="../media/image7.jpe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37</xdr:row>
      <xdr:rowOff>85725</xdr:rowOff>
    </xdr:from>
    <xdr:to>
      <xdr:col>1</xdr:col>
      <xdr:colOff>2085975</xdr:colOff>
      <xdr:row>41</xdr:row>
      <xdr:rowOff>0</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295275</xdr:colOff>
      <xdr:row>1</xdr:row>
      <xdr:rowOff>9525</xdr:rowOff>
    </xdr:from>
    <xdr:to>
      <xdr:col>24</xdr:col>
      <xdr:colOff>219075</xdr:colOff>
      <xdr:row>4</xdr:row>
      <xdr:rowOff>123825</xdr:rowOff>
    </xdr:to>
    <xdr:pic>
      <xdr:nvPicPr>
        <xdr:cNvPr id="2" name="Imagen 1" descr="Resultado de imagen para Logo bogot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0" y="2095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0</xdr:row>
      <xdr:rowOff>209549</xdr:rowOff>
    </xdr:to>
    <xdr:pic>
      <xdr:nvPicPr>
        <xdr:cNvPr id="2" name="1 Imagen" descr="Resultado de imagen para gif home">
          <a:extLst>
            <a:ext uri="{FF2B5EF4-FFF2-40B4-BE49-F238E27FC236}">
              <a16:creationId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1447800</xdr:colOff>
      <xdr:row>50</xdr:row>
      <xdr:rowOff>549275</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635000</xdr:colOff>
      <xdr:row>1</xdr:row>
      <xdr:rowOff>170962</xdr:rowOff>
    </xdr:from>
    <xdr:to>
      <xdr:col>20</xdr:col>
      <xdr:colOff>293077</xdr:colOff>
      <xdr:row>2</xdr:row>
      <xdr:rowOff>830384</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F1DD81CE-C3F4-43BD-8E00-2BA530F5498B}"/>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048450" y="751987"/>
          <a:ext cx="1239227" cy="124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512883</xdr:colOff>
      <xdr:row>72</xdr:row>
      <xdr:rowOff>146537</xdr:rowOff>
    </xdr:from>
    <xdr:to>
      <xdr:col>20</xdr:col>
      <xdr:colOff>610577</xdr:colOff>
      <xdr:row>76</xdr:row>
      <xdr:rowOff>344977</xdr:rowOff>
    </xdr:to>
    <xdr:pic>
      <xdr:nvPicPr>
        <xdr:cNvPr id="3" name="2 Imagen">
          <a:hlinkClick xmlns:r="http://schemas.openxmlformats.org/officeDocument/2006/relationships" r:id="rId3"/>
          <a:extLst>
            <a:ext uri="{FF2B5EF4-FFF2-40B4-BE49-F238E27FC236}">
              <a16:creationId xmlns:a16="http://schemas.microsoft.com/office/drawing/2014/main" id="{CB1BE6C1-0BB7-4C42-8A76-391A96CCEC71}"/>
            </a:ext>
          </a:extLst>
        </xdr:cNvPr>
        <xdr:cNvPicPr/>
      </xdr:nvPicPr>
      <xdr:blipFill rotWithShape="1">
        <a:blip xmlns:r="http://schemas.openxmlformats.org/officeDocument/2006/relationships" r:embed="rId4"/>
        <a:srcRect b="49500"/>
        <a:stretch/>
      </xdr:blipFill>
      <xdr:spPr bwMode="auto">
        <a:xfrm>
          <a:off x="30288033" y="62935337"/>
          <a:ext cx="3317144"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881061</xdr:colOff>
      <xdr:row>0</xdr:row>
      <xdr:rowOff>214312</xdr:rowOff>
    </xdr:from>
    <xdr:to>
      <xdr:col>0</xdr:col>
      <xdr:colOff>4238622</xdr:colOff>
      <xdr:row>2</xdr:row>
      <xdr:rowOff>1214437</xdr:rowOff>
    </xdr:to>
    <xdr:pic>
      <xdr:nvPicPr>
        <xdr:cNvPr id="4" name="2 Imagen" descr="Logo Alta Definición.jpg">
          <a:extLst>
            <a:ext uri="{FF2B5EF4-FFF2-40B4-BE49-F238E27FC236}">
              <a16:creationId xmlns:a16="http://schemas.microsoft.com/office/drawing/2014/main" id="{67E78204-9883-4A64-B607-D2A6721A81BA}"/>
            </a:ext>
          </a:extLst>
        </xdr:cNvPr>
        <xdr:cNvPicPr>
          <a:picLocks noChangeAspect="1"/>
        </xdr:cNvPicPr>
      </xdr:nvPicPr>
      <xdr:blipFill>
        <a:blip xmlns:r="http://schemas.openxmlformats.org/officeDocument/2006/relationships" r:embed="rId5"/>
        <a:stretch>
          <a:fillRect/>
        </a:stretch>
      </xdr:blipFill>
      <xdr:spPr>
        <a:xfrm>
          <a:off x="881061" y="214312"/>
          <a:ext cx="3357561" cy="2143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16</xdr:col>
      <xdr:colOff>1047750</xdr:colOff>
      <xdr:row>4</xdr:row>
      <xdr:rowOff>161925</xdr:rowOff>
    </xdr:to>
    <xdr:pic>
      <xdr:nvPicPr>
        <xdr:cNvPr id="2" name="Imagen 1" descr="Resultado de imagen para Logo bogot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de%20Trabajo\Carpetas%20Electr&#243;nicas%20RBIA\Auditor&#237;a%20con%20Base%20en%20Riesgo%20AF%202013\D%20-%20Borrador%20Informe%20Auditor&#237;a%20Actual\RBIA%20Audit%20Opinion%20Matrix%20Auto.FINAL.6.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sus-pc" refreshedDate="43859.904504861108" createdVersion="4" refreshedVersion="6" minRefreshableVersion="3" recordCount="25">
  <cacheSource type="worksheet">
    <worksheetSource name="Tabla1"/>
  </cacheSource>
  <cacheFields count="9">
    <cacheField name="No" numFmtId="0">
      <sharedItems containsString="0" containsBlank="1" containsNumber="1" containsInteger="1" minValue="1" maxValue="18"/>
    </cacheField>
    <cacheField name="TIPO DE TRABAJO DE AUDITORÍA " numFmtId="0">
      <sharedItems containsBlank="1" count="4">
        <s v="Informe de Auditoria"/>
        <s v="Informe de Seguimiento"/>
        <s v="Informe de Ley"/>
        <m u="1"/>
      </sharedItems>
    </cacheField>
    <cacheField name="Descripción" numFmtId="0">
      <sharedItems/>
    </cacheField>
    <cacheField name="Planeacion Auditoria/Solicitud de Informaciòn" numFmtId="0">
      <sharedItems containsString="0" containsBlank="1" containsNumber="1" containsInteger="1" minValue="24" maxValue="60"/>
    </cacheField>
    <cacheField name="Ejecucion  Auditoria/Análisis de informaciòn" numFmtId="0">
      <sharedItems containsSemiMixedTypes="0" containsString="0" containsNumber="1" containsInteger="1" minValue="8" maxValue="160"/>
    </cacheField>
    <cacheField name="Informe de Auditoria /Seguimiento" numFmtId="0">
      <sharedItems containsString="0" containsBlank="1" containsNumber="1" containsInteger="1" minValue="40" maxValue="80"/>
    </cacheField>
    <cacheField name="Total horas por trabajo de auditoría" numFmtId="0">
      <sharedItems containsSemiMixedTypes="0" containsString="0" containsNumber="1" containsInteger="1" minValue="8" maxValue="300"/>
    </cacheField>
    <cacheField name="# Informes x año" numFmtId="0">
      <sharedItems containsSemiMixedTypes="0" containsString="0" containsNumber="1" containsInteger="1" minValue="1" maxValue="13"/>
    </cacheField>
    <cacheField name="Horas x trabajo de auditoría" numFmtId="0">
      <sharedItems containsSemiMixedTypes="0" containsString="0" containsNumber="1" containsInteger="1" minValue="16" maxValue="3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
  <r>
    <n v="1"/>
    <x v="0"/>
    <s v="Auditoria al proceso de Talento Humano"/>
    <n v="24"/>
    <n v="120"/>
    <n v="40"/>
    <n v="184"/>
    <n v="1"/>
    <n v="184"/>
  </r>
  <r>
    <n v="2"/>
    <x v="0"/>
    <s v="Auditoria al Proceso de Gestión Tecnólogica "/>
    <n v="24"/>
    <n v="120"/>
    <n v="40"/>
    <n v="184"/>
    <n v="1"/>
    <n v="184"/>
  </r>
  <r>
    <n v="3"/>
    <x v="0"/>
    <s v="Auditoria Integral al proyecto de inversión (planeación, presupuesto, contratación, indicadores de gestión) "/>
    <n v="60"/>
    <n v="160"/>
    <n v="80"/>
    <n v="300"/>
    <n v="1"/>
    <n v="300"/>
  </r>
  <r>
    <n v="4"/>
    <x v="0"/>
    <s v="Gestión Financiera "/>
    <n v="24"/>
    <n v="120"/>
    <n v="40"/>
    <n v="184"/>
    <n v="1"/>
    <n v="184"/>
  </r>
  <r>
    <n v="5"/>
    <x v="1"/>
    <s v="Realizar la evaluación independiente sobre la aplicación de la política de administración del riesgo"/>
    <m/>
    <n v="16"/>
    <m/>
    <n v="16"/>
    <n v="1"/>
    <n v="16"/>
  </r>
  <r>
    <n v="6"/>
    <x v="1"/>
    <s v="Realizar el seguimiento a la gestión de los riesgos "/>
    <m/>
    <n v="80"/>
    <m/>
    <n v="80"/>
    <n v="1"/>
    <n v="80"/>
  </r>
  <r>
    <n v="7"/>
    <x v="1"/>
    <s v="Seguimiento a Plan de Mejoramiento Institucional "/>
    <m/>
    <n v="80"/>
    <m/>
    <n v="80"/>
    <n v="2"/>
    <n v="160"/>
  </r>
  <r>
    <n v="8"/>
    <x v="1"/>
    <s v="Seguimiento a Plan de Mejoramiento por Procesos. "/>
    <m/>
    <n v="40"/>
    <m/>
    <n v="40"/>
    <n v="2"/>
    <n v="80"/>
  </r>
  <r>
    <n v="9"/>
    <x v="1"/>
    <s v="Seguimiento a la Ley de Transparencia y del Derecho de Acceso a la Información Pública e Índice de Transparencia de Bogotá"/>
    <m/>
    <n v="40"/>
    <m/>
    <n v="40"/>
    <n v="1"/>
    <n v="40"/>
  </r>
  <r>
    <n v="10"/>
    <x v="2"/>
    <s v="Informe de seguimiento al Plan Anticorrupción y de Atención a la Ciudadanía (PAAC)"/>
    <m/>
    <n v="24"/>
    <m/>
    <n v="24"/>
    <n v="3"/>
    <n v="72"/>
  </r>
  <r>
    <n v="11"/>
    <x v="2"/>
    <s v="Informe de seguimiento a metas Plan Distrital de Desarrollo"/>
    <m/>
    <n v="24"/>
    <m/>
    <n v="24"/>
    <n v="1"/>
    <n v="24"/>
  </r>
  <r>
    <n v="12"/>
    <x v="2"/>
    <s v="Informe Pormenorizado de Control Interno"/>
    <m/>
    <n v="40"/>
    <m/>
    <n v="40"/>
    <n v="2"/>
    <n v="80"/>
  </r>
  <r>
    <n v="13"/>
    <x v="2"/>
    <s v="Informe de la Oficina de Control Interno de la vigencia 2019 (CBN-1038)"/>
    <m/>
    <n v="40"/>
    <m/>
    <n v="40"/>
    <n v="1"/>
    <n v="40"/>
  </r>
  <r>
    <n v="14"/>
    <x v="2"/>
    <s v="Informe de Seguimiento al Plan de Mejoramiento 2019 (CB-402SA)"/>
    <m/>
    <n v="40"/>
    <m/>
    <n v="40"/>
    <n v="1"/>
    <n v="40"/>
  </r>
  <r>
    <n v="15"/>
    <x v="2"/>
    <s v="Informe de Evaluación Anual del Control Interno Contable vigencia 2019 (CBN-1019)"/>
    <m/>
    <n v="80"/>
    <m/>
    <n v="80"/>
    <n v="1"/>
    <n v="80"/>
  </r>
  <r>
    <n v="16"/>
    <x v="2"/>
    <s v="Informe de Evaluación Institucional de Gestión por Dependencias "/>
    <m/>
    <n v="40"/>
    <m/>
    <n v="40"/>
    <n v="1"/>
    <n v="40"/>
  </r>
  <r>
    <n v="17"/>
    <x v="2"/>
    <s v="Informe de seguimiento a la implementación del Modelo Integrado de Planeación y Gestión (MIPG) a través del Formulario Único de Reporte y Avance de Gestión (FURAG).  Fecha "/>
    <m/>
    <n v="40"/>
    <m/>
    <n v="40"/>
    <n v="1"/>
    <n v="40"/>
  </r>
  <r>
    <n v="18"/>
    <x v="2"/>
    <s v="Informe sobre quejas, sugerencias y reclamos"/>
    <m/>
    <n v="120"/>
    <m/>
    <n v="120"/>
    <n v="2"/>
    <n v="240"/>
  </r>
  <r>
    <m/>
    <x v="2"/>
    <s v="Informe de seguimiento a la verificación, recomendaciones y resultados sobre el cumplimiento de las normas en materia de Derechos de Autor sobre software"/>
    <m/>
    <n v="24"/>
    <m/>
    <n v="24"/>
    <n v="1"/>
    <n v="24"/>
  </r>
  <r>
    <m/>
    <x v="2"/>
    <s v="Informe de seguimiento a las medidas de Austeridad del Gasto."/>
    <m/>
    <n v="40"/>
    <m/>
    <n v="40"/>
    <n v="1"/>
    <n v="40"/>
  </r>
  <r>
    <m/>
    <x v="2"/>
    <s v="Informe verificación del cumplimiento a directrices para prevenir conductas relacionadas con incumplimiento de manuales de funciones y de procedimientos y pérdida de elementos y documentos públicos"/>
    <m/>
    <n v="16"/>
    <m/>
    <n v="16"/>
    <n v="2"/>
    <n v="32"/>
  </r>
  <r>
    <m/>
    <x v="2"/>
    <s v="Seguimiento al Sistema de Información y Gestión del Empleo Público &quot;SIDEAP&quot; "/>
    <m/>
    <n v="16"/>
    <m/>
    <n v="16"/>
    <n v="2"/>
    <n v="32"/>
  </r>
  <r>
    <m/>
    <x v="2"/>
    <s v="Seguimiento al &quot;SUIT&quot; "/>
    <m/>
    <n v="16"/>
    <m/>
    <n v="16"/>
    <n v="2"/>
    <n v="32"/>
  </r>
  <r>
    <m/>
    <x v="2"/>
    <s v="Informes periódicos sobre la gestión de la Oficina y el proceso de Evaluación y Seguimiento de acuerdo a los lineamientos de planificación de la entidad (Informe de Gestión, indicadores, plan operativo anual,  seguimiento de riesgos del proceso)"/>
    <m/>
    <n v="16"/>
    <m/>
    <n v="16"/>
    <n v="4"/>
    <n v="64"/>
  </r>
  <r>
    <m/>
    <x v="1"/>
    <s v="Resolución Reglamentaria 11 de 2014 de la Contraloría de Bogotá, modificada por la Resolución Reglamentaria 23 de 2016. Anexo F &quot;Asociación de formatos y documentos electrónicos por sujeto y sector&quot;."/>
    <m/>
    <n v="8"/>
    <m/>
    <n v="8"/>
    <n v="13"/>
    <n v="1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A43:C47" firstHeaderRow="0" firstDataRow="1" firstDataCol="1"/>
  <pivotFields count="9">
    <pivotField showAll="0"/>
    <pivotField axis="axisRow" showAll="0" defaultSubtotal="0">
      <items count="4">
        <item x="0"/>
        <item x="2"/>
        <item x="1"/>
        <item n="Total general" m="1" x="3"/>
      </items>
    </pivotField>
    <pivotField showAll="0"/>
    <pivotField showAll="0"/>
    <pivotField showAll="0"/>
    <pivotField showAll="0"/>
    <pivotField showAll="0"/>
    <pivotField dataField="1" showAll="0"/>
    <pivotField dataField="1" showAll="0"/>
  </pivotFields>
  <rowFields count="1">
    <field x="1"/>
  </rowFields>
  <rowItems count="4">
    <i>
      <x/>
    </i>
    <i>
      <x v="1"/>
    </i>
    <i>
      <x v="2"/>
    </i>
    <i t="grand">
      <x/>
    </i>
  </rowItems>
  <colFields count="1">
    <field x="-2"/>
  </colFields>
  <colItems count="2">
    <i>
      <x/>
    </i>
    <i i="1">
      <x v="1"/>
    </i>
  </colItems>
  <dataFields count="2">
    <dataField name="Suma de # Informes x año" fld="7" baseField="0" baseItem="0"/>
    <dataField name="Suma de Horas x trabajo de auditoría" fld="8" baseField="0" baseItem="0"/>
  </dataFields>
  <formats count="1">
    <format dxfId="2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2" name="Tabla1" displayName="Tabla1" ref="A12:I39" totalsRowShown="0" headerRowDxfId="25" dataDxfId="23" headerRowBorderDxfId="24" tableBorderDxfId="22" totalsRowBorderDxfId="21">
  <autoFilter ref="A12:I39"/>
  <tableColumns count="9">
    <tableColumn id="1" name="No" dataDxfId="20"/>
    <tableColumn id="2" name="TIPO DE TRABAJO DE AUDITORÍA " dataDxfId="19"/>
    <tableColumn id="3" name="Descripción" dataDxfId="18"/>
    <tableColumn id="4" name="Planeacion Auditoria/Solicitud de Informaciòn" dataDxfId="17"/>
    <tableColumn id="5" name="Ejecucion  Auditoria/Análisis de informaciòn" dataDxfId="16"/>
    <tableColumn id="6" name="Informe de Auditoria /Seguimiento" dataDxfId="15"/>
    <tableColumn id="7" name="Total horas por trabajo de auditoría" dataDxfId="14"/>
    <tableColumn id="8" name="# Informes x año" dataDxfId="13"/>
    <tableColumn id="9" name="Horas x trabajo de auditoría" dataDxfId="12">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colombia.workingdays.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6" Type="http://schemas.openxmlformats.org/officeDocument/2006/relationships/comments" Target="../comments2.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colombia.workingdays.org/"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17"/>
  <sheetViews>
    <sheetView workbookViewId="0">
      <selection activeCell="C6" sqref="C6:N6"/>
    </sheetView>
  </sheetViews>
  <sheetFormatPr baseColWidth="10" defaultColWidth="11.42578125" defaultRowHeight="15" x14ac:dyDescent="0.25"/>
  <cols>
    <col min="1" max="16384" width="11.42578125" style="85"/>
  </cols>
  <sheetData>
    <row r="4" spans="3:14" ht="15.75" thickBot="1" x14ac:dyDescent="0.3"/>
    <row r="5" spans="3:14" ht="68.25" customHeight="1" thickBot="1" x14ac:dyDescent="0.3">
      <c r="C5" s="332" t="s">
        <v>44</v>
      </c>
      <c r="D5" s="333"/>
      <c r="E5" s="333"/>
      <c r="F5" s="333"/>
      <c r="G5" s="333"/>
      <c r="H5" s="333"/>
      <c r="I5" s="333"/>
      <c r="J5" s="333"/>
      <c r="K5" s="333"/>
      <c r="L5" s="333"/>
      <c r="M5" s="333"/>
      <c r="N5" s="334"/>
    </row>
    <row r="6" spans="3:14" ht="288.75" customHeight="1" thickBot="1" x14ac:dyDescent="0.3">
      <c r="C6" s="329" t="s">
        <v>53</v>
      </c>
      <c r="D6" s="330"/>
      <c r="E6" s="330"/>
      <c r="F6" s="330"/>
      <c r="G6" s="330"/>
      <c r="H6" s="330"/>
      <c r="I6" s="330"/>
      <c r="J6" s="330"/>
      <c r="K6" s="330"/>
      <c r="L6" s="330"/>
      <c r="M6" s="330"/>
      <c r="N6" s="331"/>
    </row>
    <row r="7" spans="3:14" ht="45" customHeight="1" thickBot="1" x14ac:dyDescent="0.3">
      <c r="C7" s="66"/>
      <c r="D7" s="69" t="s">
        <v>54</v>
      </c>
      <c r="E7" s="67"/>
      <c r="F7" s="67"/>
      <c r="G7" s="67"/>
      <c r="H7" s="67"/>
      <c r="I7" s="67"/>
      <c r="J7" s="67"/>
      <c r="K7" s="67"/>
      <c r="L7" s="67"/>
      <c r="M7" s="67"/>
      <c r="N7" s="68"/>
    </row>
    <row r="8" spans="3:14" ht="45" customHeight="1" x14ac:dyDescent="0.25">
      <c r="C8" s="63"/>
      <c r="D8" s="72" t="s">
        <v>84</v>
      </c>
      <c r="E8" s="64"/>
      <c r="F8" s="64"/>
      <c r="G8" s="64"/>
      <c r="H8" s="64"/>
      <c r="I8" s="64"/>
      <c r="J8" s="64"/>
      <c r="K8" s="64"/>
      <c r="L8" s="64"/>
      <c r="M8" s="64"/>
      <c r="N8" s="65"/>
    </row>
    <row r="9" spans="3:14" x14ac:dyDescent="0.25">
      <c r="C9" s="45"/>
      <c r="D9" s="39"/>
      <c r="E9" s="39"/>
      <c r="F9" s="39"/>
      <c r="G9" s="39"/>
      <c r="H9" s="39"/>
      <c r="I9" s="39"/>
      <c r="J9" s="39"/>
      <c r="K9" s="39"/>
      <c r="L9" s="39"/>
      <c r="M9" s="39"/>
      <c r="N9" s="40"/>
    </row>
    <row r="10" spans="3:14" ht="18" x14ac:dyDescent="0.25">
      <c r="C10" s="38"/>
      <c r="D10" s="46" t="s">
        <v>45</v>
      </c>
      <c r="E10" s="44"/>
      <c r="F10" s="39"/>
      <c r="G10" s="39"/>
      <c r="H10" s="39"/>
      <c r="I10" s="39"/>
      <c r="J10" s="39"/>
      <c r="K10" s="39"/>
      <c r="L10" s="39"/>
      <c r="M10" s="39"/>
      <c r="N10" s="40"/>
    </row>
    <row r="11" spans="3:14" ht="15.75" thickBot="1" x14ac:dyDescent="0.3">
      <c r="C11" s="47"/>
      <c r="D11" s="42"/>
      <c r="E11" s="42"/>
      <c r="F11" s="42"/>
      <c r="G11" s="42"/>
      <c r="H11" s="42"/>
      <c r="I11" s="42"/>
      <c r="J11" s="42"/>
      <c r="K11" s="42"/>
      <c r="L11" s="42"/>
      <c r="M11" s="42"/>
      <c r="N11" s="43"/>
    </row>
    <row r="12" spans="3:14" x14ac:dyDescent="0.25">
      <c r="C12" s="45"/>
      <c r="D12" s="39"/>
      <c r="E12" s="39"/>
      <c r="F12" s="39"/>
      <c r="G12" s="39"/>
      <c r="H12" s="39"/>
      <c r="I12" s="39"/>
      <c r="J12" s="39"/>
      <c r="K12" s="39"/>
      <c r="L12" s="39"/>
      <c r="M12" s="39"/>
      <c r="N12" s="40"/>
    </row>
    <row r="13" spans="3:14" ht="18" x14ac:dyDescent="0.25">
      <c r="C13" s="38"/>
      <c r="D13" s="46" t="s">
        <v>83</v>
      </c>
      <c r="E13" s="44"/>
      <c r="F13" s="39"/>
      <c r="G13" s="39"/>
      <c r="H13" s="39"/>
      <c r="I13" s="39"/>
      <c r="J13" s="39"/>
      <c r="K13" s="39"/>
      <c r="L13" s="39"/>
      <c r="M13" s="39"/>
      <c r="N13" s="40"/>
    </row>
    <row r="14" spans="3:14" ht="15.75" thickBot="1" x14ac:dyDescent="0.3">
      <c r="C14" s="47"/>
      <c r="D14" s="42"/>
      <c r="E14" s="42"/>
      <c r="F14" s="42"/>
      <c r="G14" s="42"/>
      <c r="H14" s="42"/>
      <c r="I14" s="42"/>
      <c r="J14" s="42"/>
      <c r="K14" s="42"/>
      <c r="L14" s="42"/>
      <c r="M14" s="42"/>
      <c r="N14" s="43"/>
    </row>
    <row r="15" spans="3:14" x14ac:dyDescent="0.25">
      <c r="C15" s="45"/>
      <c r="D15" s="39"/>
      <c r="E15" s="39"/>
      <c r="F15" s="39"/>
      <c r="G15" s="39"/>
      <c r="H15" s="39"/>
      <c r="I15" s="39"/>
      <c r="J15" s="39"/>
      <c r="K15" s="39"/>
      <c r="L15" s="39"/>
      <c r="M15" s="39"/>
      <c r="N15" s="40"/>
    </row>
    <row r="16" spans="3:14" ht="18" x14ac:dyDescent="0.25">
      <c r="C16" s="38"/>
      <c r="D16" s="46" t="s">
        <v>46</v>
      </c>
      <c r="E16" s="44"/>
      <c r="F16" s="39"/>
      <c r="G16" s="39"/>
      <c r="H16" s="39"/>
      <c r="I16" s="39"/>
      <c r="J16" s="39"/>
      <c r="K16" s="39"/>
      <c r="L16" s="39"/>
      <c r="M16" s="39"/>
      <c r="N16" s="40"/>
    </row>
    <row r="17" spans="3:14" ht="15.75" thickBot="1" x14ac:dyDescent="0.3">
      <c r="C17" s="47"/>
      <c r="D17" s="42"/>
      <c r="E17" s="42"/>
      <c r="F17" s="42"/>
      <c r="G17" s="42"/>
      <c r="H17" s="42"/>
      <c r="I17" s="42"/>
      <c r="J17" s="42"/>
      <c r="K17" s="42"/>
      <c r="L17" s="42"/>
      <c r="M17" s="42"/>
      <c r="N17" s="43"/>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9" workbookViewId="0">
      <selection activeCell="A14" sqref="A14"/>
    </sheetView>
  </sheetViews>
  <sheetFormatPr baseColWidth="10" defaultColWidth="11.42578125" defaultRowHeight="15" x14ac:dyDescent="0.25"/>
  <cols>
    <col min="1" max="1" width="43.28515625" style="85" customWidth="1"/>
    <col min="2" max="2" width="103.7109375" style="85" customWidth="1"/>
    <col min="3" max="16384" width="11.42578125" style="85"/>
  </cols>
  <sheetData>
    <row r="1" spans="1:2" ht="46.5" customHeight="1" x14ac:dyDescent="0.25">
      <c r="A1" s="335" t="s">
        <v>54</v>
      </c>
      <c r="B1" s="336"/>
    </row>
    <row r="2" spans="1:2" ht="78" customHeight="1" x14ac:dyDescent="0.25">
      <c r="A2" s="83" t="s">
        <v>76</v>
      </c>
      <c r="B2" s="76" t="s">
        <v>55</v>
      </c>
    </row>
    <row r="3" spans="1:2" ht="78" customHeight="1" x14ac:dyDescent="0.25">
      <c r="A3" s="83" t="s">
        <v>75</v>
      </c>
      <c r="B3" s="76" t="s">
        <v>74</v>
      </c>
    </row>
    <row r="4" spans="1:2" ht="78" customHeight="1" x14ac:dyDescent="0.25">
      <c r="A4" s="83" t="s">
        <v>77</v>
      </c>
      <c r="B4" s="76" t="s">
        <v>122</v>
      </c>
    </row>
    <row r="5" spans="1:2" ht="201.75" customHeight="1" x14ac:dyDescent="0.25">
      <c r="A5" s="83" t="s">
        <v>56</v>
      </c>
      <c r="B5" s="76" t="s">
        <v>57</v>
      </c>
    </row>
    <row r="6" spans="1:2" ht="78" customHeight="1" x14ac:dyDescent="0.25">
      <c r="A6" s="83" t="s">
        <v>78</v>
      </c>
      <c r="B6" s="76" t="s">
        <v>58</v>
      </c>
    </row>
    <row r="7" spans="1:2" ht="78" customHeight="1" x14ac:dyDescent="0.25">
      <c r="A7" s="82" t="s">
        <v>59</v>
      </c>
      <c r="B7" s="76" t="s">
        <v>60</v>
      </c>
    </row>
    <row r="8" spans="1:2" ht="78" customHeight="1" x14ac:dyDescent="0.25">
      <c r="A8" s="83" t="s">
        <v>79</v>
      </c>
      <c r="B8" s="76" t="s">
        <v>61</v>
      </c>
    </row>
    <row r="9" spans="1:2" ht="78" customHeight="1" x14ac:dyDescent="0.25">
      <c r="A9" s="82" t="s">
        <v>62</v>
      </c>
      <c r="B9" s="76" t="s">
        <v>81</v>
      </c>
    </row>
    <row r="10" spans="1:2" ht="78" customHeight="1" x14ac:dyDescent="0.25">
      <c r="A10" s="82" t="s">
        <v>63</v>
      </c>
      <c r="B10" s="76" t="s">
        <v>64</v>
      </c>
    </row>
    <row r="11" spans="1:2" ht="78" customHeight="1" x14ac:dyDescent="0.25">
      <c r="A11" s="83" t="s">
        <v>65</v>
      </c>
      <c r="B11" s="76" t="s">
        <v>66</v>
      </c>
    </row>
    <row r="12" spans="1:2" ht="78" customHeight="1" x14ac:dyDescent="0.25">
      <c r="A12" s="83" t="s">
        <v>67</v>
      </c>
      <c r="B12" s="76" t="s">
        <v>82</v>
      </c>
    </row>
    <row r="13" spans="1:2" ht="78" customHeight="1" x14ac:dyDescent="0.25">
      <c r="A13" s="83" t="s">
        <v>68</v>
      </c>
      <c r="B13" s="76" t="s">
        <v>69</v>
      </c>
    </row>
    <row r="14" spans="1:2" ht="110.25" customHeight="1" x14ac:dyDescent="0.25">
      <c r="A14" s="83" t="s">
        <v>70</v>
      </c>
      <c r="B14" s="76" t="s">
        <v>71</v>
      </c>
    </row>
    <row r="15" spans="1:2" ht="78" customHeight="1" x14ac:dyDescent="0.25">
      <c r="A15" s="83" t="s">
        <v>80</v>
      </c>
      <c r="B15" s="76" t="s">
        <v>309</v>
      </c>
    </row>
    <row r="16" spans="1:2" ht="78" customHeight="1" x14ac:dyDescent="0.25">
      <c r="A16" s="205" t="s">
        <v>72</v>
      </c>
      <c r="B16" s="206" t="s">
        <v>73</v>
      </c>
    </row>
    <row r="17" spans="1:2" x14ac:dyDescent="0.25">
      <c r="A17" s="207"/>
      <c r="B17" s="208"/>
    </row>
    <row r="18" spans="1:2" x14ac:dyDescent="0.25">
      <c r="A18" s="207"/>
      <c r="B18" s="208"/>
    </row>
    <row r="19" spans="1:2" x14ac:dyDescent="0.25">
      <c r="A19" s="207"/>
      <c r="B19" s="208"/>
    </row>
    <row r="20" spans="1:2" x14ac:dyDescent="0.25">
      <c r="A20" s="209"/>
      <c r="B20" s="208"/>
    </row>
    <row r="21" spans="1:2" x14ac:dyDescent="0.25">
      <c r="A21" s="210"/>
      <c r="B21" s="208"/>
    </row>
    <row r="22" spans="1:2" x14ac:dyDescent="0.25">
      <c r="A22" s="210"/>
      <c r="B22" s="208"/>
    </row>
    <row r="23" spans="1:2" x14ac:dyDescent="0.25">
      <c r="A23" s="210"/>
      <c r="B23" s="208"/>
    </row>
    <row r="24" spans="1:2" x14ac:dyDescent="0.25">
      <c r="A24" s="204"/>
    </row>
    <row r="25" spans="1:2" x14ac:dyDescent="0.25">
      <c r="A25" s="204"/>
    </row>
    <row r="26" spans="1:2" x14ac:dyDescent="0.25">
      <c r="A26" s="204"/>
    </row>
    <row r="27" spans="1:2" x14ac:dyDescent="0.25">
      <c r="A27" s="204"/>
    </row>
  </sheetData>
  <sortState ref="A6:A19">
    <sortCondition ref="A5"/>
  </sortState>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4" workbookViewId="0">
      <selection activeCell="C15" sqref="C15"/>
    </sheetView>
  </sheetViews>
  <sheetFormatPr baseColWidth="10" defaultColWidth="11.42578125" defaultRowHeight="15" x14ac:dyDescent="0.25"/>
  <cols>
    <col min="1" max="1" width="24.140625" style="44" customWidth="1"/>
    <col min="2" max="2" width="44.42578125" style="44" customWidth="1"/>
    <col min="3" max="3" width="26.140625" style="44" customWidth="1"/>
    <col min="4" max="4" width="27" style="44" customWidth="1"/>
    <col min="5" max="5" width="25.28515625" style="44" customWidth="1"/>
    <col min="6" max="6" width="45.7109375" style="44" customWidth="1"/>
    <col min="7" max="13" width="11.42578125" style="44"/>
    <col min="14" max="14" width="27.5703125" style="44" customWidth="1"/>
    <col min="15" max="16384" width="11.42578125" style="44"/>
  </cols>
  <sheetData>
    <row r="1" spans="1:14" ht="72" customHeight="1" x14ac:dyDescent="0.25">
      <c r="A1" s="90" t="s">
        <v>30</v>
      </c>
      <c r="B1" s="337" t="s">
        <v>151</v>
      </c>
      <c r="C1" s="337"/>
      <c r="D1" s="337"/>
      <c r="E1" s="337"/>
      <c r="F1" s="338"/>
      <c r="G1" s="86"/>
      <c r="H1" s="86"/>
      <c r="I1" s="86"/>
      <c r="J1" s="86"/>
      <c r="K1" s="86"/>
      <c r="L1" s="86"/>
      <c r="M1" s="88"/>
      <c r="N1" s="89"/>
    </row>
    <row r="2" spans="1:14" ht="16.5" x14ac:dyDescent="0.3">
      <c r="A2" s="91" t="s">
        <v>126</v>
      </c>
      <c r="B2" s="6"/>
      <c r="C2" s="39"/>
      <c r="D2" s="39"/>
      <c r="E2" s="39"/>
      <c r="F2" s="40"/>
    </row>
    <row r="3" spans="1:14" ht="76.5" customHeight="1" x14ac:dyDescent="0.25">
      <c r="A3" s="339" t="s">
        <v>154</v>
      </c>
      <c r="B3" s="340"/>
      <c r="C3" s="340"/>
      <c r="D3" s="340"/>
      <c r="E3" s="340"/>
      <c r="F3" s="341"/>
    </row>
    <row r="4" spans="1:14" ht="24.75" customHeight="1" x14ac:dyDescent="0.25">
      <c r="A4" s="92"/>
      <c r="B4" s="93"/>
      <c r="C4" s="93"/>
      <c r="D4" s="93"/>
      <c r="E4" s="93"/>
      <c r="F4" s="94"/>
    </row>
    <row r="5" spans="1:14" ht="28.5" x14ac:dyDescent="0.25">
      <c r="A5" s="95" t="s">
        <v>90</v>
      </c>
      <c r="B5" s="73" t="s">
        <v>85</v>
      </c>
      <c r="C5" s="73" t="s">
        <v>86</v>
      </c>
      <c r="D5" s="73" t="s">
        <v>87</v>
      </c>
      <c r="E5" s="73" t="s">
        <v>89</v>
      </c>
      <c r="F5" s="96" t="s">
        <v>88</v>
      </c>
      <c r="G5" s="87"/>
    </row>
    <row r="6" spans="1:14" ht="30.75" customHeight="1" x14ac:dyDescent="0.25">
      <c r="A6" s="344" t="s">
        <v>91</v>
      </c>
      <c r="B6" s="79" t="s">
        <v>97</v>
      </c>
      <c r="C6" s="80" t="s">
        <v>342</v>
      </c>
      <c r="D6" s="253">
        <v>43628</v>
      </c>
      <c r="E6" s="81" t="s">
        <v>343</v>
      </c>
      <c r="F6" s="97"/>
    </row>
    <row r="7" spans="1:14" ht="30.75" customHeight="1" x14ac:dyDescent="0.25">
      <c r="A7" s="344"/>
      <c r="B7" s="79" t="s">
        <v>92</v>
      </c>
      <c r="C7" s="80" t="s">
        <v>346</v>
      </c>
      <c r="D7" s="81" t="s">
        <v>344</v>
      </c>
      <c r="E7" s="81" t="s">
        <v>343</v>
      </c>
      <c r="F7" s="97"/>
    </row>
    <row r="8" spans="1:14" ht="30.75" customHeight="1" x14ac:dyDescent="0.25">
      <c r="A8" s="344"/>
      <c r="B8" s="79" t="s">
        <v>93</v>
      </c>
      <c r="C8" s="254" t="s">
        <v>347</v>
      </c>
      <c r="D8" s="81" t="s">
        <v>344</v>
      </c>
      <c r="E8" s="81" t="s">
        <v>343</v>
      </c>
      <c r="F8" s="97"/>
    </row>
    <row r="9" spans="1:14" ht="30.75" customHeight="1" x14ac:dyDescent="0.25">
      <c r="A9" s="344"/>
      <c r="B9" s="79" t="s">
        <v>95</v>
      </c>
      <c r="C9" s="80" t="s">
        <v>346</v>
      </c>
      <c r="D9" s="81" t="s">
        <v>344</v>
      </c>
      <c r="E9" s="81" t="s">
        <v>343</v>
      </c>
      <c r="F9" s="97"/>
    </row>
    <row r="10" spans="1:14" ht="30.75" customHeight="1" x14ac:dyDescent="0.25">
      <c r="A10" s="344"/>
      <c r="B10" s="79" t="s">
        <v>96</v>
      </c>
      <c r="C10" s="80" t="s">
        <v>346</v>
      </c>
      <c r="D10" s="81" t="s">
        <v>344</v>
      </c>
      <c r="E10" s="81" t="s">
        <v>343</v>
      </c>
      <c r="F10" s="97"/>
    </row>
    <row r="11" spans="1:14" ht="30.75" customHeight="1" x14ac:dyDescent="0.25">
      <c r="A11" s="344"/>
      <c r="B11" s="79" t="s">
        <v>94</v>
      </c>
      <c r="C11" s="81" t="s">
        <v>345</v>
      </c>
      <c r="D11" s="81" t="s">
        <v>348</v>
      </c>
      <c r="E11" s="81" t="s">
        <v>343</v>
      </c>
      <c r="F11" s="97"/>
    </row>
    <row r="12" spans="1:14" ht="30.75" customHeight="1" x14ac:dyDescent="0.25">
      <c r="A12" s="344"/>
      <c r="B12" s="79" t="s">
        <v>109</v>
      </c>
      <c r="C12" s="81" t="s">
        <v>349</v>
      </c>
      <c r="D12" s="253">
        <v>43830</v>
      </c>
      <c r="E12" s="81" t="s">
        <v>343</v>
      </c>
      <c r="F12" s="97"/>
    </row>
    <row r="13" spans="1:14" ht="30.75" customHeight="1" x14ac:dyDescent="0.25">
      <c r="A13" s="344"/>
      <c r="B13" s="79" t="s">
        <v>98</v>
      </c>
      <c r="C13" s="81"/>
      <c r="D13" s="81"/>
      <c r="E13" s="81"/>
      <c r="F13" s="97"/>
    </row>
    <row r="14" spans="1:14" ht="30.75" customHeight="1" x14ac:dyDescent="0.25">
      <c r="A14" s="344"/>
      <c r="B14" s="79" t="s">
        <v>267</v>
      </c>
      <c r="C14" s="81"/>
      <c r="D14" s="81"/>
      <c r="E14" s="81"/>
      <c r="F14" s="97"/>
    </row>
    <row r="15" spans="1:14" ht="30.75" customHeight="1" x14ac:dyDescent="0.25">
      <c r="A15" s="344"/>
      <c r="B15" s="79" t="s">
        <v>110</v>
      </c>
      <c r="C15" s="81" t="s">
        <v>350</v>
      </c>
      <c r="D15" s="81"/>
      <c r="E15" s="81" t="s">
        <v>343</v>
      </c>
      <c r="F15" s="97"/>
    </row>
    <row r="16" spans="1:14" ht="30.75" customHeight="1" x14ac:dyDescent="0.25">
      <c r="A16" s="344"/>
      <c r="B16" s="79" t="s">
        <v>118</v>
      </c>
      <c r="C16" s="81" t="s">
        <v>351</v>
      </c>
      <c r="D16" s="81" t="s">
        <v>352</v>
      </c>
      <c r="E16" s="81" t="s">
        <v>343</v>
      </c>
      <c r="F16" s="97"/>
    </row>
    <row r="17" spans="1:6" ht="37.5" customHeight="1" x14ac:dyDescent="0.3">
      <c r="A17" s="342" t="s">
        <v>99</v>
      </c>
      <c r="B17" s="84" t="s">
        <v>100</v>
      </c>
      <c r="C17" s="74" t="s">
        <v>353</v>
      </c>
      <c r="D17" s="74" t="s">
        <v>354</v>
      </c>
      <c r="E17" s="81" t="s">
        <v>343</v>
      </c>
      <c r="F17" s="98"/>
    </row>
    <row r="18" spans="1:6" ht="37.5" customHeight="1" x14ac:dyDescent="0.3">
      <c r="A18" s="342"/>
      <c r="B18" s="84" t="s">
        <v>101</v>
      </c>
      <c r="C18" s="74" t="s">
        <v>343</v>
      </c>
      <c r="D18" s="74" t="s">
        <v>354</v>
      </c>
      <c r="E18" s="81" t="s">
        <v>343</v>
      </c>
      <c r="F18" s="98"/>
    </row>
    <row r="19" spans="1:6" ht="37.5" customHeight="1" x14ac:dyDescent="0.3">
      <c r="A19" s="342"/>
      <c r="B19" s="84" t="s">
        <v>102</v>
      </c>
      <c r="C19" s="74" t="s">
        <v>353</v>
      </c>
      <c r="D19" s="74"/>
      <c r="E19" s="81" t="s">
        <v>343</v>
      </c>
      <c r="F19" s="98"/>
    </row>
    <row r="20" spans="1:6" ht="37.5" customHeight="1" x14ac:dyDescent="0.3">
      <c r="A20" s="342"/>
      <c r="B20" s="84" t="s">
        <v>103</v>
      </c>
      <c r="C20" s="74" t="s">
        <v>353</v>
      </c>
      <c r="D20" s="74"/>
      <c r="E20" s="81" t="s">
        <v>343</v>
      </c>
      <c r="F20" s="98"/>
    </row>
    <row r="21" spans="1:6" ht="37.5" customHeight="1" x14ac:dyDescent="0.3">
      <c r="A21" s="342"/>
      <c r="B21" s="84" t="s">
        <v>104</v>
      </c>
      <c r="C21" s="74" t="s">
        <v>355</v>
      </c>
      <c r="D21" s="74"/>
      <c r="E21" s="81" t="s">
        <v>343</v>
      </c>
      <c r="F21" s="98"/>
    </row>
    <row r="22" spans="1:6" ht="37.5" customHeight="1" x14ac:dyDescent="0.3">
      <c r="A22" s="342"/>
      <c r="B22" s="84" t="s">
        <v>127</v>
      </c>
      <c r="C22" s="74" t="s">
        <v>343</v>
      </c>
      <c r="D22" s="74"/>
      <c r="E22" s="81" t="s">
        <v>343</v>
      </c>
      <c r="F22" s="98"/>
    </row>
    <row r="23" spans="1:6" ht="37.5" customHeight="1" x14ac:dyDescent="0.3">
      <c r="A23" s="342"/>
      <c r="B23" s="84" t="s">
        <v>105</v>
      </c>
      <c r="C23" s="74" t="s">
        <v>353</v>
      </c>
      <c r="D23" s="74"/>
      <c r="E23" s="81" t="s">
        <v>343</v>
      </c>
      <c r="F23" s="98"/>
    </row>
    <row r="24" spans="1:6" ht="37.5" customHeight="1" x14ac:dyDescent="0.3">
      <c r="A24" s="342"/>
      <c r="B24" s="79" t="s">
        <v>106</v>
      </c>
      <c r="C24" s="74" t="s">
        <v>353</v>
      </c>
      <c r="D24" s="74"/>
      <c r="E24" s="81" t="s">
        <v>343</v>
      </c>
      <c r="F24" s="98"/>
    </row>
    <row r="25" spans="1:6" ht="37.5" customHeight="1" x14ac:dyDescent="0.3">
      <c r="A25" s="342"/>
      <c r="B25" s="79" t="s">
        <v>107</v>
      </c>
      <c r="C25" s="74" t="s">
        <v>343</v>
      </c>
      <c r="D25" s="74"/>
      <c r="E25" s="81" t="s">
        <v>343</v>
      </c>
      <c r="F25" s="98"/>
    </row>
    <row r="26" spans="1:6" ht="37.5" customHeight="1" x14ac:dyDescent="0.3">
      <c r="A26" s="342"/>
      <c r="B26" s="79" t="s">
        <v>108</v>
      </c>
      <c r="C26" s="74" t="s">
        <v>343</v>
      </c>
      <c r="D26" s="74"/>
      <c r="E26" s="81" t="s">
        <v>343</v>
      </c>
      <c r="F26" s="98"/>
    </row>
    <row r="27" spans="1:6" ht="37.5" customHeight="1" x14ac:dyDescent="0.3">
      <c r="A27" s="342"/>
      <c r="B27" s="79" t="s">
        <v>111</v>
      </c>
      <c r="C27" s="74" t="s">
        <v>343</v>
      </c>
      <c r="D27" s="74"/>
      <c r="E27" s="81" t="s">
        <v>343</v>
      </c>
      <c r="F27" s="98"/>
    </row>
    <row r="28" spans="1:6" ht="37.5" customHeight="1" x14ac:dyDescent="0.3">
      <c r="A28" s="345" t="s">
        <v>115</v>
      </c>
      <c r="B28" s="79" t="s">
        <v>116</v>
      </c>
      <c r="C28" s="74" t="s">
        <v>343</v>
      </c>
      <c r="D28" s="74"/>
      <c r="E28" s="81" t="s">
        <v>343</v>
      </c>
      <c r="F28" s="98"/>
    </row>
    <row r="29" spans="1:6" ht="37.5" customHeight="1" x14ac:dyDescent="0.3">
      <c r="A29" s="346"/>
      <c r="B29" s="79" t="s">
        <v>117</v>
      </c>
      <c r="C29" s="74" t="s">
        <v>343</v>
      </c>
      <c r="D29" s="74"/>
      <c r="E29" s="81" t="s">
        <v>343</v>
      </c>
      <c r="F29" s="98"/>
    </row>
    <row r="30" spans="1:6" ht="37.5" customHeight="1" x14ac:dyDescent="0.3">
      <c r="A30" s="346"/>
      <c r="B30" s="79" t="s">
        <v>119</v>
      </c>
      <c r="C30" s="74" t="s">
        <v>343</v>
      </c>
      <c r="D30" s="74"/>
      <c r="E30" s="81" t="s">
        <v>343</v>
      </c>
      <c r="F30" s="98"/>
    </row>
    <row r="31" spans="1:6" ht="37.5" customHeight="1" x14ac:dyDescent="0.3">
      <c r="A31" s="346"/>
      <c r="B31" s="79" t="s">
        <v>120</v>
      </c>
      <c r="C31" s="74" t="s">
        <v>343</v>
      </c>
      <c r="D31" s="74"/>
      <c r="E31" s="81" t="s">
        <v>343</v>
      </c>
      <c r="F31" s="98"/>
    </row>
    <row r="32" spans="1:6" ht="37.5" customHeight="1" x14ac:dyDescent="0.3">
      <c r="A32" s="347"/>
      <c r="B32" s="79" t="s">
        <v>123</v>
      </c>
      <c r="C32" s="74" t="s">
        <v>356</v>
      </c>
      <c r="D32" s="74"/>
      <c r="E32" s="81" t="s">
        <v>343</v>
      </c>
      <c r="F32" s="98"/>
    </row>
    <row r="33" spans="1:6" ht="43.5" customHeight="1" x14ac:dyDescent="0.3">
      <c r="A33" s="342" t="s">
        <v>112</v>
      </c>
      <c r="B33" s="79" t="s">
        <v>125</v>
      </c>
      <c r="C33" s="74" t="s">
        <v>343</v>
      </c>
      <c r="D33" s="74"/>
      <c r="E33" s="81" t="s">
        <v>356</v>
      </c>
      <c r="F33" s="98"/>
    </row>
    <row r="34" spans="1:6" ht="43.5" customHeight="1" x14ac:dyDescent="0.3">
      <c r="A34" s="342"/>
      <c r="B34" s="79" t="s">
        <v>113</v>
      </c>
      <c r="C34" s="74" t="s">
        <v>343</v>
      </c>
      <c r="D34" s="74"/>
      <c r="E34" s="81" t="s">
        <v>343</v>
      </c>
      <c r="F34" s="98"/>
    </row>
    <row r="35" spans="1:6" ht="43.5" customHeight="1" x14ac:dyDescent="0.3">
      <c r="A35" s="342"/>
      <c r="B35" s="79" t="s">
        <v>114</v>
      </c>
      <c r="C35" s="74" t="s">
        <v>353</v>
      </c>
      <c r="D35" s="74"/>
      <c r="E35" s="81" t="s">
        <v>343</v>
      </c>
      <c r="F35" s="98"/>
    </row>
    <row r="36" spans="1:6" ht="43.5" customHeight="1" x14ac:dyDescent="0.3">
      <c r="A36" s="342"/>
      <c r="B36" s="79" t="s">
        <v>121</v>
      </c>
      <c r="C36" s="74" t="s">
        <v>356</v>
      </c>
      <c r="D36" s="74"/>
      <c r="E36" s="81" t="s">
        <v>343</v>
      </c>
      <c r="F36" s="98"/>
    </row>
    <row r="37" spans="1:6" ht="43.5" customHeight="1" x14ac:dyDescent="0.3">
      <c r="A37" s="342"/>
      <c r="B37" s="79" t="s">
        <v>124</v>
      </c>
      <c r="C37" s="74"/>
      <c r="D37" s="74"/>
      <c r="E37" s="81"/>
      <c r="F37" s="98"/>
    </row>
    <row r="38" spans="1:6" ht="33" x14ac:dyDescent="0.3">
      <c r="A38" s="342"/>
      <c r="B38" s="79" t="s">
        <v>152</v>
      </c>
      <c r="C38" s="74" t="s">
        <v>343</v>
      </c>
      <c r="D38" s="74"/>
      <c r="E38" s="81" t="s">
        <v>343</v>
      </c>
      <c r="F38" s="98"/>
    </row>
    <row r="39" spans="1:6" ht="36" customHeight="1" thickBot="1" x14ac:dyDescent="0.35">
      <c r="A39" s="343"/>
      <c r="B39" s="99" t="s">
        <v>153</v>
      </c>
      <c r="C39" s="100" t="s">
        <v>343</v>
      </c>
      <c r="D39" s="100"/>
      <c r="E39" s="81" t="s">
        <v>343</v>
      </c>
      <c r="F39" s="101"/>
    </row>
    <row r="40" spans="1:6" ht="16.5" x14ac:dyDescent="0.3">
      <c r="A40" s="203"/>
      <c r="B40" s="203"/>
      <c r="C40" s="203"/>
      <c r="D40" s="203"/>
      <c r="E40" s="203"/>
      <c r="F40" s="203"/>
    </row>
    <row r="41" spans="1:6" ht="16.5" x14ac:dyDescent="0.3">
      <c r="A41" s="203"/>
      <c r="B41" s="203"/>
      <c r="C41" s="203"/>
      <c r="D41" s="203"/>
      <c r="E41" s="203"/>
      <c r="F41" s="203"/>
    </row>
    <row r="42" spans="1:6" ht="16.5" x14ac:dyDescent="0.3">
      <c r="A42" s="122"/>
      <c r="B42" s="122"/>
      <c r="C42" s="122"/>
      <c r="D42" s="122"/>
      <c r="E42" s="122"/>
      <c r="F42" s="122"/>
    </row>
    <row r="43" spans="1:6" ht="16.5" x14ac:dyDescent="0.3">
      <c r="A43" s="122"/>
      <c r="B43" s="122"/>
      <c r="C43" s="122"/>
      <c r="D43" s="122"/>
      <c r="E43" s="122"/>
      <c r="F43" s="122"/>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dataValidation allowBlank="1" showInputMessage="1" showErrorMessage="1" prompt="Registre la fecha de vigencia del soporte relacionado. Cuando sean distintos documentos y fechas en el ítem como procesos. relacione donde se encuentra el registro de actualziaciones." sqref="D5"/>
    <dataValidation allowBlank="1" showInputMessage="1" showErrorMessage="1" prompt="Registre SI, si tiene acceso al documento, NO cuando exista alguna limitación en su acceso, indicando en las Notas del equipo Auditor la observación._x000a_" sqref="E5"/>
    <dataValidation allowBlank="1" showInputMessage="1" showErrorMessage="1" prompt="Registre notas de relevancia de orientación sobre la información. Ej: Version desactualizada, No se presentó auditoría regular en la última vigencia, etc." sqref="F5"/>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2"/>
  <sheetViews>
    <sheetView topLeftCell="A13" workbookViewId="0">
      <selection activeCell="C10" sqref="C10:K10"/>
    </sheetView>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78" t="s">
        <v>268</v>
      </c>
      <c r="D5" s="179"/>
      <c r="E5" s="179"/>
      <c r="F5" s="179"/>
      <c r="G5" s="179"/>
      <c r="H5" s="179"/>
      <c r="I5" s="179"/>
      <c r="J5" s="179"/>
      <c r="K5" s="180"/>
    </row>
    <row r="6" spans="3:11" ht="15.75" thickBot="1" x14ac:dyDescent="0.3">
      <c r="C6" s="181" t="s">
        <v>270</v>
      </c>
      <c r="D6" s="182" t="s">
        <v>269</v>
      </c>
      <c r="E6" s="182"/>
      <c r="F6" s="182"/>
      <c r="G6" s="182"/>
      <c r="H6" s="182"/>
      <c r="I6" s="182"/>
      <c r="J6" s="182"/>
      <c r="K6" s="183"/>
    </row>
    <row r="7" spans="3:11" x14ac:dyDescent="0.25">
      <c r="C7" s="177"/>
      <c r="D7" s="177"/>
      <c r="E7" s="177"/>
      <c r="F7" s="177"/>
      <c r="G7" s="177"/>
      <c r="H7" s="177"/>
      <c r="I7" s="177"/>
      <c r="J7" s="177"/>
      <c r="K7" s="177"/>
    </row>
    <row r="9" spans="3:11" ht="272.25" customHeight="1" x14ac:dyDescent="0.25">
      <c r="C9" s="348" t="s">
        <v>277</v>
      </c>
      <c r="D9" s="348"/>
      <c r="E9" s="348"/>
      <c r="F9" s="348"/>
      <c r="G9" s="348"/>
      <c r="H9" s="348"/>
      <c r="I9" s="348"/>
      <c r="J9" s="348"/>
      <c r="K9" s="348"/>
    </row>
    <row r="10" spans="3:11" ht="205.5" customHeight="1" x14ac:dyDescent="0.25">
      <c r="C10" s="348" t="s">
        <v>276</v>
      </c>
      <c r="D10" s="348"/>
      <c r="E10" s="348"/>
      <c r="F10" s="348"/>
      <c r="G10" s="348"/>
      <c r="H10" s="348"/>
      <c r="I10" s="348"/>
      <c r="J10" s="348"/>
      <c r="K10" s="348"/>
    </row>
    <row r="11" spans="3:11" ht="205.5" customHeight="1" x14ac:dyDescent="0.25">
      <c r="C11" s="201"/>
      <c r="D11" s="201"/>
      <c r="E11" s="201"/>
      <c r="F11" s="201"/>
      <c r="G11" s="201"/>
      <c r="H11" s="201"/>
      <c r="I11" s="201"/>
      <c r="J11" s="201"/>
      <c r="K11" s="201"/>
    </row>
    <row r="12" spans="3:11" ht="39.75" customHeight="1" x14ac:dyDescent="0.25">
      <c r="C12" s="349" t="s">
        <v>278</v>
      </c>
      <c r="D12" s="349"/>
      <c r="E12" s="349"/>
      <c r="F12" s="349"/>
      <c r="G12" s="349"/>
      <c r="H12" s="349"/>
      <c r="I12" s="349"/>
      <c r="J12" s="349"/>
      <c r="K12" s="349"/>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32"/>
  <sheetViews>
    <sheetView topLeftCell="K18" zoomScaleNormal="100" workbookViewId="0">
      <selection activeCell="U23" sqref="U23"/>
    </sheetView>
  </sheetViews>
  <sheetFormatPr baseColWidth="10" defaultColWidth="14.42578125" defaultRowHeight="15" customHeight="1" x14ac:dyDescent="0.3"/>
  <cols>
    <col min="1" max="1" width="4.5703125" style="211" customWidth="1"/>
    <col min="2" max="2" width="48.7109375" style="211" customWidth="1"/>
    <col min="3" max="7" width="10.7109375" style="211" customWidth="1"/>
    <col min="8" max="8" width="11.5703125" style="211" customWidth="1"/>
    <col min="9" max="9" width="14.140625" style="211" customWidth="1"/>
    <col min="10" max="10" width="22" style="211" customWidth="1"/>
    <col min="11" max="11" width="9.7109375" style="211" bestFit="1" customWidth="1"/>
    <col min="12" max="12" width="9.7109375" style="225" bestFit="1" customWidth="1"/>
    <col min="13" max="13" width="13" style="211" customWidth="1"/>
    <col min="14" max="14" width="10.85546875" style="211" customWidth="1"/>
    <col min="15" max="16" width="10.7109375" style="211" customWidth="1"/>
    <col min="17" max="17" width="16.28515625" style="211" customWidth="1"/>
    <col min="18" max="18" width="16.140625" style="211" customWidth="1"/>
    <col min="19" max="19" width="10.7109375" style="211" customWidth="1"/>
    <col min="20" max="21" width="32.140625" style="211" customWidth="1"/>
    <col min="22" max="24" width="14.42578125" style="211"/>
    <col min="25" max="25" width="39" style="211" customWidth="1"/>
    <col min="26" max="16384" width="14.42578125" style="211"/>
  </cols>
  <sheetData>
    <row r="1" spans="2:28" ht="15" customHeight="1" thickBot="1" x14ac:dyDescent="0.35"/>
    <row r="2" spans="2:28" ht="16.5" x14ac:dyDescent="0.3">
      <c r="B2" s="352"/>
      <c r="C2" s="355" t="s">
        <v>325</v>
      </c>
      <c r="D2" s="356"/>
      <c r="E2" s="356"/>
      <c r="F2" s="356"/>
      <c r="G2" s="356"/>
      <c r="H2" s="356"/>
      <c r="I2" s="356"/>
      <c r="J2" s="356"/>
      <c r="K2" s="356"/>
      <c r="L2" s="356"/>
      <c r="M2" s="356"/>
      <c r="N2" s="356"/>
      <c r="O2" s="356"/>
      <c r="P2" s="356"/>
      <c r="Q2" s="357"/>
      <c r="R2" s="364"/>
      <c r="S2" s="365"/>
      <c r="T2" s="366"/>
    </row>
    <row r="3" spans="2:28" ht="16.5" x14ac:dyDescent="0.3">
      <c r="B3" s="353"/>
      <c r="C3" s="358"/>
      <c r="D3" s="359"/>
      <c r="E3" s="359"/>
      <c r="F3" s="359"/>
      <c r="G3" s="359"/>
      <c r="H3" s="359"/>
      <c r="I3" s="359"/>
      <c r="J3" s="359"/>
      <c r="K3" s="359"/>
      <c r="L3" s="359"/>
      <c r="M3" s="359"/>
      <c r="N3" s="359"/>
      <c r="O3" s="359"/>
      <c r="P3" s="359"/>
      <c r="Q3" s="360"/>
      <c r="R3" s="369"/>
      <c r="S3" s="370"/>
      <c r="T3" s="367"/>
    </row>
    <row r="4" spans="2:28" ht="16.5" x14ac:dyDescent="0.3">
      <c r="B4" s="353"/>
      <c r="C4" s="358"/>
      <c r="D4" s="359"/>
      <c r="E4" s="359"/>
      <c r="F4" s="359"/>
      <c r="G4" s="359"/>
      <c r="H4" s="359"/>
      <c r="I4" s="359"/>
      <c r="J4" s="359"/>
      <c r="K4" s="359"/>
      <c r="L4" s="359"/>
      <c r="M4" s="359"/>
      <c r="N4" s="359"/>
      <c r="O4" s="359"/>
      <c r="P4" s="359"/>
      <c r="Q4" s="360"/>
      <c r="R4" s="369"/>
      <c r="S4" s="370"/>
      <c r="T4" s="367"/>
    </row>
    <row r="5" spans="2:28" ht="17.25" thickBot="1" x14ac:dyDescent="0.35">
      <c r="B5" s="354"/>
      <c r="C5" s="361"/>
      <c r="D5" s="362"/>
      <c r="E5" s="362"/>
      <c r="F5" s="362"/>
      <c r="G5" s="362"/>
      <c r="H5" s="362"/>
      <c r="I5" s="362"/>
      <c r="J5" s="362"/>
      <c r="K5" s="362"/>
      <c r="L5" s="362"/>
      <c r="M5" s="362"/>
      <c r="N5" s="362"/>
      <c r="O5" s="362"/>
      <c r="P5" s="362"/>
      <c r="Q5" s="363"/>
      <c r="R5" s="371"/>
      <c r="S5" s="372"/>
      <c r="T5" s="368"/>
    </row>
    <row r="6" spans="2:28" ht="17.25" thickBot="1" x14ac:dyDescent="0.35">
      <c r="B6" s="212" t="s">
        <v>11</v>
      </c>
      <c r="C6" s="350">
        <v>43830</v>
      </c>
      <c r="D6" s="351"/>
    </row>
    <row r="7" spans="2:28" ht="15" customHeight="1" thickBot="1" x14ac:dyDescent="0.35"/>
    <row r="8" spans="2:28" ht="17.25" thickBot="1" x14ac:dyDescent="0.35">
      <c r="B8" s="213">
        <v>1</v>
      </c>
      <c r="C8" s="387">
        <v>2</v>
      </c>
      <c r="D8" s="388"/>
      <c r="E8" s="388"/>
      <c r="F8" s="388"/>
      <c r="G8" s="388"/>
      <c r="H8" s="388"/>
      <c r="I8" s="388"/>
      <c r="J8" s="389"/>
      <c r="K8" s="240"/>
      <c r="L8" s="240"/>
      <c r="M8" s="392">
        <v>3</v>
      </c>
      <c r="N8" s="393"/>
      <c r="O8" s="392">
        <v>4</v>
      </c>
      <c r="P8" s="393"/>
      <c r="Q8" s="392">
        <v>5</v>
      </c>
      <c r="R8" s="394"/>
      <c r="S8" s="394"/>
      <c r="T8" s="385">
        <v>6</v>
      </c>
      <c r="U8" s="386"/>
    </row>
    <row r="9" spans="2:28" ht="47.25" customHeight="1" thickBot="1" x14ac:dyDescent="0.35">
      <c r="B9" s="373" t="s">
        <v>324</v>
      </c>
      <c r="C9" s="375" t="s">
        <v>0</v>
      </c>
      <c r="D9" s="362"/>
      <c r="E9" s="362"/>
      <c r="F9" s="362"/>
      <c r="G9" s="362"/>
      <c r="H9" s="376" t="s">
        <v>6</v>
      </c>
      <c r="I9" s="377"/>
      <c r="J9" s="381" t="s">
        <v>310</v>
      </c>
      <c r="K9" s="390"/>
      <c r="L9" s="382"/>
      <c r="M9" s="379" t="s">
        <v>7</v>
      </c>
      <c r="N9" s="380"/>
      <c r="O9" s="376" t="s">
        <v>8</v>
      </c>
      <c r="P9" s="380"/>
      <c r="Q9" s="395" t="s">
        <v>9</v>
      </c>
      <c r="R9" s="395" t="s">
        <v>10</v>
      </c>
      <c r="S9" s="376" t="s">
        <v>13</v>
      </c>
      <c r="T9" s="381" t="s">
        <v>14</v>
      </c>
      <c r="U9" s="382"/>
    </row>
    <row r="10" spans="2:28" ht="47.25" customHeight="1" thickBot="1" x14ac:dyDescent="0.35">
      <c r="B10" s="374"/>
      <c r="C10" s="255" t="s">
        <v>1</v>
      </c>
      <c r="D10" s="256" t="s">
        <v>2</v>
      </c>
      <c r="E10" s="257" t="s">
        <v>3</v>
      </c>
      <c r="F10" s="258" t="s">
        <v>4</v>
      </c>
      <c r="G10" s="259" t="s">
        <v>5</v>
      </c>
      <c r="H10" s="378"/>
      <c r="I10" s="377"/>
      <c r="J10" s="383"/>
      <c r="K10" s="379"/>
      <c r="L10" s="391"/>
      <c r="M10" s="377"/>
      <c r="N10" s="380"/>
      <c r="O10" s="378"/>
      <c r="P10" s="380"/>
      <c r="Q10" s="374"/>
      <c r="R10" s="374"/>
      <c r="S10" s="378"/>
      <c r="T10" s="383"/>
      <c r="U10" s="384"/>
    </row>
    <row r="11" spans="2:28" ht="51.75" customHeight="1" thickBot="1" x14ac:dyDescent="0.35">
      <c r="B11" s="260" t="s">
        <v>357</v>
      </c>
      <c r="C11" s="261"/>
      <c r="D11" s="262">
        <v>1</v>
      </c>
      <c r="E11" s="262"/>
      <c r="F11" s="262"/>
      <c r="G11" s="263">
        <f t="shared" ref="G11:G24" si="0">SUM(C11:F11)</f>
        <v>1</v>
      </c>
      <c r="H11" s="263" t="str">
        <f>IF(G11=0,0,IF(($C11/$G11)&gt;=0.2,"Extremo",+IF((($C11/G11)+($D11/$G11))&gt;=0.3,"Alto",+IF((($C11/$G11)+($D11/$G11)+($E11/$G11))&gt;=0.4,"Moderado",+IF(($C11/$G11)+($D11/$G11)+($E11/$G11)+($F11/$G11)&gt;=0.5,"Bajo",IF(G11=0,0))))))</f>
        <v>Alto</v>
      </c>
      <c r="I11" s="264">
        <f t="shared" ref="I11:K24" si="1">(IF(H11="Extremo",50%,(IF(H11="Alto",40%,IF(H11="Moderado",15%,IF(H11="Bajo",10%,0))))))</f>
        <v>0.4</v>
      </c>
      <c r="J11" s="265" t="str">
        <f>'ANALISIS OCI'!AC9</f>
        <v>Extremo</v>
      </c>
      <c r="K11" s="265">
        <f>(IF(J11="Extremo",50%,(IF(J11="Alto",40%,IF(J11="Moderado",15%,IF(J11="Bajo",10%,0))))))</f>
        <v>0.5</v>
      </c>
      <c r="L11" s="265">
        <f>IF(I11=0,K11,I11)</f>
        <v>0.4</v>
      </c>
      <c r="M11" s="261" t="s">
        <v>12</v>
      </c>
      <c r="N11" s="266">
        <f t="shared" ref="N11:N24" si="2">IF(M11="Si",100%,IF(M11="No",0,0))</f>
        <v>0</v>
      </c>
      <c r="O11" s="267" t="s">
        <v>12</v>
      </c>
      <c r="P11" s="266">
        <f t="shared" ref="P11:P24" si="3">IF(O11="Si",20%,IF(O11="No",0,0))</f>
        <v>0</v>
      </c>
      <c r="Q11" s="268">
        <v>43707</v>
      </c>
      <c r="R11" s="269">
        <f t="shared" ref="R11:R24" si="4">+$C$6-Q11</f>
        <v>123</v>
      </c>
      <c r="S11" s="270">
        <f t="shared" ref="S11:S24" si="5">IF(R11&gt;=1080,30%,IF(R11&gt;=720,20%,IF(R11&gt;=360,10%,IF(R11&lt;=359,0%,0))))</f>
        <v>0</v>
      </c>
      <c r="T11" s="271">
        <f>IF(N11=100%,100%,(L11+P11+S11))</f>
        <v>0.4</v>
      </c>
      <c r="U11" s="242" t="str">
        <f>+IF(T11&gt;=85%,$AB$12,IF(AND( T11&gt;65%,T11&lt;85%),$AB$13,$AB$14))</f>
        <v>Incluir en ciclos posteriores de auditoría</v>
      </c>
      <c r="X11" s="226"/>
      <c r="Y11" s="226"/>
      <c r="Z11" s="226"/>
      <c r="AA11" s="226"/>
    </row>
    <row r="12" spans="2:28" ht="43.5" customHeight="1" thickBot="1" x14ac:dyDescent="0.35">
      <c r="B12" s="272" t="s">
        <v>358</v>
      </c>
      <c r="C12" s="216"/>
      <c r="D12" s="217">
        <v>3</v>
      </c>
      <c r="E12" s="217"/>
      <c r="F12" s="217"/>
      <c r="G12" s="218">
        <f t="shared" si="0"/>
        <v>3</v>
      </c>
      <c r="H12" s="214" t="str">
        <f t="shared" ref="H12:H24" si="6">IF(G12=0,0,IF(($C12/$G12)&gt;=0.2,"Extremo",+IF((($C12/G12)+($D12/$G12))&gt;=0.3,"Alto",+IF((($C12/$G12)+($D12/$G12)+($E12/$G12))&gt;=0.4,"Moderado",+IF(($C12/$G12)+($D12/$G12)+($E12/$G12)+($F12/$G12)&gt;=0.5,"Bajo",IF(G12=0,0))))))</f>
        <v>Alto</v>
      </c>
      <c r="I12" s="219">
        <f t="shared" si="1"/>
        <v>0.4</v>
      </c>
      <c r="J12" s="215" t="str">
        <f>'ANALISIS OCI'!AC10</f>
        <v>Moderado</v>
      </c>
      <c r="K12" s="241">
        <f t="shared" si="1"/>
        <v>0.15</v>
      </c>
      <c r="L12" s="241">
        <f t="shared" ref="L12:L24" si="7">IF(I12=0,K12,I12)</f>
        <v>0.4</v>
      </c>
      <c r="M12" s="216" t="s">
        <v>346</v>
      </c>
      <c r="N12" s="221">
        <f t="shared" si="2"/>
        <v>1</v>
      </c>
      <c r="O12" s="220" t="s">
        <v>12</v>
      </c>
      <c r="P12" s="221">
        <f t="shared" si="3"/>
        <v>0</v>
      </c>
      <c r="Q12" s="222">
        <v>43809</v>
      </c>
      <c r="R12" s="223">
        <f t="shared" si="4"/>
        <v>21</v>
      </c>
      <c r="S12" s="224">
        <f t="shared" si="5"/>
        <v>0</v>
      </c>
      <c r="T12" s="273">
        <f t="shared" ref="T12:T24" si="8">IF(N12=100%,100%,(L12+P12+S12))</f>
        <v>1</v>
      </c>
      <c r="U12" s="242" t="str">
        <f t="shared" ref="U12:U24" si="9">+IF(T12&gt;=85%,$AB$12,IF(AND( T12&gt;65%,T12&lt;85%),$AB$13,$AB$14))</f>
        <v xml:space="preserve">Incluir en el ciclo de auditorías de la vigencia </v>
      </c>
      <c r="X12" s="226"/>
      <c r="Z12" s="226"/>
      <c r="AA12" s="226"/>
      <c r="AB12" s="211" t="s">
        <v>322</v>
      </c>
    </row>
    <row r="13" spans="2:28" ht="43.5" customHeight="1" thickBot="1" x14ac:dyDescent="0.35">
      <c r="B13" s="272" t="s">
        <v>359</v>
      </c>
      <c r="C13" s="216"/>
      <c r="D13" s="217">
        <v>3</v>
      </c>
      <c r="E13" s="217"/>
      <c r="F13" s="217"/>
      <c r="G13" s="218">
        <f t="shared" si="0"/>
        <v>3</v>
      </c>
      <c r="H13" s="214" t="str">
        <f t="shared" si="6"/>
        <v>Alto</v>
      </c>
      <c r="I13" s="219">
        <f t="shared" si="1"/>
        <v>0.4</v>
      </c>
      <c r="J13" s="215" t="str">
        <f>'ANALISIS OCI'!AC11</f>
        <v>Bajo</v>
      </c>
      <c r="K13" s="241">
        <f t="shared" si="1"/>
        <v>0.1</v>
      </c>
      <c r="L13" s="241">
        <f t="shared" si="7"/>
        <v>0.4</v>
      </c>
      <c r="M13" s="216" t="s">
        <v>12</v>
      </c>
      <c r="N13" s="221">
        <f t="shared" si="2"/>
        <v>0</v>
      </c>
      <c r="O13" s="220" t="s">
        <v>12</v>
      </c>
      <c r="P13" s="221">
        <f t="shared" si="3"/>
        <v>0</v>
      </c>
      <c r="Q13" s="222">
        <v>43707</v>
      </c>
      <c r="R13" s="223">
        <f t="shared" si="4"/>
        <v>123</v>
      </c>
      <c r="S13" s="224">
        <f t="shared" si="5"/>
        <v>0</v>
      </c>
      <c r="T13" s="273">
        <f t="shared" si="8"/>
        <v>0.4</v>
      </c>
      <c r="U13" s="242" t="str">
        <f t="shared" si="9"/>
        <v>Incluir en ciclos posteriores de auditoría</v>
      </c>
      <c r="X13" s="226"/>
      <c r="Z13" s="226"/>
      <c r="AA13" s="226"/>
      <c r="AB13" s="226" t="s">
        <v>323</v>
      </c>
    </row>
    <row r="14" spans="2:28" ht="43.5" customHeight="1" thickBot="1" x14ac:dyDescent="0.35">
      <c r="B14" s="272" t="s">
        <v>360</v>
      </c>
      <c r="C14" s="216">
        <v>2</v>
      </c>
      <c r="D14" s="217">
        <v>4</v>
      </c>
      <c r="E14" s="217"/>
      <c r="F14" s="217"/>
      <c r="G14" s="218">
        <f t="shared" si="0"/>
        <v>6</v>
      </c>
      <c r="H14" s="214" t="str">
        <f t="shared" si="6"/>
        <v>Extremo</v>
      </c>
      <c r="I14" s="219">
        <f t="shared" si="1"/>
        <v>0.5</v>
      </c>
      <c r="J14" s="215" t="str">
        <f>'ANALISIS OCI'!AC12</f>
        <v>Bajo</v>
      </c>
      <c r="K14" s="241">
        <f t="shared" si="1"/>
        <v>0.1</v>
      </c>
      <c r="L14" s="241">
        <f t="shared" si="7"/>
        <v>0.5</v>
      </c>
      <c r="M14" s="216" t="s">
        <v>346</v>
      </c>
      <c r="N14" s="221">
        <f t="shared" si="2"/>
        <v>1</v>
      </c>
      <c r="O14" s="220" t="s">
        <v>12</v>
      </c>
      <c r="P14" s="221">
        <f t="shared" si="3"/>
        <v>0</v>
      </c>
      <c r="Q14" s="222">
        <v>43403</v>
      </c>
      <c r="R14" s="223">
        <f t="shared" si="4"/>
        <v>427</v>
      </c>
      <c r="S14" s="224">
        <f t="shared" si="5"/>
        <v>0.1</v>
      </c>
      <c r="T14" s="273">
        <f t="shared" si="8"/>
        <v>1</v>
      </c>
      <c r="U14" s="242" t="str">
        <f t="shared" si="9"/>
        <v xml:space="preserve">Incluir en el ciclo de auditorías de la vigencia </v>
      </c>
      <c r="X14" s="226"/>
      <c r="Z14" s="226"/>
      <c r="AA14" s="226"/>
      <c r="AB14" s="226" t="s">
        <v>321</v>
      </c>
    </row>
    <row r="15" spans="2:28" ht="43.5" customHeight="1" thickBot="1" x14ac:dyDescent="0.35">
      <c r="B15" s="272" t="s">
        <v>361</v>
      </c>
      <c r="C15" s="216">
        <v>1</v>
      </c>
      <c r="D15" s="217">
        <v>2</v>
      </c>
      <c r="E15" s="217"/>
      <c r="F15" s="217"/>
      <c r="G15" s="218">
        <f t="shared" si="0"/>
        <v>3</v>
      </c>
      <c r="H15" s="214" t="str">
        <f t="shared" si="6"/>
        <v>Extremo</v>
      </c>
      <c r="I15" s="219">
        <f t="shared" si="1"/>
        <v>0.5</v>
      </c>
      <c r="J15" s="215" t="str">
        <f>'ANALISIS OCI'!AC13</f>
        <v>Bajo</v>
      </c>
      <c r="K15" s="241">
        <f t="shared" si="1"/>
        <v>0.1</v>
      </c>
      <c r="L15" s="241">
        <f t="shared" si="7"/>
        <v>0.5</v>
      </c>
      <c r="M15" s="216" t="s">
        <v>12</v>
      </c>
      <c r="N15" s="221">
        <f t="shared" si="2"/>
        <v>0</v>
      </c>
      <c r="O15" s="220" t="s">
        <v>12</v>
      </c>
      <c r="P15" s="221">
        <f t="shared" si="3"/>
        <v>0</v>
      </c>
      <c r="Q15" s="222">
        <v>43615</v>
      </c>
      <c r="R15" s="223">
        <f t="shared" si="4"/>
        <v>215</v>
      </c>
      <c r="S15" s="224">
        <f t="shared" si="5"/>
        <v>0</v>
      </c>
      <c r="T15" s="273">
        <f t="shared" si="8"/>
        <v>0.5</v>
      </c>
      <c r="U15" s="242" t="str">
        <f t="shared" si="9"/>
        <v>Incluir en ciclos posteriores de auditoría</v>
      </c>
      <c r="X15" s="226"/>
      <c r="Y15" s="226"/>
      <c r="Z15" s="226"/>
      <c r="AA15" s="226"/>
    </row>
    <row r="16" spans="2:28" ht="43.5" customHeight="1" thickBot="1" x14ac:dyDescent="0.35">
      <c r="B16" s="272" t="s">
        <v>362</v>
      </c>
      <c r="C16" s="216">
        <v>1</v>
      </c>
      <c r="D16" s="217">
        <v>6</v>
      </c>
      <c r="E16" s="217">
        <v>1</v>
      </c>
      <c r="F16" s="217">
        <v>4</v>
      </c>
      <c r="G16" s="218">
        <f t="shared" si="0"/>
        <v>12</v>
      </c>
      <c r="H16" s="214" t="str">
        <f t="shared" si="6"/>
        <v>Alto</v>
      </c>
      <c r="I16" s="219">
        <f t="shared" si="1"/>
        <v>0.4</v>
      </c>
      <c r="J16" s="215" t="str">
        <f>'ANALISIS OCI'!AC14</f>
        <v>Bajo</v>
      </c>
      <c r="K16" s="241">
        <f t="shared" si="1"/>
        <v>0.1</v>
      </c>
      <c r="L16" s="241">
        <f t="shared" si="7"/>
        <v>0.4</v>
      </c>
      <c r="M16" s="216" t="s">
        <v>12</v>
      </c>
      <c r="N16" s="221">
        <f t="shared" si="2"/>
        <v>0</v>
      </c>
      <c r="O16" s="220" t="s">
        <v>12</v>
      </c>
      <c r="P16" s="221">
        <f t="shared" si="3"/>
        <v>0</v>
      </c>
      <c r="Q16" s="222">
        <v>43342</v>
      </c>
      <c r="R16" s="223">
        <f t="shared" si="4"/>
        <v>488</v>
      </c>
      <c r="S16" s="224">
        <f t="shared" si="5"/>
        <v>0.1</v>
      </c>
      <c r="T16" s="273">
        <f t="shared" si="8"/>
        <v>0.5</v>
      </c>
      <c r="U16" s="242" t="str">
        <f t="shared" si="9"/>
        <v>Incluir en ciclos posteriores de auditoría</v>
      </c>
      <c r="X16" s="226"/>
      <c r="Y16" s="226"/>
      <c r="Z16" s="226"/>
      <c r="AA16" s="226"/>
    </row>
    <row r="17" spans="2:27" ht="43.5" customHeight="1" thickBot="1" x14ac:dyDescent="0.35">
      <c r="B17" s="272" t="s">
        <v>363</v>
      </c>
      <c r="C17" s="216">
        <v>1</v>
      </c>
      <c r="D17" s="217"/>
      <c r="E17" s="217"/>
      <c r="F17" s="217"/>
      <c r="G17" s="218">
        <f t="shared" si="0"/>
        <v>1</v>
      </c>
      <c r="H17" s="214" t="str">
        <f t="shared" si="6"/>
        <v>Extremo</v>
      </c>
      <c r="I17" s="219">
        <f t="shared" si="1"/>
        <v>0.5</v>
      </c>
      <c r="J17" s="215" t="str">
        <f>'ANALISIS OCI'!AC15</f>
        <v>Bajo</v>
      </c>
      <c r="K17" s="241">
        <f t="shared" si="1"/>
        <v>0.1</v>
      </c>
      <c r="L17" s="241">
        <f t="shared" si="7"/>
        <v>0.5</v>
      </c>
      <c r="M17" s="216" t="s">
        <v>12</v>
      </c>
      <c r="N17" s="221">
        <f t="shared" si="2"/>
        <v>0</v>
      </c>
      <c r="O17" s="220" t="s">
        <v>12</v>
      </c>
      <c r="P17" s="221">
        <f t="shared" si="3"/>
        <v>0</v>
      </c>
      <c r="Q17" s="222">
        <v>43342</v>
      </c>
      <c r="R17" s="223">
        <f t="shared" si="4"/>
        <v>488</v>
      </c>
      <c r="S17" s="224">
        <f t="shared" si="5"/>
        <v>0.1</v>
      </c>
      <c r="T17" s="273">
        <f t="shared" si="8"/>
        <v>0.6</v>
      </c>
      <c r="U17" s="242" t="str">
        <f t="shared" si="9"/>
        <v>Incluir en ciclos posteriores de auditoría</v>
      </c>
      <c r="X17" s="226"/>
      <c r="Y17" s="226"/>
      <c r="Z17" s="226"/>
      <c r="AA17" s="226"/>
    </row>
    <row r="18" spans="2:27" ht="43.5" customHeight="1" thickBot="1" x14ac:dyDescent="0.35">
      <c r="B18" s="272" t="s">
        <v>364</v>
      </c>
      <c r="C18" s="216"/>
      <c r="D18" s="217"/>
      <c r="E18" s="217"/>
      <c r="F18" s="217"/>
      <c r="G18" s="218">
        <f t="shared" si="0"/>
        <v>0</v>
      </c>
      <c r="H18" s="214">
        <f t="shared" si="6"/>
        <v>0</v>
      </c>
      <c r="I18" s="219">
        <f t="shared" si="1"/>
        <v>0</v>
      </c>
      <c r="J18" s="215" t="str">
        <f>'ANALISIS OCI'!AC16</f>
        <v>Bajo</v>
      </c>
      <c r="K18" s="241">
        <f t="shared" si="1"/>
        <v>0.1</v>
      </c>
      <c r="L18" s="241">
        <f t="shared" si="7"/>
        <v>0.1</v>
      </c>
      <c r="M18" s="216" t="s">
        <v>12</v>
      </c>
      <c r="N18" s="221">
        <f t="shared" si="2"/>
        <v>0</v>
      </c>
      <c r="O18" s="220" t="s">
        <v>12</v>
      </c>
      <c r="P18" s="221">
        <f t="shared" si="3"/>
        <v>0</v>
      </c>
      <c r="Q18" s="222"/>
      <c r="R18" s="223">
        <f t="shared" si="4"/>
        <v>43830</v>
      </c>
      <c r="S18" s="224">
        <f t="shared" si="5"/>
        <v>0.3</v>
      </c>
      <c r="T18" s="273">
        <f t="shared" si="8"/>
        <v>0.4</v>
      </c>
      <c r="U18" s="242" t="str">
        <f t="shared" si="9"/>
        <v>Incluir en ciclos posteriores de auditoría</v>
      </c>
      <c r="X18" s="226"/>
      <c r="Y18" s="226"/>
      <c r="Z18" s="226"/>
      <c r="AA18" s="226"/>
    </row>
    <row r="19" spans="2:27" ht="43.5" customHeight="1" thickBot="1" x14ac:dyDescent="0.35">
      <c r="B19" s="272" t="s">
        <v>365</v>
      </c>
      <c r="C19" s="216"/>
      <c r="D19" s="217">
        <v>2</v>
      </c>
      <c r="E19" s="217">
        <v>1</v>
      </c>
      <c r="F19" s="217"/>
      <c r="G19" s="218">
        <f t="shared" si="0"/>
        <v>3</v>
      </c>
      <c r="H19" s="214" t="str">
        <f t="shared" si="6"/>
        <v>Alto</v>
      </c>
      <c r="I19" s="219">
        <f t="shared" si="1"/>
        <v>0.4</v>
      </c>
      <c r="J19" s="215" t="str">
        <f>'ANALISIS OCI'!AC17</f>
        <v>Moderado</v>
      </c>
      <c r="K19" s="241">
        <f t="shared" si="1"/>
        <v>0.15</v>
      </c>
      <c r="L19" s="241">
        <f t="shared" si="7"/>
        <v>0.4</v>
      </c>
      <c r="M19" s="216" t="s">
        <v>12</v>
      </c>
      <c r="N19" s="221">
        <f t="shared" si="2"/>
        <v>0</v>
      </c>
      <c r="O19" s="220" t="s">
        <v>12</v>
      </c>
      <c r="P19" s="221">
        <f t="shared" si="3"/>
        <v>0</v>
      </c>
      <c r="Q19" s="222">
        <v>43670</v>
      </c>
      <c r="R19" s="223">
        <f t="shared" si="4"/>
        <v>160</v>
      </c>
      <c r="S19" s="224">
        <f t="shared" si="5"/>
        <v>0</v>
      </c>
      <c r="T19" s="273">
        <f t="shared" si="8"/>
        <v>0.4</v>
      </c>
      <c r="U19" s="242" t="str">
        <f t="shared" si="9"/>
        <v>Incluir en ciclos posteriores de auditoría</v>
      </c>
    </row>
    <row r="20" spans="2:27" ht="43.5" customHeight="1" thickBot="1" x14ac:dyDescent="0.35">
      <c r="B20" s="272" t="s">
        <v>366</v>
      </c>
      <c r="C20" s="216">
        <v>1</v>
      </c>
      <c r="D20" s="217">
        <v>3</v>
      </c>
      <c r="E20" s="217"/>
      <c r="F20" s="217"/>
      <c r="G20" s="218">
        <f t="shared" si="0"/>
        <v>4</v>
      </c>
      <c r="H20" s="214" t="str">
        <f t="shared" si="6"/>
        <v>Extremo</v>
      </c>
      <c r="I20" s="219">
        <f t="shared" si="1"/>
        <v>0.5</v>
      </c>
      <c r="J20" s="215" t="str">
        <f>'ANALISIS OCI'!AC18</f>
        <v>Moderado</v>
      </c>
      <c r="K20" s="241">
        <f t="shared" si="1"/>
        <v>0.15</v>
      </c>
      <c r="L20" s="241">
        <f t="shared" si="7"/>
        <v>0.5</v>
      </c>
      <c r="M20" s="216" t="s">
        <v>346</v>
      </c>
      <c r="N20" s="221">
        <f t="shared" si="2"/>
        <v>1</v>
      </c>
      <c r="O20" s="220" t="s">
        <v>12</v>
      </c>
      <c r="P20" s="221">
        <f t="shared" si="3"/>
        <v>0</v>
      </c>
      <c r="Q20" s="222">
        <v>43549</v>
      </c>
      <c r="R20" s="223">
        <f t="shared" si="4"/>
        <v>281</v>
      </c>
      <c r="S20" s="224">
        <f t="shared" si="5"/>
        <v>0</v>
      </c>
      <c r="T20" s="273">
        <f t="shared" si="8"/>
        <v>1</v>
      </c>
      <c r="U20" s="242" t="str">
        <f t="shared" si="9"/>
        <v xml:space="preserve">Incluir en el ciclo de auditorías de la vigencia </v>
      </c>
    </row>
    <row r="21" spans="2:27" ht="43.5" customHeight="1" thickBot="1" x14ac:dyDescent="0.35">
      <c r="B21" s="272" t="s">
        <v>367</v>
      </c>
      <c r="C21" s="216">
        <v>3</v>
      </c>
      <c r="D21" s="217">
        <v>2</v>
      </c>
      <c r="E21" s="217"/>
      <c r="F21" s="217"/>
      <c r="G21" s="218">
        <f t="shared" si="0"/>
        <v>5</v>
      </c>
      <c r="H21" s="214" t="str">
        <f t="shared" si="6"/>
        <v>Extremo</v>
      </c>
      <c r="I21" s="219">
        <f t="shared" si="1"/>
        <v>0.5</v>
      </c>
      <c r="J21" s="215" t="str">
        <f>'ANALISIS OCI'!AC19</f>
        <v>Bajo</v>
      </c>
      <c r="K21" s="241">
        <f t="shared" si="1"/>
        <v>0.1</v>
      </c>
      <c r="L21" s="241">
        <f t="shared" si="7"/>
        <v>0.5</v>
      </c>
      <c r="M21" s="216" t="s">
        <v>346</v>
      </c>
      <c r="N21" s="221">
        <f t="shared" si="2"/>
        <v>1</v>
      </c>
      <c r="O21" s="220" t="s">
        <v>12</v>
      </c>
      <c r="P21" s="221">
        <f t="shared" si="3"/>
        <v>0</v>
      </c>
      <c r="Q21" s="222">
        <v>43369</v>
      </c>
      <c r="R21" s="223">
        <f t="shared" si="4"/>
        <v>461</v>
      </c>
      <c r="S21" s="224">
        <f t="shared" si="5"/>
        <v>0.1</v>
      </c>
      <c r="T21" s="273">
        <f t="shared" si="8"/>
        <v>1</v>
      </c>
      <c r="U21" s="242" t="str">
        <f t="shared" si="9"/>
        <v xml:space="preserve">Incluir en el ciclo de auditorías de la vigencia </v>
      </c>
    </row>
    <row r="22" spans="2:27" ht="43.5" customHeight="1" thickBot="1" x14ac:dyDescent="0.35">
      <c r="B22" s="272" t="s">
        <v>368</v>
      </c>
      <c r="C22" s="216">
        <v>1</v>
      </c>
      <c r="D22" s="217">
        <v>4</v>
      </c>
      <c r="E22" s="217"/>
      <c r="F22" s="217"/>
      <c r="G22" s="218">
        <f t="shared" si="0"/>
        <v>5</v>
      </c>
      <c r="H22" s="214" t="str">
        <f t="shared" si="6"/>
        <v>Extremo</v>
      </c>
      <c r="I22" s="219">
        <f t="shared" si="1"/>
        <v>0.5</v>
      </c>
      <c r="J22" s="215" t="str">
        <f>'ANALISIS OCI'!AC20</f>
        <v>Extremo</v>
      </c>
      <c r="K22" s="241">
        <f t="shared" si="1"/>
        <v>0.5</v>
      </c>
      <c r="L22" s="241">
        <f t="shared" si="7"/>
        <v>0.5</v>
      </c>
      <c r="M22" s="216" t="s">
        <v>346</v>
      </c>
      <c r="N22" s="221">
        <f t="shared" si="2"/>
        <v>1</v>
      </c>
      <c r="O22" s="220" t="s">
        <v>12</v>
      </c>
      <c r="P22" s="221">
        <f t="shared" si="3"/>
        <v>0</v>
      </c>
      <c r="Q22" s="222">
        <v>43676</v>
      </c>
      <c r="R22" s="223">
        <f t="shared" si="4"/>
        <v>154</v>
      </c>
      <c r="S22" s="224">
        <f t="shared" si="5"/>
        <v>0</v>
      </c>
      <c r="T22" s="273">
        <f t="shared" si="8"/>
        <v>1</v>
      </c>
      <c r="U22" s="242" t="str">
        <f t="shared" si="9"/>
        <v xml:space="preserve">Incluir en el ciclo de auditorías de la vigencia </v>
      </c>
    </row>
    <row r="23" spans="2:27" ht="43.5" customHeight="1" thickBot="1" x14ac:dyDescent="0.35">
      <c r="B23" s="272" t="s">
        <v>369</v>
      </c>
      <c r="C23" s="216"/>
      <c r="D23" s="217">
        <v>2</v>
      </c>
      <c r="E23" s="217"/>
      <c r="F23" s="217"/>
      <c r="G23" s="218">
        <f t="shared" si="0"/>
        <v>2</v>
      </c>
      <c r="H23" s="214" t="str">
        <f t="shared" si="6"/>
        <v>Alto</v>
      </c>
      <c r="I23" s="219">
        <f t="shared" si="1"/>
        <v>0.4</v>
      </c>
      <c r="J23" s="215" t="str">
        <f>'ANALISIS OCI'!AC21</f>
        <v>Bajo</v>
      </c>
      <c r="K23" s="241">
        <f t="shared" si="1"/>
        <v>0.1</v>
      </c>
      <c r="L23" s="241">
        <f t="shared" si="7"/>
        <v>0.4</v>
      </c>
      <c r="M23" s="216" t="s">
        <v>346</v>
      </c>
      <c r="N23" s="221">
        <f t="shared" si="2"/>
        <v>1</v>
      </c>
      <c r="O23" s="220" t="s">
        <v>12</v>
      </c>
      <c r="P23" s="221">
        <f t="shared" si="3"/>
        <v>0</v>
      </c>
      <c r="Q23" s="222">
        <v>43811</v>
      </c>
      <c r="R23" s="223">
        <f t="shared" si="4"/>
        <v>19</v>
      </c>
      <c r="S23" s="224">
        <f t="shared" si="5"/>
        <v>0</v>
      </c>
      <c r="T23" s="273">
        <f t="shared" si="8"/>
        <v>1</v>
      </c>
      <c r="U23" s="242" t="str">
        <f t="shared" si="9"/>
        <v xml:space="preserve">Incluir en el ciclo de auditorías de la vigencia </v>
      </c>
    </row>
    <row r="24" spans="2:27" ht="43.5" customHeight="1" thickBot="1" x14ac:dyDescent="0.35">
      <c r="B24" s="274" t="s">
        <v>370</v>
      </c>
      <c r="C24" s="275"/>
      <c r="D24" s="276"/>
      <c r="E24" s="276"/>
      <c r="F24" s="276"/>
      <c r="G24" s="277">
        <f t="shared" si="0"/>
        <v>0</v>
      </c>
      <c r="H24" s="278">
        <f t="shared" si="6"/>
        <v>0</v>
      </c>
      <c r="I24" s="279">
        <f t="shared" si="1"/>
        <v>0</v>
      </c>
      <c r="J24" s="280" t="str">
        <f>'ANALISIS OCI'!AC22</f>
        <v>Extremo</v>
      </c>
      <c r="K24" s="281">
        <f t="shared" si="1"/>
        <v>0.5</v>
      </c>
      <c r="L24" s="281">
        <f t="shared" si="7"/>
        <v>0.5</v>
      </c>
      <c r="M24" s="275" t="s">
        <v>12</v>
      </c>
      <c r="N24" s="282">
        <f t="shared" si="2"/>
        <v>0</v>
      </c>
      <c r="O24" s="283" t="s">
        <v>12</v>
      </c>
      <c r="P24" s="282">
        <f t="shared" si="3"/>
        <v>0</v>
      </c>
      <c r="Q24" s="284">
        <v>43799</v>
      </c>
      <c r="R24" s="285">
        <f t="shared" si="4"/>
        <v>31</v>
      </c>
      <c r="S24" s="286">
        <f t="shared" si="5"/>
        <v>0</v>
      </c>
      <c r="T24" s="287">
        <f t="shared" si="8"/>
        <v>0.5</v>
      </c>
      <c r="U24" s="242" t="str">
        <f t="shared" si="9"/>
        <v>Incluir en ciclos posteriores de auditoría</v>
      </c>
    </row>
    <row r="25" spans="2:27" ht="15.75" customHeight="1" x14ac:dyDescent="0.3"/>
    <row r="26" spans="2:27" ht="15.75" customHeight="1" x14ac:dyDescent="0.3"/>
    <row r="27" spans="2:27" ht="15.75" customHeight="1" x14ac:dyDescent="0.3"/>
    <row r="28" spans="2:27" ht="15.75" customHeight="1" x14ac:dyDescent="0.3"/>
    <row r="29" spans="2:27" ht="15.75" customHeight="1" x14ac:dyDescent="0.3"/>
    <row r="30" spans="2:27" ht="15.75" customHeight="1" x14ac:dyDescent="0.3"/>
    <row r="31" spans="2:27" ht="15.75" customHeight="1" x14ac:dyDescent="0.3"/>
    <row r="32" spans="2:27" ht="15.75" customHeight="1" x14ac:dyDescent="0.3"/>
  </sheetData>
  <mergeCells count="23">
    <mergeCell ref="T9:U10"/>
    <mergeCell ref="T8:U8"/>
    <mergeCell ref="C8:J8"/>
    <mergeCell ref="J9:L10"/>
    <mergeCell ref="M8:N8"/>
    <mergeCell ref="O8:P8"/>
    <mergeCell ref="Q8:S8"/>
    <mergeCell ref="Q9:Q10"/>
    <mergeCell ref="R9:R10"/>
    <mergeCell ref="S9:S10"/>
    <mergeCell ref="B9:B10"/>
    <mergeCell ref="C9:G9"/>
    <mergeCell ref="H9:I10"/>
    <mergeCell ref="M9:N10"/>
    <mergeCell ref="O9:P10"/>
    <mergeCell ref="C6:D6"/>
    <mergeCell ref="B2:B5"/>
    <mergeCell ref="C2:Q5"/>
    <mergeCell ref="R2:S2"/>
    <mergeCell ref="T2:T5"/>
    <mergeCell ref="R3:S3"/>
    <mergeCell ref="R4:S4"/>
    <mergeCell ref="R5:S5"/>
  </mergeCells>
  <conditionalFormatting sqref="H11:H24">
    <cfRule type="containsText" dxfId="65" priority="1" operator="containsText" text="Moderado">
      <formula>NOT(ISERROR(SEARCH(("Moderado"),(H11))))</formula>
    </cfRule>
  </conditionalFormatting>
  <conditionalFormatting sqref="H11:H24">
    <cfRule type="containsText" dxfId="64" priority="2" operator="containsText" text="Alto">
      <formula>NOT(ISERROR(SEARCH(("Alto"),(H11))))</formula>
    </cfRule>
  </conditionalFormatting>
  <conditionalFormatting sqref="H11:H24">
    <cfRule type="containsText" dxfId="63" priority="3" operator="containsText" text="Muy Alto">
      <formula>NOT(ISERROR(SEARCH(("Muy Alto"),(H11))))</formula>
    </cfRule>
  </conditionalFormatting>
  <conditionalFormatting sqref="H11:H24">
    <cfRule type="containsText" dxfId="62" priority="4" operator="containsText" text="Muy Bajo">
      <formula>NOT(ISERROR(SEARCH(("Muy Bajo"),(H11))))</formula>
    </cfRule>
  </conditionalFormatting>
  <conditionalFormatting sqref="H11:H24">
    <cfRule type="containsText" dxfId="61" priority="5" operator="containsText" text="Bajo">
      <formula>NOT(ISERROR(SEARCH(("Bajo"),(H11))))</formula>
    </cfRule>
  </conditionalFormatting>
  <conditionalFormatting sqref="H11:H24">
    <cfRule type="containsText" dxfId="60" priority="6" operator="containsText" text="Extremo">
      <formula>NOT(ISERROR(SEARCH(("Extremo"),(H11))))</formula>
    </cfRule>
  </conditionalFormatting>
  <conditionalFormatting sqref="T11:T24">
    <cfRule type="colorScale" priority="58">
      <colorScale>
        <cfvo type="min"/>
        <cfvo type="percentile" val="50"/>
        <cfvo type="max"/>
        <color rgb="FF63BE7B"/>
        <color rgb="FFFFEB84"/>
        <color rgb="FFF8696B"/>
      </colorScale>
    </cfRule>
  </conditionalFormatting>
  <dataValidations count="1">
    <dataValidation type="list" allowBlank="1" showErrorMessage="1" sqref="M11:M24 O11:O24">
      <formula1>"Si,No"</formula1>
    </dataValidation>
  </dataValidations>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5"/>
  <sheetViews>
    <sheetView topLeftCell="A2" workbookViewId="0">
      <selection activeCell="C19" sqref="C19"/>
    </sheetView>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78" t="s">
        <v>268</v>
      </c>
      <c r="D5" s="179"/>
      <c r="E5" s="179"/>
      <c r="F5" s="179"/>
      <c r="G5" s="179"/>
      <c r="H5" s="179"/>
      <c r="I5" s="179"/>
      <c r="J5" s="179"/>
      <c r="K5" s="180"/>
    </row>
    <row r="6" spans="3:11" ht="15.75" thickBot="1" x14ac:dyDescent="0.3">
      <c r="C6" s="181" t="s">
        <v>301</v>
      </c>
      <c r="D6" s="182" t="s">
        <v>308</v>
      </c>
      <c r="E6" s="182"/>
      <c r="F6" s="182"/>
      <c r="G6" s="182"/>
      <c r="H6" s="182"/>
      <c r="I6" s="182"/>
      <c r="J6" s="182"/>
      <c r="K6" s="183"/>
    </row>
    <row r="7" spans="3:11" x14ac:dyDescent="0.25">
      <c r="C7" s="177"/>
      <c r="D7" s="177"/>
      <c r="E7" s="177"/>
      <c r="F7" s="177"/>
      <c r="G7" s="177"/>
      <c r="H7" s="177"/>
      <c r="I7" s="177"/>
      <c r="J7" s="177"/>
      <c r="K7" s="177"/>
    </row>
    <row r="9" spans="3:11" ht="236.25" customHeight="1" x14ac:dyDescent="0.25">
      <c r="C9" s="348" t="s">
        <v>302</v>
      </c>
      <c r="D9" s="348"/>
      <c r="E9" s="348"/>
      <c r="F9" s="348"/>
      <c r="G9" s="348"/>
      <c r="H9" s="348"/>
      <c r="I9" s="348"/>
      <c r="J9" s="348"/>
      <c r="K9" s="348"/>
    </row>
    <row r="10" spans="3:11" ht="326.25" customHeight="1" x14ac:dyDescent="0.25">
      <c r="C10" s="348" t="s">
        <v>303</v>
      </c>
      <c r="D10" s="348"/>
      <c r="E10" s="348"/>
      <c r="F10" s="348"/>
      <c r="G10" s="348"/>
      <c r="H10" s="348"/>
      <c r="I10" s="348"/>
      <c r="J10" s="348"/>
      <c r="K10" s="348"/>
    </row>
    <row r="11" spans="3:11" ht="205.5" customHeight="1" x14ac:dyDescent="0.25">
      <c r="C11" s="348" t="s">
        <v>305</v>
      </c>
      <c r="D11" s="348"/>
      <c r="E11" s="348"/>
      <c r="F11" s="348"/>
      <c r="G11" s="348"/>
      <c r="H11" s="348"/>
      <c r="I11" s="348"/>
      <c r="J11" s="348"/>
      <c r="K11" s="348"/>
    </row>
    <row r="12" spans="3:11" ht="210" customHeight="1" x14ac:dyDescent="0.25">
      <c r="C12" s="348" t="s">
        <v>306</v>
      </c>
      <c r="D12" s="348"/>
      <c r="E12" s="348"/>
      <c r="F12" s="348"/>
      <c r="G12" s="348"/>
      <c r="H12" s="348"/>
      <c r="I12" s="348"/>
      <c r="J12" s="348"/>
      <c r="K12" s="348"/>
    </row>
    <row r="13" spans="3:11" ht="197.25" customHeight="1" x14ac:dyDescent="0.25">
      <c r="C13" s="348" t="s">
        <v>307</v>
      </c>
      <c r="D13" s="348"/>
      <c r="E13" s="348"/>
      <c r="F13" s="348"/>
      <c r="G13" s="348"/>
      <c r="H13" s="348"/>
      <c r="I13" s="348"/>
      <c r="J13" s="348"/>
      <c r="K13" s="348"/>
    </row>
    <row r="14" spans="3:11" ht="156.75" customHeight="1" x14ac:dyDescent="0.25">
      <c r="C14" s="348" t="s">
        <v>304</v>
      </c>
      <c r="D14" s="348"/>
      <c r="E14" s="348"/>
      <c r="F14" s="348"/>
      <c r="G14" s="348"/>
      <c r="H14" s="348"/>
      <c r="I14" s="348"/>
      <c r="J14" s="348"/>
      <c r="K14" s="348"/>
    </row>
    <row r="15" spans="3:11" ht="39.75" customHeight="1" x14ac:dyDescent="0.25">
      <c r="C15" s="349" t="s">
        <v>278</v>
      </c>
      <c r="D15" s="349"/>
      <c r="E15" s="349"/>
      <c r="F15" s="349"/>
      <c r="G15" s="349"/>
      <c r="H15" s="349"/>
      <c r="I15" s="349"/>
      <c r="J15" s="349"/>
      <c r="K15" s="349"/>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topLeftCell="C1" workbookViewId="0">
      <selection activeCell="M9" sqref="M9"/>
    </sheetView>
  </sheetViews>
  <sheetFormatPr baseColWidth="10" defaultRowHeight="15" x14ac:dyDescent="0.25"/>
  <cols>
    <col min="1" max="2" width="38.5703125" customWidth="1"/>
    <col min="3" max="3" width="25.7109375" customWidth="1"/>
    <col min="4" max="4" width="11.8554687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17.28515625" hidden="1" customWidth="1"/>
    <col min="17" max="23" width="3.140625" customWidth="1"/>
    <col min="29" max="29" width="14.28515625" bestFit="1" customWidth="1"/>
  </cols>
  <sheetData>
    <row r="1" spans="1:35" ht="15.75" thickBot="1" x14ac:dyDescent="0.3"/>
    <row r="2" spans="1:35" x14ac:dyDescent="0.25">
      <c r="A2" s="396" t="s">
        <v>30</v>
      </c>
      <c r="B2" s="243"/>
      <c r="C2" s="399" t="s">
        <v>311</v>
      </c>
      <c r="D2" s="400"/>
      <c r="E2" s="400"/>
      <c r="F2" s="400"/>
      <c r="G2" s="400"/>
      <c r="H2" s="400"/>
      <c r="I2" s="400"/>
      <c r="J2" s="400"/>
      <c r="K2" s="400"/>
      <c r="L2" s="400"/>
      <c r="M2" s="400"/>
      <c r="N2" s="400"/>
      <c r="O2" s="400"/>
      <c r="P2" s="227"/>
      <c r="Q2" s="227"/>
      <c r="R2" s="227"/>
      <c r="S2" s="227"/>
      <c r="T2" s="227"/>
      <c r="U2" s="227"/>
      <c r="V2" s="227"/>
      <c r="W2" s="227"/>
      <c r="X2" s="400"/>
      <c r="Y2" s="400"/>
      <c r="Z2" s="400"/>
      <c r="AA2" s="403"/>
      <c r="AB2" s="403"/>
      <c r="AC2" s="404"/>
    </row>
    <row r="3" spans="1:35" x14ac:dyDescent="0.25">
      <c r="A3" s="397"/>
      <c r="B3" s="244"/>
      <c r="C3" s="401"/>
      <c r="D3" s="401"/>
      <c r="E3" s="401"/>
      <c r="F3" s="401"/>
      <c r="G3" s="401"/>
      <c r="H3" s="401"/>
      <c r="I3" s="401"/>
      <c r="J3" s="401"/>
      <c r="K3" s="401"/>
      <c r="L3" s="401"/>
      <c r="M3" s="401"/>
      <c r="N3" s="401"/>
      <c r="O3" s="401"/>
      <c r="P3" s="228"/>
      <c r="Q3" s="228"/>
      <c r="R3" s="228"/>
      <c r="S3" s="228"/>
      <c r="T3" s="228"/>
      <c r="U3" s="228"/>
      <c r="V3" s="228"/>
      <c r="W3" s="228"/>
      <c r="X3" s="401"/>
      <c r="Y3" s="401"/>
      <c r="Z3" s="401"/>
      <c r="AA3" s="405"/>
      <c r="AB3" s="405"/>
      <c r="AC3" s="406"/>
    </row>
    <row r="4" spans="1:35" x14ac:dyDescent="0.25">
      <c r="A4" s="397"/>
      <c r="B4" s="244"/>
      <c r="C4" s="401"/>
      <c r="D4" s="401"/>
      <c r="E4" s="401"/>
      <c r="F4" s="401"/>
      <c r="G4" s="401"/>
      <c r="H4" s="401"/>
      <c r="I4" s="401"/>
      <c r="J4" s="401"/>
      <c r="K4" s="401"/>
      <c r="L4" s="401"/>
      <c r="M4" s="401"/>
      <c r="N4" s="401"/>
      <c r="O4" s="401"/>
      <c r="P4" s="228"/>
      <c r="Q4" s="228"/>
      <c r="R4" s="228"/>
      <c r="S4" s="228"/>
      <c r="T4" s="228"/>
      <c r="U4" s="228"/>
      <c r="V4" s="228"/>
      <c r="W4" s="228"/>
      <c r="X4" s="401"/>
      <c r="Y4" s="401"/>
      <c r="Z4" s="401"/>
      <c r="AA4" s="405"/>
      <c r="AB4" s="405"/>
      <c r="AC4" s="406"/>
    </row>
    <row r="5" spans="1:35" ht="15.75" thickBot="1" x14ac:dyDescent="0.3">
      <c r="A5" s="398"/>
      <c r="B5" s="245"/>
      <c r="C5" s="402"/>
      <c r="D5" s="402"/>
      <c r="E5" s="402"/>
      <c r="F5" s="402"/>
      <c r="G5" s="402"/>
      <c r="H5" s="402"/>
      <c r="I5" s="402"/>
      <c r="J5" s="402"/>
      <c r="K5" s="402"/>
      <c r="L5" s="402"/>
      <c r="M5" s="402"/>
      <c r="N5" s="402"/>
      <c r="O5" s="402"/>
      <c r="P5" s="229"/>
      <c r="Q5" s="229"/>
      <c r="R5" s="229"/>
      <c r="S5" s="229"/>
      <c r="T5" s="229"/>
      <c r="U5" s="229"/>
      <c r="V5" s="229"/>
      <c r="W5" s="229"/>
      <c r="X5" s="402"/>
      <c r="Y5" s="402"/>
      <c r="Z5" s="402"/>
      <c r="AA5" s="407"/>
      <c r="AB5" s="407"/>
      <c r="AC5" s="408"/>
    </row>
    <row r="6" spans="1:35" ht="15.75" thickBot="1" x14ac:dyDescent="0.3"/>
    <row r="7" spans="1:35" x14ac:dyDescent="0.25">
      <c r="A7" s="411" t="s">
        <v>15</v>
      </c>
      <c r="B7" s="411" t="s">
        <v>326</v>
      </c>
      <c r="C7" s="413">
        <v>1</v>
      </c>
      <c r="D7" s="414"/>
      <c r="E7" s="414">
        <v>2</v>
      </c>
      <c r="F7" s="414"/>
      <c r="G7" s="414">
        <v>3</v>
      </c>
      <c r="H7" s="414"/>
      <c r="I7" s="414">
        <v>4</v>
      </c>
      <c r="J7" s="414"/>
      <c r="K7" s="414">
        <v>5</v>
      </c>
      <c r="L7" s="414"/>
      <c r="M7" s="414">
        <v>6</v>
      </c>
      <c r="N7" s="414"/>
      <c r="O7" s="414">
        <v>7</v>
      </c>
      <c r="P7" s="415"/>
      <c r="Q7" s="409">
        <v>1</v>
      </c>
      <c r="R7" s="409">
        <v>2</v>
      </c>
      <c r="S7" s="409">
        <v>3</v>
      </c>
      <c r="T7" s="409">
        <v>4</v>
      </c>
      <c r="U7" s="409">
        <v>5</v>
      </c>
      <c r="V7" s="409">
        <v>6</v>
      </c>
      <c r="W7" s="409">
        <v>7</v>
      </c>
      <c r="X7" s="426" t="s">
        <v>1</v>
      </c>
      <c r="Y7" s="428" t="s">
        <v>2</v>
      </c>
      <c r="Z7" s="430" t="s">
        <v>3</v>
      </c>
      <c r="AA7" s="417" t="s">
        <v>4</v>
      </c>
      <c r="AB7" s="419" t="s">
        <v>312</v>
      </c>
      <c r="AC7" s="421" t="s">
        <v>313</v>
      </c>
    </row>
    <row r="8" spans="1:35" s="230" customFormat="1" ht="30.75" customHeight="1" thickBot="1" x14ac:dyDescent="0.3">
      <c r="A8" s="412"/>
      <c r="B8" s="416"/>
      <c r="C8" s="423" t="s">
        <v>314</v>
      </c>
      <c r="D8" s="424"/>
      <c r="E8" s="424" t="s">
        <v>315</v>
      </c>
      <c r="F8" s="424"/>
      <c r="G8" s="424" t="s">
        <v>316</v>
      </c>
      <c r="H8" s="424"/>
      <c r="I8" s="424" t="s">
        <v>317</v>
      </c>
      <c r="J8" s="424"/>
      <c r="K8" s="424" t="s">
        <v>318</v>
      </c>
      <c r="L8" s="424"/>
      <c r="M8" s="424" t="s">
        <v>319</v>
      </c>
      <c r="N8" s="424"/>
      <c r="O8" s="424" t="s">
        <v>320</v>
      </c>
      <c r="P8" s="425"/>
      <c r="Q8" s="410"/>
      <c r="R8" s="410"/>
      <c r="S8" s="410"/>
      <c r="T8" s="410"/>
      <c r="U8" s="410"/>
      <c r="V8" s="410"/>
      <c r="W8" s="410"/>
      <c r="X8" s="427"/>
      <c r="Y8" s="429"/>
      <c r="Z8" s="431"/>
      <c r="AA8" s="418"/>
      <c r="AB8" s="420"/>
      <c r="AC8" s="422"/>
    </row>
    <row r="9" spans="1:35" ht="69" customHeight="1" x14ac:dyDescent="0.25">
      <c r="A9" s="231" t="str">
        <f>+'PRIORIZACIÓN (2)'!B11</f>
        <v xml:space="preserve">DIRECCIÓN Y PLANEACIÓN </v>
      </c>
      <c r="B9" s="246" t="str">
        <f>+IF('PRIORIZACIÓN (2)'!I11&gt;0%,"YA CUENTA CON PONDERACIÓN DE RIESGOS, NO DILIGENCIAR ANALISIS OCI", "DILIGENCIE ANALISIS OCI PARA ESTA UNIDAD AUDITABLE")</f>
        <v>YA CUENTA CON PONDERACIÓN DE RIESGOS, NO DILIGENCIAR ANALISIS OCI</v>
      </c>
      <c r="C9" s="232" t="s">
        <v>341</v>
      </c>
      <c r="D9" s="6" t="str">
        <f>IF($C9="EXTREMA","E",IF($C9="ALTA","A",IF($C9="MEDIA","M",IF($C9="BAJA","B",0))))</f>
        <v>E</v>
      </c>
      <c r="E9" s="233" t="s">
        <v>376</v>
      </c>
      <c r="F9" s="6" t="str">
        <f t="shared" ref="F9:F17" si="0">IF($E9="3 días","E",IF($E9="2 días","A",IF($E9="1 días","M",IF($E9="Varias horas","B",0))))</f>
        <v>B</v>
      </c>
      <c r="G9" s="234" t="s">
        <v>338</v>
      </c>
      <c r="H9" s="6" t="str">
        <f>IF($G9="EXTREMA","E",IF($G9="ALTA","A",IF($G9="MEDIA","M",IF($G9="BAJA","B",0))))</f>
        <v>B</v>
      </c>
      <c r="I9" s="234" t="s">
        <v>341</v>
      </c>
      <c r="J9" s="6" t="str">
        <f>IF($I9="EXTREMA","E",IF($I9="ALTA","A",IF($I9="MEDIA","M",IF($I9="BAJA","B",0))))</f>
        <v>E</v>
      </c>
      <c r="K9" s="233" t="s">
        <v>371</v>
      </c>
      <c r="L9" s="6" t="str">
        <f t="shared" ref="L9:L17" si="1">IF($K9="Hechos de Corrupción","E",IF($K9="Incumplimiento de servicios","A",IF($K9="Retrasos en los servicios","M",IF($K9="Quejas por incumplimientos o retrasos","B",0))))</f>
        <v>M</v>
      </c>
      <c r="M9" s="233" t="s">
        <v>338</v>
      </c>
      <c r="N9" s="6" t="str">
        <f>IF($M9="EXTREMA","E",IF($M9="ALTA","A",IF($M9="MEDIA","M",IF($M9="BAJA","B",0))))</f>
        <v>B</v>
      </c>
      <c r="O9" s="233" t="s">
        <v>373</v>
      </c>
      <c r="P9" s="235" t="str">
        <f>IF($O9="Critica no recuperable","E",IF($O9="Critica con recuperación parcial","A",IF($O9="Falta de oportunidad para atención usuarios","M",IF($O9="Falta de oportunidad para gestión de los procesos","B",0))))</f>
        <v>B</v>
      </c>
      <c r="Q9" s="6" t="str">
        <f>IF($C9="EXTREMA","E",IF($C9="ALTA","A",IF($C9="MEDIA","M",IF($C9="BAJA","B",0))))</f>
        <v>E</v>
      </c>
      <c r="R9" s="6" t="str">
        <f t="shared" ref="R9:R22" si="2">IF($E9="3 días","E",IF($E9="2 días","A",IF($E9="1 días","M",IF($E9="Varias horas","B",0))))</f>
        <v>B</v>
      </c>
      <c r="S9" s="6" t="str">
        <f>IF($G9="EXTREMA","E",IF($G9="ALTA","A",IF($G9="MEDIA","M",IF($G9="BAJA","B",0))))</f>
        <v>B</v>
      </c>
      <c r="T9" s="6" t="str">
        <f>IF($I9="EXTREMA","E",IF($I9="ALTA","A",IF($I9="MEDIA","M",IF($I9="BAJA","B",0))))</f>
        <v>E</v>
      </c>
      <c r="U9" s="6" t="str">
        <f t="shared" ref="U9:U22" si="3">IF($K9="Hechos de Corrupción","E",IF($K9="Incumplimiento de servicios","A",IF($K9="Retrasos en los servicios","M",IF($K9="Quejas por incumplimientos o retrasos","B",0))))</f>
        <v>M</v>
      </c>
      <c r="V9" s="6" t="str">
        <f>IF($M9="EXTREMA","E",IF($M9="ALTA","A",IF($M9="MEDIA","M",IF($M9="BAJA","B",0))))</f>
        <v>B</v>
      </c>
      <c r="W9" s="235" t="str">
        <f>IF($O9="Critica no recuperable","E",IF($O9="Critica con recuperación parcial","A",IF($O9="Falta de oportunidad para atención usuarios","M",IF($O9="Falta de oportunidad para gestión de los procesos","B",0))))</f>
        <v>B</v>
      </c>
      <c r="X9" s="14">
        <f>COUNTIFS(Q9:W9,"E")</f>
        <v>2</v>
      </c>
      <c r="Y9" s="6">
        <f>COUNTIF(Q9:W9,"A")</f>
        <v>0</v>
      </c>
      <c r="Z9" s="6">
        <f>COUNTIF(Q9:W9,"M")</f>
        <v>1</v>
      </c>
      <c r="AA9" s="236">
        <f>COUNTIF(Q9:W9,"B")</f>
        <v>4</v>
      </c>
      <c r="AB9" s="14">
        <f>SUM(X9:AA9)</f>
        <v>7</v>
      </c>
      <c r="AC9" s="237" t="str">
        <f>+IF((X9/AB9)&gt;=0.2,"Extremo",+IF(((X9/AB9)+(Y9/AB9))&gt;=0.3,"Alto",+IF(((X9/AB9)+(Y9/AB9)+(Z9/AB9))&gt;=0.4,"Moderado",+IF((X9/AB9)+(Y9/AB9)+(Z9/AB9)+(AA9/AB9)&gt;=0.5,"Bajo",""))))</f>
        <v>Extremo</v>
      </c>
      <c r="AI9" t="s">
        <v>327</v>
      </c>
    </row>
    <row r="10" spans="1:35" ht="51.75" customHeight="1" x14ac:dyDescent="0.25">
      <c r="A10" s="231" t="str">
        <f>+'PRIORIZACIÓN (2)'!B12</f>
        <v>DIVULGACIÓN Y COMUNICACIONES</v>
      </c>
      <c r="B10" s="246" t="str">
        <f>+IF('PRIORIZACIÓN (2)'!I12&gt;0%,"YA CUENTA CON PONDERACIÓN DE RIESGOS, NO DILIGENCIAR ANALISIS OCI", "DILIGENCIE ANALISIS OCI PARA ESTA UNIDAD AUDITABLE")</f>
        <v>YA CUENTA CON PONDERACIÓN DE RIESGOS, NO DILIGENCIAR ANALISIS OCI</v>
      </c>
      <c r="C10" s="238" t="s">
        <v>338</v>
      </c>
      <c r="D10" s="6" t="str">
        <f t="shared" ref="D10:D22" si="4">IF($C10="EXTREMA","E",IF($C10="ALTA","A",IF($C10="MEDIA","M",IF($C10="BAJA","B",0))))</f>
        <v>B</v>
      </c>
      <c r="E10" s="6" t="s">
        <v>376</v>
      </c>
      <c r="F10" s="6" t="str">
        <f t="shared" si="0"/>
        <v>B</v>
      </c>
      <c r="G10" s="239" t="s">
        <v>341</v>
      </c>
      <c r="H10" s="6" t="str">
        <f t="shared" ref="H10:H22" si="5">IF($G10="EXTREMA","E",IF($G10="ALTA","A",IF($G10="MEDIA","M",IF($G10="BAJA","B",0))))</f>
        <v>E</v>
      </c>
      <c r="I10" s="239" t="s">
        <v>339</v>
      </c>
      <c r="J10" s="6" t="str">
        <f t="shared" ref="J10:J22" si="6">IF($I10="EXTREMA","E",IF($I10="ALTA","A",IF($I10="MEDIA","M",IF($I10="BAJA","B",0))))</f>
        <v>M</v>
      </c>
      <c r="K10" s="6" t="s">
        <v>375</v>
      </c>
      <c r="L10" s="6" t="str">
        <f t="shared" si="1"/>
        <v>A</v>
      </c>
      <c r="M10" s="6" t="s">
        <v>338</v>
      </c>
      <c r="N10" s="6" t="str">
        <f t="shared" ref="N10:N22" si="7">IF($M10="EXTREMA","E",IF($M10="ALTA","A",IF($M10="MEDIA","M",IF($M10="BAJA","B",0))))</f>
        <v>B</v>
      </c>
      <c r="O10" s="6" t="s">
        <v>372</v>
      </c>
      <c r="P10" s="236" t="str">
        <f t="shared" ref="P10:P17" si="8">IF($O10="Critica no recuperable","E",IF($O10="Critica con recuperación parcial","A",IF($O10="Falta de oportunidad para atención usuarios","M",IF($O10="Falta de oportunidad para gestión de los procesos","B",0))))</f>
        <v>M</v>
      </c>
      <c r="Q10" s="6" t="str">
        <f t="shared" ref="Q10:Q22" si="9">IF($C10="EXTREMA","E",IF($C10="ALTA","A",IF($C10="MEDIA","M",IF($C10="BAJA","B",0))))</f>
        <v>B</v>
      </c>
      <c r="R10" s="6" t="str">
        <f t="shared" si="2"/>
        <v>B</v>
      </c>
      <c r="S10" s="6" t="str">
        <f t="shared" ref="S10:S22" si="10">IF($G10="EXTREMA","E",IF($G10="ALTA","A",IF($G10="MEDIA","M",IF($G10="BAJA","B",0))))</f>
        <v>E</v>
      </c>
      <c r="T10" s="6" t="str">
        <f t="shared" ref="T10:T22" si="11">IF($I10="EXTREMA","E",IF($I10="ALTA","A",IF($I10="MEDIA","M",IF($I10="BAJA","B",0))))</f>
        <v>M</v>
      </c>
      <c r="U10" s="6" t="str">
        <f t="shared" si="3"/>
        <v>A</v>
      </c>
      <c r="V10" s="6" t="str">
        <f t="shared" ref="V10:V22" si="12">IF($M10="EXTREMA","E",IF($M10="ALTA","A",IF($M10="MEDIA","M",IF($M10="BAJA","B",0))))</f>
        <v>B</v>
      </c>
      <c r="W10" s="235" t="str">
        <f t="shared" ref="W10:W22" si="13">IF($O10="Critica no recuperable","E",IF($O10="Critica con recuperación parcial","A",IF($O10="Falta de oportunidad para atención usuarios","M",IF($O10="Falta de oportunidad para gestión de los procesos","B",0))))</f>
        <v>M</v>
      </c>
      <c r="X10" s="14">
        <f t="shared" ref="X10:X17" si="14">COUNTIFS(Q10:W10,"E")</f>
        <v>1</v>
      </c>
      <c r="Y10" s="6">
        <f t="shared" ref="Y10:Y17" si="15">COUNTIF(Q10:W10,"A")</f>
        <v>1</v>
      </c>
      <c r="Z10" s="6">
        <f t="shared" ref="Z10:Z17" si="16">COUNTIF(Q10:W10,"M")</f>
        <v>2</v>
      </c>
      <c r="AA10" s="236">
        <f t="shared" ref="AA10:AA17" si="17">COUNTIF(Q10:W10,"B")</f>
        <v>3</v>
      </c>
      <c r="AB10" s="14">
        <f t="shared" ref="AB10:AB17" si="18">SUM(X10:AA10)</f>
        <v>7</v>
      </c>
      <c r="AC10" s="237" t="str">
        <f t="shared" ref="AC10:AC17" si="19">+IF((X10/AB10)&gt;=0.2,"Extremo",+IF(((X10/AB10)+(Y10/AB10))&gt;=0.3,"Alto",+IF(((X10/AB10)+(Y10/AB10)+(Z10/AB10))&gt;=0.4,"Moderado",+IF((X10/AB10)+(Y10/AB10)+(Z10/AB10)+(AA10/AB10)&gt;=0.5,"Bajo",""))))</f>
        <v>Moderado</v>
      </c>
      <c r="AI10" t="s">
        <v>328</v>
      </c>
    </row>
    <row r="11" spans="1:35" ht="51.75" customHeight="1" x14ac:dyDescent="0.25">
      <c r="A11" s="231" t="str">
        <f>+'PRIORIZACIÓN (2)'!B13</f>
        <v>ATENCIÓN AL CIUDADANO</v>
      </c>
      <c r="B11" s="246" t="str">
        <f>+IF('PRIORIZACIÓN (2)'!I13&gt;0%,"YA CUENTA CON PONDERACIÓN DE RIESGOS, NO DILIGENCIAR ANALISIS OCI", "DILIGENCIE ANALISIS OCI PARA ESTA UNIDAD AUDITABLE")</f>
        <v>YA CUENTA CON PONDERACIÓN DE RIESGOS, NO DILIGENCIAR ANALISIS OCI</v>
      </c>
      <c r="C11" s="238" t="s">
        <v>338</v>
      </c>
      <c r="D11" s="6" t="str">
        <f t="shared" si="4"/>
        <v>B</v>
      </c>
      <c r="E11" s="6" t="s">
        <v>376</v>
      </c>
      <c r="F11" s="6" t="str">
        <f t="shared" si="0"/>
        <v>B</v>
      </c>
      <c r="G11" s="239" t="s">
        <v>338</v>
      </c>
      <c r="H11" s="6" t="str">
        <f t="shared" si="5"/>
        <v>B</v>
      </c>
      <c r="I11" s="239" t="s">
        <v>338</v>
      </c>
      <c r="J11" s="6" t="str">
        <f t="shared" si="6"/>
        <v>B</v>
      </c>
      <c r="K11" s="6" t="s">
        <v>371</v>
      </c>
      <c r="L11" s="6" t="str">
        <f t="shared" si="1"/>
        <v>M</v>
      </c>
      <c r="M11" s="6" t="s">
        <v>338</v>
      </c>
      <c r="N11" s="6" t="str">
        <f t="shared" si="7"/>
        <v>B</v>
      </c>
      <c r="O11" s="6" t="s">
        <v>372</v>
      </c>
      <c r="P11" s="236" t="str">
        <f t="shared" si="8"/>
        <v>M</v>
      </c>
      <c r="Q11" s="6" t="str">
        <f t="shared" si="9"/>
        <v>B</v>
      </c>
      <c r="R11" s="6" t="str">
        <f t="shared" si="2"/>
        <v>B</v>
      </c>
      <c r="S11" s="6" t="str">
        <f t="shared" si="10"/>
        <v>B</v>
      </c>
      <c r="T11" s="6" t="str">
        <f t="shared" si="11"/>
        <v>B</v>
      </c>
      <c r="U11" s="6" t="str">
        <f t="shared" si="3"/>
        <v>M</v>
      </c>
      <c r="V11" s="6" t="str">
        <f t="shared" si="12"/>
        <v>B</v>
      </c>
      <c r="W11" s="235" t="str">
        <f t="shared" si="13"/>
        <v>M</v>
      </c>
      <c r="X11" s="14">
        <f t="shared" si="14"/>
        <v>0</v>
      </c>
      <c r="Y11" s="6">
        <f t="shared" si="15"/>
        <v>0</v>
      </c>
      <c r="Z11" s="6">
        <f t="shared" si="16"/>
        <v>2</v>
      </c>
      <c r="AA11" s="236">
        <f t="shared" si="17"/>
        <v>5</v>
      </c>
      <c r="AB11" s="14">
        <f t="shared" si="18"/>
        <v>7</v>
      </c>
      <c r="AC11" s="237" t="str">
        <f t="shared" si="19"/>
        <v>Bajo</v>
      </c>
    </row>
    <row r="12" spans="1:35" ht="51.75" customHeight="1" x14ac:dyDescent="0.25">
      <c r="A12" s="231" t="str">
        <f>+'PRIORIZACIÓN (2)'!B14</f>
        <v xml:space="preserve">IDP </v>
      </c>
      <c r="B12" s="246" t="str">
        <f>+IF('PRIORIZACIÓN (2)'!I14&gt;0%,"YA CUENTA CON PONDERACIÓN DE RIESGOS, NO DILIGENCIAR ANALISIS OCI", "DILIGENCIE ANALISIS OCI PARA ESTA UNIDAD AUDITABLE")</f>
        <v>YA CUENTA CON PONDERACIÓN DE RIESGOS, NO DILIGENCIAR ANALISIS OCI</v>
      </c>
      <c r="C12" s="238" t="s">
        <v>341</v>
      </c>
      <c r="D12" s="6" t="str">
        <f t="shared" si="4"/>
        <v>E</v>
      </c>
      <c r="E12" s="6" t="s">
        <v>376</v>
      </c>
      <c r="F12" s="6" t="str">
        <f t="shared" si="0"/>
        <v>B</v>
      </c>
      <c r="G12" s="239" t="s">
        <v>338</v>
      </c>
      <c r="H12" s="6" t="str">
        <f t="shared" si="5"/>
        <v>B</v>
      </c>
      <c r="I12" s="239" t="s">
        <v>340</v>
      </c>
      <c r="J12" s="6">
        <f t="shared" si="6"/>
        <v>0</v>
      </c>
      <c r="K12" s="6" t="s">
        <v>371</v>
      </c>
      <c r="L12" s="6" t="str">
        <f t="shared" si="1"/>
        <v>M</v>
      </c>
      <c r="M12" s="6" t="s">
        <v>338</v>
      </c>
      <c r="N12" s="6" t="str">
        <f t="shared" si="7"/>
        <v>B</v>
      </c>
      <c r="O12" s="6" t="s">
        <v>373</v>
      </c>
      <c r="P12" s="236" t="str">
        <f t="shared" si="8"/>
        <v>B</v>
      </c>
      <c r="Q12" s="6" t="str">
        <f t="shared" si="9"/>
        <v>E</v>
      </c>
      <c r="R12" s="6" t="str">
        <f t="shared" si="2"/>
        <v>B</v>
      </c>
      <c r="S12" s="6" t="str">
        <f t="shared" si="10"/>
        <v>B</v>
      </c>
      <c r="T12" s="6">
        <f t="shared" si="11"/>
        <v>0</v>
      </c>
      <c r="U12" s="6" t="str">
        <f t="shared" si="3"/>
        <v>M</v>
      </c>
      <c r="V12" s="6" t="str">
        <f t="shared" si="12"/>
        <v>B</v>
      </c>
      <c r="W12" s="235" t="str">
        <f t="shared" si="13"/>
        <v>B</v>
      </c>
      <c r="X12" s="14">
        <f t="shared" si="14"/>
        <v>1</v>
      </c>
      <c r="Y12" s="6">
        <f t="shared" si="15"/>
        <v>0</v>
      </c>
      <c r="Z12" s="6">
        <f t="shared" si="16"/>
        <v>1</v>
      </c>
      <c r="AA12" s="236">
        <f t="shared" si="17"/>
        <v>4</v>
      </c>
      <c r="AB12" s="14">
        <f t="shared" si="18"/>
        <v>6</v>
      </c>
      <c r="AC12" s="237" t="str">
        <f t="shared" si="19"/>
        <v>Bajo</v>
      </c>
    </row>
    <row r="13" spans="1:35" ht="51.75" customHeight="1" x14ac:dyDescent="0.25">
      <c r="A13" s="231" t="str">
        <f>+'PRIORIZACIÓN (2)'!B15</f>
        <v xml:space="preserve">GESTIÓN DOCUMENTAL </v>
      </c>
      <c r="B13" s="246" t="str">
        <f>+IF('PRIORIZACIÓN (2)'!I15&gt;0%,"YA CUENTA CON PONDERACIÓN DE RIESGOS, NO DILIGENCIAR ANALISIS OCI", "DILIGENCIE ANALISIS OCI PARA ESTA UNIDAD AUDITABLE")</f>
        <v>YA CUENTA CON PONDERACIÓN DE RIESGOS, NO DILIGENCIAR ANALISIS OCI</v>
      </c>
      <c r="C13" s="238" t="s">
        <v>338</v>
      </c>
      <c r="D13" s="6" t="str">
        <f t="shared" si="4"/>
        <v>B</v>
      </c>
      <c r="E13" s="6" t="s">
        <v>374</v>
      </c>
      <c r="F13" s="6" t="str">
        <f t="shared" si="0"/>
        <v>E</v>
      </c>
      <c r="G13" s="239" t="s">
        <v>338</v>
      </c>
      <c r="H13" s="6" t="str">
        <f t="shared" si="5"/>
        <v>B</v>
      </c>
      <c r="I13" s="239" t="s">
        <v>338</v>
      </c>
      <c r="J13" s="6" t="str">
        <f t="shared" si="6"/>
        <v>B</v>
      </c>
      <c r="K13" s="6" t="s">
        <v>371</v>
      </c>
      <c r="L13" s="6" t="str">
        <f t="shared" si="1"/>
        <v>M</v>
      </c>
      <c r="M13" s="6" t="s">
        <v>338</v>
      </c>
      <c r="N13" s="6" t="str">
        <f t="shared" si="7"/>
        <v>B</v>
      </c>
      <c r="O13" s="6" t="s">
        <v>373</v>
      </c>
      <c r="P13" s="236" t="str">
        <f t="shared" si="8"/>
        <v>B</v>
      </c>
      <c r="Q13" s="6" t="str">
        <f t="shared" si="9"/>
        <v>B</v>
      </c>
      <c r="R13" s="6" t="str">
        <f t="shared" si="2"/>
        <v>E</v>
      </c>
      <c r="S13" s="6" t="str">
        <f t="shared" si="10"/>
        <v>B</v>
      </c>
      <c r="T13" s="6" t="str">
        <f t="shared" si="11"/>
        <v>B</v>
      </c>
      <c r="U13" s="6" t="str">
        <f t="shared" si="3"/>
        <v>M</v>
      </c>
      <c r="V13" s="6" t="str">
        <f t="shared" si="12"/>
        <v>B</v>
      </c>
      <c r="W13" s="235" t="str">
        <f t="shared" si="13"/>
        <v>B</v>
      </c>
      <c r="X13" s="14">
        <f t="shared" si="14"/>
        <v>1</v>
      </c>
      <c r="Y13" s="6">
        <f t="shared" si="15"/>
        <v>0</v>
      </c>
      <c r="Z13" s="6">
        <f t="shared" si="16"/>
        <v>1</v>
      </c>
      <c r="AA13" s="236">
        <f t="shared" si="17"/>
        <v>5</v>
      </c>
      <c r="AB13" s="14">
        <f t="shared" si="18"/>
        <v>7</v>
      </c>
      <c r="AC13" s="237" t="str">
        <f t="shared" si="19"/>
        <v>Bajo</v>
      </c>
    </row>
    <row r="14" spans="1:35" ht="51.75" customHeight="1" x14ac:dyDescent="0.25">
      <c r="A14" s="231" t="str">
        <f>+'PRIORIZACIÓN (2)'!B16</f>
        <v xml:space="preserve">GESTIÓN CONTRACTUAL </v>
      </c>
      <c r="B14" s="246" t="str">
        <f>+IF('PRIORIZACIÓN (2)'!I16&gt;0%,"YA CUENTA CON PONDERACIÓN DE RIESGOS, NO DILIGENCIAR ANALISIS OCI", "DILIGENCIE ANALISIS OCI PARA ESTA UNIDAD AUDITABLE")</f>
        <v>YA CUENTA CON PONDERACIÓN DE RIESGOS, NO DILIGENCIAR ANALISIS OCI</v>
      </c>
      <c r="C14" s="238" t="s">
        <v>340</v>
      </c>
      <c r="D14" s="6">
        <f t="shared" si="4"/>
        <v>0</v>
      </c>
      <c r="E14" s="6" t="s">
        <v>376</v>
      </c>
      <c r="F14" s="6" t="str">
        <f t="shared" si="0"/>
        <v>B</v>
      </c>
      <c r="G14" s="239" t="s">
        <v>340</v>
      </c>
      <c r="H14" s="6">
        <f t="shared" si="5"/>
        <v>0</v>
      </c>
      <c r="I14" s="239" t="s">
        <v>340</v>
      </c>
      <c r="J14" s="6">
        <f t="shared" si="6"/>
        <v>0</v>
      </c>
      <c r="K14" s="6" t="s">
        <v>375</v>
      </c>
      <c r="L14" s="6" t="str">
        <f t="shared" si="1"/>
        <v>A</v>
      </c>
      <c r="M14" s="6" t="s">
        <v>338</v>
      </c>
      <c r="N14" s="6" t="str">
        <f t="shared" si="7"/>
        <v>B</v>
      </c>
      <c r="O14" s="6" t="s">
        <v>373</v>
      </c>
      <c r="P14" s="236" t="str">
        <f t="shared" si="8"/>
        <v>B</v>
      </c>
      <c r="Q14" s="6">
        <f t="shared" si="9"/>
        <v>0</v>
      </c>
      <c r="R14" s="6" t="str">
        <f t="shared" si="2"/>
        <v>B</v>
      </c>
      <c r="S14" s="6">
        <f t="shared" si="10"/>
        <v>0</v>
      </c>
      <c r="T14" s="6">
        <f t="shared" si="11"/>
        <v>0</v>
      </c>
      <c r="U14" s="6" t="str">
        <f t="shared" si="3"/>
        <v>A</v>
      </c>
      <c r="V14" s="6" t="str">
        <f t="shared" si="12"/>
        <v>B</v>
      </c>
      <c r="W14" s="235" t="str">
        <f t="shared" si="13"/>
        <v>B</v>
      </c>
      <c r="X14" s="14">
        <f t="shared" si="14"/>
        <v>0</v>
      </c>
      <c r="Y14" s="6">
        <f t="shared" si="15"/>
        <v>1</v>
      </c>
      <c r="Z14" s="6">
        <f t="shared" si="16"/>
        <v>0</v>
      </c>
      <c r="AA14" s="236">
        <f t="shared" si="17"/>
        <v>3</v>
      </c>
      <c r="AB14" s="14">
        <f t="shared" si="18"/>
        <v>4</v>
      </c>
      <c r="AC14" s="237" t="str">
        <f t="shared" si="19"/>
        <v>Bajo</v>
      </c>
    </row>
    <row r="15" spans="1:35" ht="51.75" customHeight="1" x14ac:dyDescent="0.25">
      <c r="A15" s="231" t="str">
        <f>+'PRIORIZACIÓN (2)'!B17</f>
        <v xml:space="preserve">GESTIÓN JURIDICA </v>
      </c>
      <c r="B15" s="246" t="str">
        <f>+IF('PRIORIZACIÓN (2)'!I17&gt;0%,"YA CUENTA CON PONDERACIÓN DE RIESGOS, NO DILIGENCIAR ANALISIS OCI", "DILIGENCIE ANALISIS OCI PARA ESTA UNIDAD AUDITABLE")</f>
        <v>YA CUENTA CON PONDERACIÓN DE RIESGOS, NO DILIGENCIAR ANALISIS OCI</v>
      </c>
      <c r="C15" s="238" t="s">
        <v>338</v>
      </c>
      <c r="D15" s="6" t="str">
        <f t="shared" si="4"/>
        <v>B</v>
      </c>
      <c r="E15" s="6" t="s">
        <v>376</v>
      </c>
      <c r="F15" s="6" t="str">
        <f t="shared" si="0"/>
        <v>B</v>
      </c>
      <c r="G15" s="239" t="s">
        <v>338</v>
      </c>
      <c r="H15" s="6" t="str">
        <f t="shared" si="5"/>
        <v>B</v>
      </c>
      <c r="I15" s="239" t="s">
        <v>340</v>
      </c>
      <c r="J15" s="6">
        <f t="shared" si="6"/>
        <v>0</v>
      </c>
      <c r="K15" s="6" t="s">
        <v>371</v>
      </c>
      <c r="L15" s="6" t="str">
        <f t="shared" si="1"/>
        <v>M</v>
      </c>
      <c r="M15" s="6" t="s">
        <v>338</v>
      </c>
      <c r="N15" s="6" t="str">
        <f t="shared" si="7"/>
        <v>B</v>
      </c>
      <c r="O15" s="6" t="s">
        <v>373</v>
      </c>
      <c r="P15" s="236" t="str">
        <f t="shared" si="8"/>
        <v>B</v>
      </c>
      <c r="Q15" s="6" t="str">
        <f t="shared" si="9"/>
        <v>B</v>
      </c>
      <c r="R15" s="6" t="str">
        <f t="shared" si="2"/>
        <v>B</v>
      </c>
      <c r="S15" s="6" t="str">
        <f t="shared" si="10"/>
        <v>B</v>
      </c>
      <c r="T15" s="6">
        <f t="shared" si="11"/>
        <v>0</v>
      </c>
      <c r="U15" s="6" t="str">
        <f t="shared" si="3"/>
        <v>M</v>
      </c>
      <c r="V15" s="6" t="str">
        <f t="shared" si="12"/>
        <v>B</v>
      </c>
      <c r="W15" s="235" t="str">
        <f t="shared" si="13"/>
        <v>B</v>
      </c>
      <c r="X15" s="14">
        <f t="shared" si="14"/>
        <v>0</v>
      </c>
      <c r="Y15" s="6">
        <f t="shared" si="15"/>
        <v>0</v>
      </c>
      <c r="Z15" s="6">
        <f t="shared" si="16"/>
        <v>1</v>
      </c>
      <c r="AA15" s="236">
        <f t="shared" si="17"/>
        <v>5</v>
      </c>
      <c r="AB15" s="14">
        <f t="shared" si="18"/>
        <v>6</v>
      </c>
      <c r="AC15" s="237" t="str">
        <f t="shared" si="19"/>
        <v>Bajo</v>
      </c>
    </row>
    <row r="16" spans="1:35" ht="51.75" customHeight="1" x14ac:dyDescent="0.25">
      <c r="A16" s="231" t="str">
        <f>+'PRIORIZACIÓN (2)'!B18</f>
        <v xml:space="preserve">CONTROL DISCIPLINARIO </v>
      </c>
      <c r="B16" s="246" t="str">
        <f>+IF('PRIORIZACIÓN (2)'!I18&gt;0%,"YA CUENTA CON PONDERACIÓN DE RIESGOS, NO DILIGENCIAR ANALISIS OCI", "DILIGENCIE ANALISIS OCI PARA ESTA UNIDAD AUDITABLE")</f>
        <v>DILIGENCIE ANALISIS OCI PARA ESTA UNIDAD AUDITABLE</v>
      </c>
      <c r="C16" s="238" t="s">
        <v>338</v>
      </c>
      <c r="D16" s="6" t="str">
        <f t="shared" si="4"/>
        <v>B</v>
      </c>
      <c r="E16" s="6" t="s">
        <v>376</v>
      </c>
      <c r="F16" s="6" t="str">
        <f t="shared" si="0"/>
        <v>B</v>
      </c>
      <c r="G16" s="239" t="s">
        <v>338</v>
      </c>
      <c r="H16" s="6" t="str">
        <f t="shared" si="5"/>
        <v>B</v>
      </c>
      <c r="I16" s="239" t="s">
        <v>340</v>
      </c>
      <c r="J16" s="6">
        <f t="shared" si="6"/>
        <v>0</v>
      </c>
      <c r="K16" s="6" t="s">
        <v>371</v>
      </c>
      <c r="L16" s="6" t="str">
        <f t="shared" si="1"/>
        <v>M</v>
      </c>
      <c r="M16" s="6" t="s">
        <v>338</v>
      </c>
      <c r="N16" s="6" t="str">
        <f t="shared" si="7"/>
        <v>B</v>
      </c>
      <c r="O16" s="6" t="s">
        <v>377</v>
      </c>
      <c r="P16" s="236" t="str">
        <f t="shared" si="8"/>
        <v>A</v>
      </c>
      <c r="Q16" s="6" t="str">
        <f t="shared" si="9"/>
        <v>B</v>
      </c>
      <c r="R16" s="6" t="str">
        <f t="shared" si="2"/>
        <v>B</v>
      </c>
      <c r="S16" s="6" t="str">
        <f t="shared" si="10"/>
        <v>B</v>
      </c>
      <c r="T16" s="6">
        <f t="shared" si="11"/>
        <v>0</v>
      </c>
      <c r="U16" s="6" t="str">
        <f t="shared" si="3"/>
        <v>M</v>
      </c>
      <c r="V16" s="6" t="str">
        <f t="shared" si="12"/>
        <v>B</v>
      </c>
      <c r="W16" s="235" t="str">
        <f t="shared" si="13"/>
        <v>A</v>
      </c>
      <c r="X16" s="14">
        <f t="shared" si="14"/>
        <v>0</v>
      </c>
      <c r="Y16" s="6">
        <f t="shared" si="15"/>
        <v>1</v>
      </c>
      <c r="Z16" s="6">
        <f t="shared" si="16"/>
        <v>1</v>
      </c>
      <c r="AA16" s="236">
        <f t="shared" si="17"/>
        <v>4</v>
      </c>
      <c r="AB16" s="14">
        <f t="shared" si="18"/>
        <v>6</v>
      </c>
      <c r="AC16" s="237" t="str">
        <f t="shared" si="19"/>
        <v>Bajo</v>
      </c>
    </row>
    <row r="17" spans="1:29" ht="51.75" customHeight="1" x14ac:dyDescent="0.25">
      <c r="A17" s="231" t="str">
        <f>+'PRIORIZACIÓN (2)'!B19</f>
        <v xml:space="preserve">GESTIÓN DE RECURSOS FÍSICOS </v>
      </c>
      <c r="B17" s="246" t="str">
        <f>+IF('PRIORIZACIÓN (2)'!I19&gt;0%,"YA CUENTA CON PONDERACIÓN DE RIESGOS, NO DILIGENCIAR ANALISIS OCI", "DILIGENCIE ANALISIS OCI PARA ESTA UNIDAD AUDITABLE")</f>
        <v>YA CUENTA CON PONDERACIÓN DE RIESGOS, NO DILIGENCIAR ANALISIS OCI</v>
      </c>
      <c r="C17" s="238" t="s">
        <v>340</v>
      </c>
      <c r="D17" s="6">
        <f t="shared" si="4"/>
        <v>0</v>
      </c>
      <c r="E17" s="6" t="s">
        <v>376</v>
      </c>
      <c r="F17" s="6" t="str">
        <f t="shared" si="0"/>
        <v>B</v>
      </c>
      <c r="G17" s="239" t="s">
        <v>340</v>
      </c>
      <c r="H17" s="6">
        <f t="shared" si="5"/>
        <v>0</v>
      </c>
      <c r="I17" s="239" t="s">
        <v>340</v>
      </c>
      <c r="J17" s="6">
        <f t="shared" si="6"/>
        <v>0</v>
      </c>
      <c r="K17" s="6" t="s">
        <v>371</v>
      </c>
      <c r="L17" s="6" t="str">
        <f t="shared" si="1"/>
        <v>M</v>
      </c>
      <c r="M17" s="6" t="s">
        <v>339</v>
      </c>
      <c r="N17" s="6" t="str">
        <f t="shared" si="7"/>
        <v>M</v>
      </c>
      <c r="O17" s="6" t="s">
        <v>373</v>
      </c>
      <c r="P17" s="236" t="str">
        <f t="shared" si="8"/>
        <v>B</v>
      </c>
      <c r="Q17" s="6">
        <f t="shared" si="9"/>
        <v>0</v>
      </c>
      <c r="R17" s="6" t="str">
        <f t="shared" si="2"/>
        <v>B</v>
      </c>
      <c r="S17" s="6">
        <f t="shared" si="10"/>
        <v>0</v>
      </c>
      <c r="T17" s="6">
        <f t="shared" si="11"/>
        <v>0</v>
      </c>
      <c r="U17" s="6" t="str">
        <f t="shared" si="3"/>
        <v>M</v>
      </c>
      <c r="V17" s="6" t="str">
        <f t="shared" si="12"/>
        <v>M</v>
      </c>
      <c r="W17" s="235" t="str">
        <f t="shared" si="13"/>
        <v>B</v>
      </c>
      <c r="X17" s="14">
        <f t="shared" si="14"/>
        <v>0</v>
      </c>
      <c r="Y17" s="6">
        <f t="shared" si="15"/>
        <v>0</v>
      </c>
      <c r="Z17" s="6">
        <f t="shared" si="16"/>
        <v>2</v>
      </c>
      <c r="AA17" s="236">
        <f t="shared" si="17"/>
        <v>2</v>
      </c>
      <c r="AB17" s="14">
        <f t="shared" si="18"/>
        <v>4</v>
      </c>
      <c r="AC17" s="237" t="str">
        <f t="shared" si="19"/>
        <v>Moderado</v>
      </c>
    </row>
    <row r="18" spans="1:29" ht="51.75" customHeight="1" x14ac:dyDescent="0.25">
      <c r="A18" s="231" t="str">
        <f>+'PRIORIZACIÓN (2)'!B20</f>
        <v>GESTIÓN TECNOLÓGICA</v>
      </c>
      <c r="B18" s="246" t="str">
        <f>+IF('PRIORIZACIÓN (2)'!I20&gt;0%,"YA CUENTA CON PONDERACIÓN DE RIESGOS, NO DILIGENCIAR ANALISIS OCI", "DILIGENCIE ANALISIS OCI PARA ESTA UNIDAD AUDITABLE")</f>
        <v>YA CUENTA CON PONDERACIÓN DE RIESGOS, NO DILIGENCIAR ANALISIS OCI</v>
      </c>
      <c r="C18" s="238" t="s">
        <v>340</v>
      </c>
      <c r="D18" s="6">
        <f t="shared" si="4"/>
        <v>0</v>
      </c>
      <c r="E18" s="6" t="s">
        <v>376</v>
      </c>
      <c r="F18" s="6" t="str">
        <f>IF($E18="3 días","E",IF($E18="2 días","A",IF($E18="1 días","M",IF($E18="Varias horas","B",0))))</f>
        <v>B</v>
      </c>
      <c r="G18" s="239" t="s">
        <v>340</v>
      </c>
      <c r="H18" s="6">
        <f t="shared" si="5"/>
        <v>0</v>
      </c>
      <c r="I18" s="239" t="s">
        <v>340</v>
      </c>
      <c r="J18" s="6">
        <f t="shared" si="6"/>
        <v>0</v>
      </c>
      <c r="K18" s="6" t="s">
        <v>371</v>
      </c>
      <c r="L18" s="6" t="str">
        <f>IF($K18="Hechos de Corrupción","E",IF($K18="Incumplimiento de servicios","A",IF($K18="Retrasos en los servicios","M",IF($K18="Quejas por incumplimientos o retrasos","B",0))))</f>
        <v>M</v>
      </c>
      <c r="M18" s="6" t="s">
        <v>339</v>
      </c>
      <c r="N18" s="6" t="str">
        <f t="shared" si="7"/>
        <v>M</v>
      </c>
      <c r="O18" s="6" t="s">
        <v>373</v>
      </c>
      <c r="P18" s="236" t="str">
        <f>IF($O18="Critica no recuperable","E",IF($O18="Critica con recuperación parcial","A",IF($O18="Falta de oportunidad para atención usuarios","M",IF($O18="Falta de oportunidad para gestión de los procesos","B",0))))</f>
        <v>B</v>
      </c>
      <c r="Q18" s="6">
        <f t="shared" si="9"/>
        <v>0</v>
      </c>
      <c r="R18" s="6" t="str">
        <f t="shared" si="2"/>
        <v>B</v>
      </c>
      <c r="S18" s="6">
        <f t="shared" si="10"/>
        <v>0</v>
      </c>
      <c r="T18" s="6">
        <f t="shared" si="11"/>
        <v>0</v>
      </c>
      <c r="U18" s="6" t="str">
        <f t="shared" si="3"/>
        <v>M</v>
      </c>
      <c r="V18" s="6" t="str">
        <f t="shared" si="12"/>
        <v>M</v>
      </c>
      <c r="W18" s="235" t="str">
        <f t="shared" si="13"/>
        <v>B</v>
      </c>
      <c r="X18" s="14">
        <f>COUNTIFS(Q18:W18,"E")</f>
        <v>0</v>
      </c>
      <c r="Y18" s="6">
        <f>COUNTIF(Q18:W18,"A")</f>
        <v>0</v>
      </c>
      <c r="Z18" s="6">
        <f>COUNTIF(Q18:W18,"M")</f>
        <v>2</v>
      </c>
      <c r="AA18" s="236">
        <f>COUNTIF(Q18:W18,"B")</f>
        <v>2</v>
      </c>
      <c r="AB18" s="14">
        <f>SUM(X18:AA18)</f>
        <v>4</v>
      </c>
      <c r="AC18" s="237" t="str">
        <f>+IF((X18/AB18)&gt;=0.2,"Extremo",+IF(((X18/AB18)+(Y18/AB18))&gt;=0.3,"Alto",+IF(((X18/AB18)+(Y18/AB18)+(Z18/AB18))&gt;=0.4,"Moderado",+IF((X18/AB18)+(Y18/AB18)+(Z18/AB18)+(AA18/AB18)&gt;=0.5,"Bajo",""))))</f>
        <v>Moderado</v>
      </c>
    </row>
    <row r="19" spans="1:29" ht="51.75" customHeight="1" x14ac:dyDescent="0.25">
      <c r="A19" s="231" t="str">
        <f>+'PRIORIZACIÓN (2)'!B21</f>
        <v xml:space="preserve">GESTIÓN DEL TALENTO HUMANO </v>
      </c>
      <c r="B19" s="246" t="str">
        <f>+IF('PRIORIZACIÓN (2)'!I21&gt;0%,"YA CUENTA CON PONDERACIÓN DE RIESGOS, NO DILIGENCIAR ANALISIS OCI", "DILIGENCIE ANALISIS OCI PARA ESTA UNIDAD AUDITABLE")</f>
        <v>YA CUENTA CON PONDERACIÓN DE RIESGOS, NO DILIGENCIAR ANALISIS OCI</v>
      </c>
      <c r="C19" s="238" t="s">
        <v>338</v>
      </c>
      <c r="D19" s="6" t="str">
        <f t="shared" si="4"/>
        <v>B</v>
      </c>
      <c r="E19" s="6" t="s">
        <v>376</v>
      </c>
      <c r="F19" s="6" t="str">
        <f>IF($E19="3 días","E",IF($E19="2 días","A",IF($E19="1 días","M",IF($E19="Varias horas","B",0))))</f>
        <v>B</v>
      </c>
      <c r="G19" s="239" t="s">
        <v>338</v>
      </c>
      <c r="H19" s="6" t="str">
        <f t="shared" si="5"/>
        <v>B</v>
      </c>
      <c r="I19" s="239" t="s">
        <v>338</v>
      </c>
      <c r="J19" s="6" t="str">
        <f t="shared" si="6"/>
        <v>B</v>
      </c>
      <c r="K19" s="6" t="s">
        <v>371</v>
      </c>
      <c r="L19" s="6" t="str">
        <f>IF($K19="Hechos de Corrupción","E",IF($K19="Incumplimiento de servicios","A",IF($K19="Retrasos en los servicios","M",IF($K19="Quejas por incumplimientos o retrasos","B",0))))</f>
        <v>M</v>
      </c>
      <c r="M19" s="6" t="s">
        <v>338</v>
      </c>
      <c r="N19" s="6" t="str">
        <f t="shared" si="7"/>
        <v>B</v>
      </c>
      <c r="O19" s="6" t="s">
        <v>373</v>
      </c>
      <c r="P19" s="236" t="str">
        <f>IF($O19="Critica no recuperable","E",IF($O19="Critica con recuperación parcial","A",IF($O19="Falta de oportunidad para atención usuarios","M",IF($O19="Falta de oportunidad para gestión de los procesos","B",0))))</f>
        <v>B</v>
      </c>
      <c r="Q19" s="6" t="str">
        <f t="shared" si="9"/>
        <v>B</v>
      </c>
      <c r="R19" s="6" t="str">
        <f t="shared" si="2"/>
        <v>B</v>
      </c>
      <c r="S19" s="6" t="str">
        <f t="shared" si="10"/>
        <v>B</v>
      </c>
      <c r="T19" s="6" t="str">
        <f t="shared" si="11"/>
        <v>B</v>
      </c>
      <c r="U19" s="6" t="str">
        <f t="shared" si="3"/>
        <v>M</v>
      </c>
      <c r="V19" s="6" t="str">
        <f t="shared" si="12"/>
        <v>B</v>
      </c>
      <c r="W19" s="235" t="str">
        <f t="shared" si="13"/>
        <v>B</v>
      </c>
      <c r="X19" s="14">
        <f>COUNTIFS(Q19:W19,"E")</f>
        <v>0</v>
      </c>
      <c r="Y19" s="6">
        <f>COUNTIF(Q19:W19,"A")</f>
        <v>0</v>
      </c>
      <c r="Z19" s="6">
        <f>COUNTIF(Q19:W19,"M")</f>
        <v>1</v>
      </c>
      <c r="AA19" s="236">
        <f>COUNTIF(Q19:W19,"B")</f>
        <v>6</v>
      </c>
      <c r="AB19" s="14">
        <f>SUM(X19:AA19)</f>
        <v>7</v>
      </c>
      <c r="AC19" s="237" t="str">
        <f>+IF((X19/AB19)&gt;=0.2,"Extremo",+IF(((X19/AB19)+(Y19/AB19))&gt;=0.3,"Alto",+IF(((X19/AB19)+(Y19/AB19)+(Z19/AB19))&gt;=0.4,"Moderado",+IF((X19/AB19)+(Y19/AB19)+(Z19/AB19)+(AA19/AB19)&gt;=0.5,"Bajo",""))))</f>
        <v>Bajo</v>
      </c>
    </row>
    <row r="20" spans="1:29" ht="51.75" customHeight="1" x14ac:dyDescent="0.25">
      <c r="A20" s="231" t="str">
        <f>+'PRIORIZACIÓN (2)'!B22</f>
        <v xml:space="preserve">GESTIÓN FINANCIERA </v>
      </c>
      <c r="B20" s="246" t="str">
        <f>+IF('PRIORIZACIÓN (2)'!I22&gt;0%,"YA CUENTA CON PONDERACIÓN DE RIESGOS, NO DILIGENCIAR ANALISIS OCI", "DILIGENCIE ANALISIS OCI PARA ESTA UNIDAD AUDITABLE")</f>
        <v>YA CUENTA CON PONDERACIÓN DE RIESGOS, NO DILIGENCIAR ANALISIS OCI</v>
      </c>
      <c r="C20" s="238" t="s">
        <v>341</v>
      </c>
      <c r="D20" s="6" t="str">
        <f t="shared" si="4"/>
        <v>E</v>
      </c>
      <c r="E20" s="6" t="s">
        <v>376</v>
      </c>
      <c r="F20" s="6" t="str">
        <f>IF($E20="3 días","E",IF($E20="2 días","A",IF($E20="1 días","M",IF($E20="Varias horas","B",0))))</f>
        <v>B</v>
      </c>
      <c r="G20" s="239" t="s">
        <v>340</v>
      </c>
      <c r="H20" s="6">
        <f t="shared" si="5"/>
        <v>0</v>
      </c>
      <c r="I20" s="239" t="s">
        <v>341</v>
      </c>
      <c r="J20" s="6" t="str">
        <f t="shared" si="6"/>
        <v>E</v>
      </c>
      <c r="K20" s="6" t="s">
        <v>371</v>
      </c>
      <c r="L20" s="6" t="str">
        <f>IF($K20="Hechos de Corrupción","E",IF($K20="Incumplimiento de servicios","A",IF($K20="Retrasos en los servicios","M",IF($K20="Quejas por incumplimientos o retrasos","B",0))))</f>
        <v>M</v>
      </c>
      <c r="M20" s="6" t="s">
        <v>340</v>
      </c>
      <c r="N20" s="6">
        <f t="shared" si="7"/>
        <v>0</v>
      </c>
      <c r="O20" s="6" t="s">
        <v>373</v>
      </c>
      <c r="P20" s="236" t="str">
        <f>IF($O20="Critica no recuperable","E",IF($O20="Critica con recuperación parcial","A",IF($O20="Falta de oportunidad para atención usuarios","M",IF($O20="Falta de oportunidad para gestión de los procesos","B",0))))</f>
        <v>B</v>
      </c>
      <c r="Q20" s="6" t="str">
        <f t="shared" si="9"/>
        <v>E</v>
      </c>
      <c r="R20" s="6" t="str">
        <f t="shared" si="2"/>
        <v>B</v>
      </c>
      <c r="S20" s="6">
        <f t="shared" si="10"/>
        <v>0</v>
      </c>
      <c r="T20" s="6" t="str">
        <f t="shared" si="11"/>
        <v>E</v>
      </c>
      <c r="U20" s="6" t="str">
        <f t="shared" si="3"/>
        <v>M</v>
      </c>
      <c r="V20" s="6">
        <f t="shared" si="12"/>
        <v>0</v>
      </c>
      <c r="W20" s="235" t="str">
        <f t="shared" si="13"/>
        <v>B</v>
      </c>
      <c r="X20" s="14">
        <f>COUNTIFS(Q20:W20,"E")</f>
        <v>2</v>
      </c>
      <c r="Y20" s="6">
        <f>COUNTIF(Q20:W20,"A")</f>
        <v>0</v>
      </c>
      <c r="Z20" s="6">
        <f>COUNTIF(Q20:W20,"M")</f>
        <v>1</v>
      </c>
      <c r="AA20" s="236">
        <f>COUNTIF(Q20:W20,"B")</f>
        <v>2</v>
      </c>
      <c r="AB20" s="14">
        <f>SUM(X20:AA20)</f>
        <v>5</v>
      </c>
      <c r="AC20" s="237" t="str">
        <f>+IF((X20/AB20)&gt;=0.2,"Extremo",+IF(((X20/AB20)+(Y20/AB20))&gt;=0.3,"Alto",+IF(((X20/AB20)+(Y20/AB20)+(Z20/AB20))&gt;=0.4,"Moderado",+IF((X20/AB20)+(Y20/AB20)+(Z20/AB20)+(AA20/AB20)&gt;=0.5,"Bajo",""))))</f>
        <v>Extremo</v>
      </c>
    </row>
    <row r="21" spans="1:29" ht="51.75" customHeight="1" x14ac:dyDescent="0.25">
      <c r="A21" s="231" t="str">
        <f>+'PRIORIZACIÓN (2)'!B23</f>
        <v xml:space="preserve">MEJORAMIENTO INTEGRAL Y CONTINUO </v>
      </c>
      <c r="B21" s="246" t="str">
        <f>+IF('PRIORIZACIÓN (2)'!I23&gt;0%,"YA CUENTA CON PONDERACIÓN DE RIESGOS, NO DILIGENCIAR ANALISIS OCI", "DILIGENCIE ANALISIS OCI PARA ESTA UNIDAD AUDITABLE")</f>
        <v>YA CUENTA CON PONDERACIÓN DE RIESGOS, NO DILIGENCIAR ANALISIS OCI</v>
      </c>
      <c r="C21" s="238" t="s">
        <v>338</v>
      </c>
      <c r="D21" s="6" t="str">
        <f t="shared" si="4"/>
        <v>B</v>
      </c>
      <c r="E21" s="6" t="s">
        <v>374</v>
      </c>
      <c r="F21" s="6" t="str">
        <f>IF($E21="3 días","E",IF($E21="2 días","A",IF($E21="1 días","M",IF($E21="Varias horas","B",0))))</f>
        <v>E</v>
      </c>
      <c r="G21" s="239" t="s">
        <v>338</v>
      </c>
      <c r="H21" s="6" t="str">
        <f t="shared" si="5"/>
        <v>B</v>
      </c>
      <c r="I21" s="239" t="s">
        <v>338</v>
      </c>
      <c r="J21" s="6" t="str">
        <f t="shared" si="6"/>
        <v>B</v>
      </c>
      <c r="K21" s="6" t="s">
        <v>371</v>
      </c>
      <c r="L21" s="6" t="str">
        <f>IF($K21="Hechos de Corrupción","E",IF($K21="Incumplimiento de servicios","A",IF($K21="Retrasos en los servicios","M",IF($K21="Quejas por incumplimientos o retrasos","B",0))))</f>
        <v>M</v>
      </c>
      <c r="M21" s="6" t="s">
        <v>338</v>
      </c>
      <c r="N21" s="6" t="str">
        <f t="shared" si="7"/>
        <v>B</v>
      </c>
      <c r="O21" s="6" t="s">
        <v>373</v>
      </c>
      <c r="P21" s="236" t="str">
        <f>IF($O21="Critica no recuperable","E",IF($O21="Critica con recuperación parcial","A",IF($O21="Falta de oportunidad para atención usuarios","M",IF($O21="Falta de oportunidad para gestión de los procesos","B",0))))</f>
        <v>B</v>
      </c>
      <c r="Q21" s="6" t="str">
        <f t="shared" si="9"/>
        <v>B</v>
      </c>
      <c r="R21" s="6" t="str">
        <f t="shared" si="2"/>
        <v>E</v>
      </c>
      <c r="S21" s="6" t="str">
        <f t="shared" si="10"/>
        <v>B</v>
      </c>
      <c r="T21" s="6" t="str">
        <f t="shared" si="11"/>
        <v>B</v>
      </c>
      <c r="U21" s="6" t="str">
        <f t="shared" si="3"/>
        <v>M</v>
      </c>
      <c r="V21" s="6" t="str">
        <f t="shared" si="12"/>
        <v>B</v>
      </c>
      <c r="W21" s="235" t="str">
        <f t="shared" si="13"/>
        <v>B</v>
      </c>
      <c r="X21" s="14">
        <f>COUNTIFS(Q21:W21,"E")</f>
        <v>1</v>
      </c>
      <c r="Y21" s="6">
        <f>COUNTIF(Q21:W21,"A")</f>
        <v>0</v>
      </c>
      <c r="Z21" s="6">
        <f>COUNTIF(Q21:W21,"M")</f>
        <v>1</v>
      </c>
      <c r="AA21" s="236">
        <f>COUNTIF(Q21:W21,"B")</f>
        <v>5</v>
      </c>
      <c r="AB21" s="14">
        <f>SUM(X21:AA21)</f>
        <v>7</v>
      </c>
      <c r="AC21" s="237" t="str">
        <f>+IF((X21/AB21)&gt;=0.2,"Extremo",+IF(((X21/AB21)+(Y21/AB21))&gt;=0.3,"Alto",+IF(((X21/AB21)+(Y21/AB21)+(Z21/AB21))&gt;=0.4,"Moderado",+IF((X21/AB21)+(Y21/AB21)+(Z21/AB21)+(AA21/AB21)&gt;=0.5,"Bajo",""))))</f>
        <v>Bajo</v>
      </c>
    </row>
    <row r="22" spans="1:29" ht="51.75" customHeight="1" x14ac:dyDescent="0.25">
      <c r="A22" s="231" t="str">
        <f>+'PRIORIZACIÓN (2)'!B24</f>
        <v xml:space="preserve">PROYECTOS DE INVERSIÓN </v>
      </c>
      <c r="B22" s="246" t="str">
        <f>+IF('PRIORIZACIÓN (2)'!I24&gt;0%,"YA CUENTA CON PONDERACIÓN DE RIESGOS, NO DILIGENCIAR ANALISIS OCI", "DILIGENCIE ANALISIS OCI PARA ESTA UNIDAD AUDITABLE")</f>
        <v>DILIGENCIE ANALISIS OCI PARA ESTA UNIDAD AUDITABLE</v>
      </c>
      <c r="C22" s="238" t="s">
        <v>341</v>
      </c>
      <c r="D22" s="6" t="str">
        <f t="shared" si="4"/>
        <v>E</v>
      </c>
      <c r="E22" s="6" t="s">
        <v>374</v>
      </c>
      <c r="F22" s="6" t="str">
        <f>IF($E22="3 días","E",IF($E22="2 días","A",IF($E22="1 días","M",IF($E22="Varias horas","B",0))))</f>
        <v>E</v>
      </c>
      <c r="G22" s="239" t="s">
        <v>338</v>
      </c>
      <c r="H22" s="6" t="str">
        <f t="shared" si="5"/>
        <v>B</v>
      </c>
      <c r="I22" s="239" t="s">
        <v>340</v>
      </c>
      <c r="J22" s="6">
        <f t="shared" si="6"/>
        <v>0</v>
      </c>
      <c r="K22" s="6" t="s">
        <v>371</v>
      </c>
      <c r="L22" s="6" t="str">
        <f>IF($K22="Hechos de Corrupción","E",IF($K22="Incumplimiento de servicios","A",IF($K22="Retrasos en los servicios","M",IF($K22="Quejas por incumplimientos o retrasos","B",0))))</f>
        <v>M</v>
      </c>
      <c r="M22" s="6" t="s">
        <v>338</v>
      </c>
      <c r="N22" s="6" t="str">
        <f t="shared" si="7"/>
        <v>B</v>
      </c>
      <c r="O22" s="6" t="s">
        <v>373</v>
      </c>
      <c r="P22" s="236" t="str">
        <f>IF($O22="Critica no recuperable","E",IF($O22="Critica con recuperación parcial","A",IF($O22="Falta de oportunidad para atención usuarios","M",IF($O22="Falta de oportunidad para gestión de los procesos","B",0))))</f>
        <v>B</v>
      </c>
      <c r="Q22" s="6" t="str">
        <f t="shared" si="9"/>
        <v>E</v>
      </c>
      <c r="R22" s="6" t="str">
        <f t="shared" si="2"/>
        <v>E</v>
      </c>
      <c r="S22" s="6" t="str">
        <f t="shared" si="10"/>
        <v>B</v>
      </c>
      <c r="T22" s="6">
        <f t="shared" si="11"/>
        <v>0</v>
      </c>
      <c r="U22" s="6" t="str">
        <f t="shared" si="3"/>
        <v>M</v>
      </c>
      <c r="V22" s="6" t="str">
        <f t="shared" si="12"/>
        <v>B</v>
      </c>
      <c r="W22" s="235" t="str">
        <f t="shared" si="13"/>
        <v>B</v>
      </c>
      <c r="X22" s="14">
        <f>COUNTIFS(Q22:W22,"E")</f>
        <v>2</v>
      </c>
      <c r="Y22" s="6">
        <f>COUNTIF(Q22:W22,"A")</f>
        <v>0</v>
      </c>
      <c r="Z22" s="6">
        <f>COUNTIF(Q22:W22,"M")</f>
        <v>1</v>
      </c>
      <c r="AA22" s="236">
        <f>COUNTIF(Q22:W22,"B")</f>
        <v>3</v>
      </c>
      <c r="AB22" s="14">
        <f>SUM(X22:AA22)</f>
        <v>6</v>
      </c>
      <c r="AC22" s="237" t="str">
        <f>+IF((X22/AB22)&gt;=0.2,"Extremo",+IF(((X22/AB22)+(Y22/AB22))&gt;=0.3,"Alto",+IF(((X22/AB22)+(Y22/AB22)+(Z22/AB22))&gt;=0.4,"Moderado",+IF((X22/AB22)+(Y22/AB22)+(Z22/AB22)+(AA22/AB22)&gt;=0.5,"Bajo",""))))</f>
        <v>Extremo</v>
      </c>
    </row>
    <row r="30" spans="1:29" x14ac:dyDescent="0.25">
      <c r="A30" s="247" t="s">
        <v>329</v>
      </c>
      <c r="B30" s="248" t="s">
        <v>330</v>
      </c>
      <c r="C30" s="248" t="s">
        <v>331</v>
      </c>
    </row>
    <row r="31" spans="1:29" x14ac:dyDescent="0.25">
      <c r="A31" s="249" t="s">
        <v>338</v>
      </c>
      <c r="B31" s="250">
        <v>0</v>
      </c>
      <c r="C31" s="251" t="s">
        <v>332</v>
      </c>
    </row>
    <row r="32" spans="1:29" x14ac:dyDescent="0.25">
      <c r="A32" s="249" t="s">
        <v>339</v>
      </c>
      <c r="B32" s="251" t="s">
        <v>333</v>
      </c>
      <c r="C32" s="251" t="s">
        <v>334</v>
      </c>
    </row>
    <row r="33" spans="1:3" x14ac:dyDescent="0.25">
      <c r="A33" s="249" t="s">
        <v>340</v>
      </c>
      <c r="B33" s="251" t="s">
        <v>335</v>
      </c>
      <c r="C33" s="251" t="s">
        <v>336</v>
      </c>
    </row>
    <row r="34" spans="1:3" x14ac:dyDescent="0.25">
      <c r="A34" s="249" t="s">
        <v>341</v>
      </c>
      <c r="B34" s="251" t="s">
        <v>337</v>
      </c>
      <c r="C34" s="252"/>
    </row>
  </sheetData>
  <mergeCells count="36">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 ref="R7:R8"/>
    <mergeCell ref="S7:S8"/>
    <mergeCell ref="T7:T8"/>
    <mergeCell ref="U7:U8"/>
    <mergeCell ref="A7:A8"/>
    <mergeCell ref="C7:D7"/>
    <mergeCell ref="E7:F7"/>
    <mergeCell ref="G7:H7"/>
    <mergeCell ref="I7:J7"/>
    <mergeCell ref="K7:L7"/>
    <mergeCell ref="M7:N7"/>
    <mergeCell ref="O7:P7"/>
    <mergeCell ref="B7:B8"/>
    <mergeCell ref="A2:A5"/>
    <mergeCell ref="C2:O5"/>
    <mergeCell ref="X2:Z2"/>
    <mergeCell ref="AA2:AC5"/>
    <mergeCell ref="X3:Z3"/>
    <mergeCell ref="X4:Z4"/>
    <mergeCell ref="X5:Z5"/>
  </mergeCells>
  <conditionalFormatting sqref="AC9">
    <cfRule type="containsText" dxfId="59" priority="52" operator="containsText" text="Moderado">
      <formula>NOT(ISERROR(SEARCH(("Moderado"),(AC9))))</formula>
    </cfRule>
  </conditionalFormatting>
  <conditionalFormatting sqref="AC9">
    <cfRule type="containsText" dxfId="58" priority="53" operator="containsText" text="Alto">
      <formula>NOT(ISERROR(SEARCH(("Alto"),(AC9))))</formula>
    </cfRule>
  </conditionalFormatting>
  <conditionalFormatting sqref="AC9">
    <cfRule type="containsText" dxfId="57" priority="54" operator="containsText" text="Muy Alto">
      <formula>NOT(ISERROR(SEARCH(("Muy Alto"),(AC9))))</formula>
    </cfRule>
  </conditionalFormatting>
  <conditionalFormatting sqref="AC9">
    <cfRule type="containsText" dxfId="56" priority="55" operator="containsText" text="Muy Bajo">
      <formula>NOT(ISERROR(SEARCH(("Muy Bajo"),(AC9))))</formula>
    </cfRule>
  </conditionalFormatting>
  <conditionalFormatting sqref="AC9">
    <cfRule type="containsText" dxfId="55" priority="56" operator="containsText" text="Bajo">
      <formula>NOT(ISERROR(SEARCH(("Bajo"),(AC9))))</formula>
    </cfRule>
  </conditionalFormatting>
  <conditionalFormatting sqref="AC9">
    <cfRule type="containsText" dxfId="54" priority="57" operator="containsText" text="Extremo">
      <formula>NOT(ISERROR(SEARCH(("Extremo"),(AC9))))</formula>
    </cfRule>
  </conditionalFormatting>
  <conditionalFormatting sqref="AC18:AC22">
    <cfRule type="containsText" dxfId="53" priority="40" operator="containsText" text="Moderado">
      <formula>NOT(ISERROR(SEARCH(("Moderado"),(AC18))))</formula>
    </cfRule>
  </conditionalFormatting>
  <conditionalFormatting sqref="AC18:AC22">
    <cfRule type="containsText" dxfId="52" priority="41" operator="containsText" text="Alto">
      <formula>NOT(ISERROR(SEARCH(("Alto"),(AC18))))</formula>
    </cfRule>
  </conditionalFormatting>
  <conditionalFormatting sqref="AC18:AC22">
    <cfRule type="containsText" dxfId="51" priority="42" operator="containsText" text="Muy Alto">
      <formula>NOT(ISERROR(SEARCH(("Muy Alto"),(AC18))))</formula>
    </cfRule>
  </conditionalFormatting>
  <conditionalFormatting sqref="AC18:AC22">
    <cfRule type="containsText" dxfId="50" priority="43" operator="containsText" text="Muy Bajo">
      <formula>NOT(ISERROR(SEARCH(("Muy Bajo"),(AC18))))</formula>
    </cfRule>
  </conditionalFormatting>
  <conditionalFormatting sqref="AC18:AC22">
    <cfRule type="containsText" dxfId="49" priority="44" operator="containsText" text="Bajo">
      <formula>NOT(ISERROR(SEARCH(("Bajo"),(AC18))))</formula>
    </cfRule>
  </conditionalFormatting>
  <conditionalFormatting sqref="AC18:AC22">
    <cfRule type="containsText" dxfId="48" priority="45" operator="containsText" text="Extremo">
      <formula>NOT(ISERROR(SEARCH(("Extremo"),(AC18))))</formula>
    </cfRule>
  </conditionalFormatting>
  <conditionalFormatting sqref="AC10:AC17">
    <cfRule type="containsText" dxfId="47" priority="34" operator="containsText" text="Moderado">
      <formula>NOT(ISERROR(SEARCH(("Moderado"),(AC10))))</formula>
    </cfRule>
  </conditionalFormatting>
  <conditionalFormatting sqref="AC10:AC17">
    <cfRule type="containsText" dxfId="46" priority="35" operator="containsText" text="Alto">
      <formula>NOT(ISERROR(SEARCH(("Alto"),(AC10))))</formula>
    </cfRule>
  </conditionalFormatting>
  <conditionalFormatting sqref="AC10:AC17">
    <cfRule type="containsText" dxfId="45" priority="36" operator="containsText" text="Muy Alto">
      <formula>NOT(ISERROR(SEARCH(("Muy Alto"),(AC10))))</formula>
    </cfRule>
  </conditionalFormatting>
  <conditionalFormatting sqref="AC10:AC17">
    <cfRule type="containsText" dxfId="44" priority="37" operator="containsText" text="Muy Bajo">
      <formula>NOT(ISERROR(SEARCH(("Muy Bajo"),(AC10))))</formula>
    </cfRule>
  </conditionalFormatting>
  <conditionalFormatting sqref="AC10:AC17">
    <cfRule type="containsText" dxfId="43" priority="38" operator="containsText" text="Bajo">
      <formula>NOT(ISERROR(SEARCH(("Bajo"),(AC10))))</formula>
    </cfRule>
  </conditionalFormatting>
  <conditionalFormatting sqref="AC10:AC17">
    <cfRule type="containsText" dxfId="42" priority="39" operator="containsText" text="Extremo">
      <formula>NOT(ISERROR(SEARCH(("Extremo"),(AC10))))</formula>
    </cfRule>
  </conditionalFormatting>
  <conditionalFormatting sqref="C10:O22 D9:O9">
    <cfRule type="expression" dxfId="41" priority="19">
      <formula>"(B9=""YA CUENTA CON PONDERACION DE RIESGOS, NO DILIGENCIARANALISIS;B9)"</formula>
    </cfRule>
  </conditionalFormatting>
  <conditionalFormatting sqref="B9:B22">
    <cfRule type="cellIs" dxfId="40" priority="13" operator="equal">
      <formula>$AI$10</formula>
    </cfRule>
    <cfRule type="cellIs" dxfId="39" priority="16" operator="equal">
      <formula>$AI$9</formula>
    </cfRule>
  </conditionalFormatting>
  <conditionalFormatting sqref="Q9">
    <cfRule type="expression" dxfId="38" priority="12">
      <formula>"(B9=""YA CUENTA CON PONDERACION DE RIESGOS, NO DILIGENCIARANALISIS;B9)"</formula>
    </cfRule>
  </conditionalFormatting>
  <conditionalFormatting sqref="R9">
    <cfRule type="expression" dxfId="37" priority="11">
      <formula>"(B9=""YA CUENTA CON PONDERACION DE RIESGOS, NO DILIGENCIARANALISIS;B9)"</formula>
    </cfRule>
  </conditionalFormatting>
  <conditionalFormatting sqref="S9">
    <cfRule type="expression" dxfId="36" priority="10">
      <formula>"(B9=""YA CUENTA CON PONDERACION DE RIESGOS, NO DILIGENCIARANALISIS;B9)"</formula>
    </cfRule>
  </conditionalFormatting>
  <conditionalFormatting sqref="T9">
    <cfRule type="expression" dxfId="35" priority="9">
      <formula>"(B9=""YA CUENTA CON PONDERACION DE RIESGOS, NO DILIGENCIARANALISIS;B9)"</formula>
    </cfRule>
  </conditionalFormatting>
  <conditionalFormatting sqref="U9">
    <cfRule type="expression" dxfId="34" priority="8">
      <formula>"(B9=""YA CUENTA CON PONDERACION DE RIESGOS, NO DILIGENCIARANALISIS;B9)"</formula>
    </cfRule>
  </conditionalFormatting>
  <conditionalFormatting sqref="V9">
    <cfRule type="expression" dxfId="33" priority="7">
      <formula>"(B9=""YA CUENTA CON PONDERACION DE RIESGOS, NO DILIGENCIARANALISIS;B9)"</formula>
    </cfRule>
  </conditionalFormatting>
  <conditionalFormatting sqref="Q10:Q22">
    <cfRule type="expression" dxfId="32" priority="6">
      <formula>"(B9=""YA CUENTA CON PONDERACION DE RIESGOS, NO DILIGENCIARANALISIS;B9)"</formula>
    </cfRule>
  </conditionalFormatting>
  <conditionalFormatting sqref="R10:R22">
    <cfRule type="expression" dxfId="31" priority="5">
      <formula>"(B9=""YA CUENTA CON PONDERACION DE RIESGOS, NO DILIGENCIARANALISIS;B9)"</formula>
    </cfRule>
  </conditionalFormatting>
  <conditionalFormatting sqref="S10:S22">
    <cfRule type="expression" dxfId="30" priority="4">
      <formula>"(B9=""YA CUENTA CON PONDERACION DE RIESGOS, NO DILIGENCIARANALISIS;B9)"</formula>
    </cfRule>
  </conditionalFormatting>
  <conditionalFormatting sqref="T10:T22">
    <cfRule type="expression" dxfId="29" priority="3">
      <formula>"(B9=""YA CUENTA CON PONDERACION DE RIESGOS, NO DILIGENCIARANALISIS;B9)"</formula>
    </cfRule>
  </conditionalFormatting>
  <conditionalFormatting sqref="U10:U22">
    <cfRule type="expression" dxfId="28" priority="2">
      <formula>"(B9=""YA CUENTA CON PONDERACION DE RIESGOS, NO DILIGENCIARANALISIS;B9)"</formula>
    </cfRule>
  </conditionalFormatting>
  <conditionalFormatting sqref="V10:V22">
    <cfRule type="expression" dxfId="27" priority="1">
      <formula>"(B9=""YA CUENTA CON PONDERACION DE RIESGOS, NO DILIGENCIARANALISIS;B9)"</formula>
    </cfRule>
  </conditionalFormatting>
  <dataValidations count="4">
    <dataValidation type="list" allowBlank="1" showInputMessage="1" showErrorMessage="1" sqref="O9:O22">
      <formula1>"Critica no recuperable, Critica con recuperación parcial, Falta de oportunidad para atención usuarios, Falta de oportunidad para gestión de los procesos"</formula1>
    </dataValidation>
    <dataValidation type="list" allowBlank="1" showInputMessage="1" showErrorMessage="1" sqref="K9:K22">
      <formula1>"Hechos de Corrupción, Incumplimiento de servicios, Retrasos en los servicios, Quejas por incumplimientos o retrasos"</formula1>
    </dataValidation>
    <dataValidation type="list" allowBlank="1" showInputMessage="1" showErrorMessage="1" sqref="E9:E22">
      <formula1>"3 días,2 días, 1 día, Varias horas"</formula1>
    </dataValidation>
    <dataValidation type="list" allowBlank="1" showInputMessage="1" showErrorMessage="1" sqref="M9:M22 I9:I22 G9:G22 C9:C22">
      <formula1>$A$31:$A$34</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8"/>
  <sheetViews>
    <sheetView topLeftCell="B1" zoomScale="95" zoomScaleNormal="95" workbookViewId="0">
      <selection activeCell="F6" sqref="F6"/>
    </sheetView>
  </sheetViews>
  <sheetFormatPr baseColWidth="10" defaultRowHeight="15" x14ac:dyDescent="0.25"/>
  <cols>
    <col min="2" max="2" width="47.140625" customWidth="1"/>
    <col min="3" max="3" width="4.5703125" customWidth="1"/>
    <col min="4" max="4" width="84.85546875" customWidth="1"/>
    <col min="5" max="5" width="45.28515625" customWidth="1"/>
  </cols>
  <sheetData>
    <row r="3" spans="1:5" x14ac:dyDescent="0.25">
      <c r="A3" s="102"/>
      <c r="B3" s="102" t="s">
        <v>155</v>
      </c>
      <c r="C3" s="102"/>
      <c r="D3" s="102" t="s">
        <v>140</v>
      </c>
      <c r="E3" s="102" t="s">
        <v>156</v>
      </c>
    </row>
    <row r="4" spans="1:5" ht="60" customHeight="1" x14ac:dyDescent="0.25">
      <c r="A4" s="432">
        <v>1</v>
      </c>
      <c r="B4" s="435" t="s">
        <v>148</v>
      </c>
      <c r="C4" s="103" t="s">
        <v>157</v>
      </c>
      <c r="D4" s="76" t="s">
        <v>158</v>
      </c>
      <c r="E4" s="104" t="s">
        <v>159</v>
      </c>
    </row>
    <row r="5" spans="1:5" ht="45" customHeight="1" x14ac:dyDescent="0.25">
      <c r="A5" s="433"/>
      <c r="B5" s="436"/>
      <c r="C5" s="103" t="s">
        <v>149</v>
      </c>
      <c r="D5" s="76" t="s">
        <v>129</v>
      </c>
      <c r="E5" s="104" t="s">
        <v>160</v>
      </c>
    </row>
    <row r="6" spans="1:5" ht="33" x14ac:dyDescent="0.25">
      <c r="A6" s="434"/>
      <c r="B6" s="437"/>
      <c r="C6" s="103" t="s">
        <v>150</v>
      </c>
      <c r="D6" s="76" t="s">
        <v>130</v>
      </c>
      <c r="E6" s="104" t="s">
        <v>161</v>
      </c>
    </row>
    <row r="7" spans="1:5" ht="28.5" x14ac:dyDescent="0.25">
      <c r="A7" s="62">
        <v>2</v>
      </c>
      <c r="B7" s="105" t="s">
        <v>162</v>
      </c>
      <c r="C7" s="103" t="s">
        <v>163</v>
      </c>
      <c r="D7" s="76" t="s">
        <v>164</v>
      </c>
      <c r="E7" s="78"/>
    </row>
    <row r="8" spans="1:5" ht="30.75" customHeight="1" x14ac:dyDescent="0.25">
      <c r="A8" s="62"/>
      <c r="B8" s="105"/>
      <c r="C8" s="103"/>
      <c r="D8" s="76" t="s">
        <v>165</v>
      </c>
      <c r="E8" s="106" t="s">
        <v>166</v>
      </c>
    </row>
    <row r="9" spans="1:5" ht="30.75" customHeight="1" x14ac:dyDescent="0.25">
      <c r="A9" s="62"/>
      <c r="B9" s="105"/>
      <c r="C9" s="103"/>
      <c r="D9" s="76" t="s">
        <v>167</v>
      </c>
      <c r="E9" s="107" t="s">
        <v>168</v>
      </c>
    </row>
    <row r="10" spans="1:5" ht="33" x14ac:dyDescent="0.25">
      <c r="A10" s="62">
        <v>3</v>
      </c>
      <c r="B10" s="105" t="s">
        <v>169</v>
      </c>
      <c r="C10" s="103" t="s">
        <v>170</v>
      </c>
      <c r="D10" s="76" t="s">
        <v>171</v>
      </c>
      <c r="E10" s="107" t="s">
        <v>172</v>
      </c>
    </row>
    <row r="11" spans="1:5" ht="33" x14ac:dyDescent="0.3">
      <c r="A11" s="62"/>
      <c r="B11" s="105"/>
      <c r="C11" s="103" t="s">
        <v>173</v>
      </c>
      <c r="D11" s="76" t="s">
        <v>174</v>
      </c>
      <c r="E11" s="75"/>
    </row>
    <row r="12" spans="1:5" ht="33" x14ac:dyDescent="0.3">
      <c r="A12" s="77"/>
      <c r="B12" s="76"/>
      <c r="C12" s="103" t="s">
        <v>175</v>
      </c>
      <c r="D12" s="76" t="s">
        <v>176</v>
      </c>
      <c r="E12" s="75"/>
    </row>
    <row r="13" spans="1:5" ht="33" x14ac:dyDescent="0.3">
      <c r="A13" s="77"/>
      <c r="B13" s="76"/>
      <c r="C13" s="103" t="s">
        <v>177</v>
      </c>
      <c r="D13" s="76" t="s">
        <v>178</v>
      </c>
      <c r="E13" s="75"/>
    </row>
    <row r="14" spans="1:5" ht="33" x14ac:dyDescent="0.3">
      <c r="A14" s="77"/>
      <c r="B14" s="76"/>
      <c r="C14" s="103" t="s">
        <v>179</v>
      </c>
      <c r="D14" s="76" t="s">
        <v>180</v>
      </c>
      <c r="E14" s="75"/>
    </row>
    <row r="15" spans="1:5" ht="33" x14ac:dyDescent="0.3">
      <c r="A15" s="77"/>
      <c r="B15" s="76"/>
      <c r="C15" s="103" t="s">
        <v>181</v>
      </c>
      <c r="D15" s="76" t="s">
        <v>182</v>
      </c>
      <c r="E15" s="75"/>
    </row>
    <row r="16" spans="1:5" ht="33" x14ac:dyDescent="0.3">
      <c r="A16" s="77"/>
      <c r="B16" s="76"/>
      <c r="C16" s="103" t="s">
        <v>183</v>
      </c>
      <c r="D16" s="76" t="s">
        <v>184</v>
      </c>
      <c r="E16" s="75"/>
    </row>
    <row r="17" spans="1:5" ht="16.5" x14ac:dyDescent="0.3">
      <c r="A17" s="77"/>
      <c r="B17" s="76"/>
      <c r="C17" s="103"/>
      <c r="D17" s="108" t="s">
        <v>185</v>
      </c>
      <c r="E17" s="75"/>
    </row>
    <row r="18" spans="1:5" ht="33" x14ac:dyDescent="0.3">
      <c r="A18" s="77"/>
      <c r="B18" s="76"/>
      <c r="C18" s="103" t="s">
        <v>186</v>
      </c>
      <c r="D18" s="76" t="s">
        <v>187</v>
      </c>
      <c r="E18" s="75"/>
    </row>
    <row r="19" spans="1:5" ht="16.5" x14ac:dyDescent="0.3">
      <c r="A19" s="77"/>
      <c r="B19" s="76"/>
      <c r="C19" s="103"/>
      <c r="D19" s="108" t="s">
        <v>188</v>
      </c>
      <c r="E19" s="75"/>
    </row>
    <row r="20" spans="1:5" ht="16.5" x14ac:dyDescent="0.3">
      <c r="A20" s="77"/>
      <c r="B20" s="76"/>
      <c r="C20" s="77"/>
      <c r="D20" s="108" t="s">
        <v>189</v>
      </c>
      <c r="E20" s="109" t="s">
        <v>190</v>
      </c>
    </row>
    <row r="21" spans="1:5" ht="33" x14ac:dyDescent="0.3">
      <c r="A21" s="62">
        <v>4</v>
      </c>
      <c r="B21" s="105" t="s">
        <v>191</v>
      </c>
      <c r="C21" s="103" t="s">
        <v>192</v>
      </c>
      <c r="D21" s="76" t="s">
        <v>193</v>
      </c>
      <c r="E21" s="75"/>
    </row>
    <row r="22" spans="1:5" ht="16.5" x14ac:dyDescent="0.3">
      <c r="A22" s="75"/>
      <c r="B22" s="74"/>
      <c r="C22" s="75"/>
      <c r="D22" s="74"/>
      <c r="E22" s="75"/>
    </row>
    <row r="23" spans="1:5" x14ac:dyDescent="0.25">
      <c r="B23" s="34"/>
      <c r="D23" s="34"/>
    </row>
    <row r="24" spans="1:5" x14ac:dyDescent="0.25">
      <c r="B24" s="34"/>
      <c r="D24" s="34"/>
    </row>
    <row r="25" spans="1:5" x14ac:dyDescent="0.25">
      <c r="B25" s="34"/>
      <c r="D25" s="34"/>
    </row>
    <row r="26" spans="1:5" x14ac:dyDescent="0.25">
      <c r="B26" s="34"/>
      <c r="D26" s="34"/>
    </row>
    <row r="27" spans="1:5" x14ac:dyDescent="0.25">
      <c r="B27" s="34"/>
      <c r="D27" s="34"/>
    </row>
    <row r="28" spans="1:5" x14ac:dyDescent="0.25">
      <c r="B28" s="34"/>
      <c r="D28" s="34"/>
    </row>
  </sheetData>
  <mergeCells count="2">
    <mergeCell ref="A4:A6"/>
    <mergeCell ref="B4:B6"/>
  </mergeCells>
  <hyperlinks>
    <hyperlink ref="E4" location="'1. Horas requeridas PAAI'!A1" display="'1. Horas requeridas PAAI'!A1"/>
    <hyperlink ref="E10" location="'3 Horas disponibles E. Auditor'!A1" display="'3 Horas disponibles E. Auditor'!A1"/>
    <hyperlink ref="E5" location="'1. Horas requeridas PAAI'!A1" display="'1. Horas requeridas PAAI'!A1"/>
    <hyperlink ref="E6" location="'1. Horas requeridas PAAI'!A1" display="'1. Horas requeridas PAAI'!A1"/>
    <hyperlink ref="E9" location="'2. Días -horas hábiles x vig'!A1" display="'2. Días -horas hábiles x vig'!A1"/>
    <hyperlink ref="E8" r:id="rId1"/>
    <hyperlink ref="E20" location="'4. Resultado'!A1" display="'4. Resultado'!A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9"/>
  <sheetViews>
    <sheetView topLeftCell="A33" workbookViewId="0">
      <selection activeCell="C33" sqref="C33"/>
    </sheetView>
  </sheetViews>
  <sheetFormatPr baseColWidth="10" defaultColWidth="11.42578125" defaultRowHeight="16.5" x14ac:dyDescent="0.3"/>
  <cols>
    <col min="1" max="1" width="24.28515625" style="122" customWidth="1"/>
    <col min="2" max="2" width="26.28515625" style="122" customWidth="1"/>
    <col min="3" max="3" width="37.85546875" style="122" customWidth="1"/>
    <col min="4" max="9" width="23.28515625" style="122" customWidth="1"/>
    <col min="10" max="10" width="11" style="122" customWidth="1"/>
    <col min="11" max="11" width="12.5703125" style="122" bestFit="1" customWidth="1"/>
    <col min="12" max="13" width="11.42578125" style="122"/>
    <col min="14" max="14" width="27.5703125" style="122" customWidth="1"/>
    <col min="15" max="16384" width="11.42578125" style="122"/>
  </cols>
  <sheetData>
    <row r="1" spans="1:14" s="44" customFormat="1" ht="72" customHeight="1" x14ac:dyDescent="0.25">
      <c r="A1" s="117"/>
      <c r="B1" s="441" t="s">
        <v>274</v>
      </c>
      <c r="C1" s="441"/>
      <c r="D1" s="441"/>
      <c r="E1" s="441"/>
      <c r="F1" s="441"/>
      <c r="G1" s="441"/>
      <c r="H1" s="441"/>
      <c r="I1" s="442"/>
      <c r="J1" s="86"/>
      <c r="K1" s="86"/>
      <c r="L1" s="88"/>
      <c r="M1" s="89"/>
    </row>
    <row r="2" spans="1:14" x14ac:dyDescent="0.3">
      <c r="A2" s="124"/>
      <c r="B2" s="125"/>
      <c r="C2" s="125"/>
      <c r="D2" s="125"/>
      <c r="E2" s="125"/>
      <c r="F2" s="125"/>
      <c r="G2" s="125"/>
      <c r="H2" s="125"/>
      <c r="I2" s="126"/>
    </row>
    <row r="3" spans="1:14" x14ac:dyDescent="0.3">
      <c r="A3" s="124" t="s">
        <v>288</v>
      </c>
      <c r="B3" s="125"/>
      <c r="C3" s="125"/>
      <c r="D3" s="125"/>
      <c r="E3" s="125"/>
      <c r="F3" s="125"/>
      <c r="G3" s="125"/>
      <c r="H3" s="125"/>
      <c r="I3" s="126"/>
    </row>
    <row r="4" spans="1:14" ht="18.75" x14ac:dyDescent="0.3">
      <c r="A4" s="200" t="s">
        <v>272</v>
      </c>
      <c r="B4" s="125"/>
      <c r="C4" s="125"/>
      <c r="D4" s="125"/>
      <c r="E4" s="125"/>
      <c r="F4" s="125"/>
      <c r="G4" s="125"/>
      <c r="H4" s="125"/>
      <c r="I4" s="126"/>
    </row>
    <row r="5" spans="1:14" ht="18.75" x14ac:dyDescent="0.3">
      <c r="A5" s="200" t="s">
        <v>271</v>
      </c>
      <c r="B5" s="125"/>
      <c r="C5" s="125"/>
      <c r="D5" s="125"/>
      <c r="E5" s="125"/>
      <c r="F5" s="125"/>
      <c r="G5" s="125"/>
      <c r="H5" s="125"/>
      <c r="I5" s="126"/>
    </row>
    <row r="6" spans="1:14" ht="18.75" x14ac:dyDescent="0.3">
      <c r="A6" s="200" t="s">
        <v>273</v>
      </c>
      <c r="B6" s="125"/>
      <c r="C6" s="125"/>
      <c r="D6" s="125"/>
      <c r="E6" s="125"/>
      <c r="F6" s="125"/>
      <c r="G6" s="125"/>
      <c r="H6" s="125"/>
      <c r="I6" s="126"/>
    </row>
    <row r="7" spans="1:14" ht="18.75" x14ac:dyDescent="0.3">
      <c r="A7" s="199"/>
      <c r="B7" s="125"/>
      <c r="C7" s="125"/>
      <c r="D7" s="125"/>
      <c r="E7" s="125"/>
      <c r="F7" s="125"/>
      <c r="G7" s="125"/>
      <c r="H7" s="125"/>
      <c r="I7" s="126"/>
    </row>
    <row r="8" spans="1:14" x14ac:dyDescent="0.3">
      <c r="A8" s="184"/>
      <c r="B8" s="125"/>
      <c r="C8" s="125"/>
      <c r="D8" s="125"/>
      <c r="E8" s="125"/>
      <c r="F8" s="125"/>
      <c r="G8" s="125"/>
      <c r="H8" s="125"/>
      <c r="I8" s="126"/>
    </row>
    <row r="9" spans="1:14" x14ac:dyDescent="0.3">
      <c r="A9" s="443" t="s">
        <v>272</v>
      </c>
      <c r="B9" s="444"/>
      <c r="C9" s="444"/>
      <c r="D9" s="444"/>
      <c r="E9" s="444"/>
      <c r="F9" s="444"/>
      <c r="G9" s="444"/>
      <c r="H9" s="444"/>
      <c r="I9" s="445"/>
    </row>
    <row r="10" spans="1:14" x14ac:dyDescent="0.3">
      <c r="A10" s="127" t="s">
        <v>131</v>
      </c>
      <c r="B10" s="118" t="s">
        <v>132</v>
      </c>
      <c r="C10" s="118" t="s">
        <v>133</v>
      </c>
      <c r="D10" s="118" t="s">
        <v>134</v>
      </c>
      <c r="E10" s="118" t="s">
        <v>135</v>
      </c>
      <c r="F10" s="118" t="s">
        <v>136</v>
      </c>
      <c r="G10" s="118" t="s">
        <v>137</v>
      </c>
      <c r="H10" s="119" t="s">
        <v>138</v>
      </c>
      <c r="I10" s="128" t="s">
        <v>139</v>
      </c>
    </row>
    <row r="11" spans="1:14" x14ac:dyDescent="0.3">
      <c r="A11" s="127"/>
      <c r="B11" s="118"/>
      <c r="C11" s="118"/>
      <c r="D11" s="438" t="s">
        <v>251</v>
      </c>
      <c r="E11" s="439"/>
      <c r="F11" s="440"/>
      <c r="G11" s="118"/>
      <c r="H11" s="119"/>
      <c r="I11" s="128"/>
    </row>
    <row r="12" spans="1:14" ht="58.5" customHeight="1" x14ac:dyDescent="0.3">
      <c r="A12" s="129" t="s">
        <v>12</v>
      </c>
      <c r="B12" s="121" t="s">
        <v>250</v>
      </c>
      <c r="C12" s="120" t="s">
        <v>140</v>
      </c>
      <c r="D12" s="121" t="s">
        <v>141</v>
      </c>
      <c r="E12" s="121" t="s">
        <v>142</v>
      </c>
      <c r="F12" s="121" t="s">
        <v>143</v>
      </c>
      <c r="G12" s="121" t="s">
        <v>254</v>
      </c>
      <c r="H12" s="121" t="s">
        <v>144</v>
      </c>
      <c r="I12" s="130" t="s">
        <v>255</v>
      </c>
      <c r="N12" s="188" t="s">
        <v>280</v>
      </c>
    </row>
    <row r="13" spans="1:14" ht="48" customHeight="1" x14ac:dyDescent="0.3">
      <c r="A13" s="131">
        <v>1</v>
      </c>
      <c r="B13" s="114" t="s">
        <v>147</v>
      </c>
      <c r="C13" s="289" t="s">
        <v>382</v>
      </c>
      <c r="D13" s="115">
        <v>24</v>
      </c>
      <c r="E13" s="115">
        <v>120</v>
      </c>
      <c r="F13" s="115">
        <v>40</v>
      </c>
      <c r="G13" s="115">
        <f>SUM(D13:F13)</f>
        <v>184</v>
      </c>
      <c r="H13" s="115">
        <v>1</v>
      </c>
      <c r="I13" s="132">
        <f>+G13*H13</f>
        <v>184</v>
      </c>
      <c r="N13" s="185" t="s">
        <v>145</v>
      </c>
    </row>
    <row r="14" spans="1:14" ht="48" customHeight="1" x14ac:dyDescent="0.3">
      <c r="A14" s="131">
        <v>2</v>
      </c>
      <c r="B14" s="114" t="s">
        <v>147</v>
      </c>
      <c r="C14" s="289" t="s">
        <v>383</v>
      </c>
      <c r="D14" s="115">
        <v>24</v>
      </c>
      <c r="E14" s="115">
        <v>120</v>
      </c>
      <c r="F14" s="115">
        <v>40</v>
      </c>
      <c r="G14" s="115">
        <f t="shared" ref="G14:G23" si="0">SUM(D14:F14)</f>
        <v>184</v>
      </c>
      <c r="H14" s="115">
        <v>1</v>
      </c>
      <c r="I14" s="132">
        <f t="shared" ref="I14:I24" si="1">+G14*H14</f>
        <v>184</v>
      </c>
      <c r="N14" s="185" t="s">
        <v>146</v>
      </c>
    </row>
    <row r="15" spans="1:14" ht="48" customHeight="1" x14ac:dyDescent="0.3">
      <c r="A15" s="131">
        <v>3</v>
      </c>
      <c r="B15" s="114" t="s">
        <v>147</v>
      </c>
      <c r="C15" s="289" t="s">
        <v>384</v>
      </c>
      <c r="D15" s="115">
        <v>60</v>
      </c>
      <c r="E15" s="115">
        <v>160</v>
      </c>
      <c r="F15" s="115">
        <v>80</v>
      </c>
      <c r="G15" s="115">
        <f t="shared" si="0"/>
        <v>300</v>
      </c>
      <c r="H15" s="115">
        <v>1</v>
      </c>
      <c r="I15" s="132">
        <f t="shared" si="1"/>
        <v>300</v>
      </c>
      <c r="N15" s="185" t="s">
        <v>147</v>
      </c>
    </row>
    <row r="16" spans="1:14" ht="48" customHeight="1" x14ac:dyDescent="0.3">
      <c r="A16" s="131">
        <v>4</v>
      </c>
      <c r="B16" s="114" t="s">
        <v>147</v>
      </c>
      <c r="C16" s="289" t="s">
        <v>385</v>
      </c>
      <c r="D16" s="115">
        <v>24</v>
      </c>
      <c r="E16" s="115">
        <v>120</v>
      </c>
      <c r="F16" s="115">
        <v>40</v>
      </c>
      <c r="G16" s="115">
        <f t="shared" si="0"/>
        <v>184</v>
      </c>
      <c r="H16" s="115">
        <v>1</v>
      </c>
      <c r="I16" s="132">
        <f t="shared" si="1"/>
        <v>184</v>
      </c>
      <c r="N16" s="185" t="s">
        <v>281</v>
      </c>
    </row>
    <row r="17" spans="1:14" ht="48" customHeight="1" x14ac:dyDescent="0.3">
      <c r="A17" s="131">
        <v>5</v>
      </c>
      <c r="B17" s="114" t="s">
        <v>146</v>
      </c>
      <c r="C17" s="289" t="s">
        <v>388</v>
      </c>
      <c r="D17" s="115"/>
      <c r="E17" s="115">
        <v>16</v>
      </c>
      <c r="F17" s="115"/>
      <c r="G17" s="115">
        <f t="shared" si="0"/>
        <v>16</v>
      </c>
      <c r="H17" s="115">
        <v>1</v>
      </c>
      <c r="I17" s="132">
        <f t="shared" si="1"/>
        <v>16</v>
      </c>
      <c r="N17" s="185" t="s">
        <v>282</v>
      </c>
    </row>
    <row r="18" spans="1:14" ht="48" customHeight="1" x14ac:dyDescent="0.3">
      <c r="A18" s="131">
        <v>6</v>
      </c>
      <c r="B18" s="114" t="s">
        <v>146</v>
      </c>
      <c r="C18" s="289" t="s">
        <v>390</v>
      </c>
      <c r="D18" s="115"/>
      <c r="E18" s="115">
        <v>80</v>
      </c>
      <c r="F18" s="115"/>
      <c r="G18" s="115">
        <f t="shared" si="0"/>
        <v>80</v>
      </c>
      <c r="H18" s="115">
        <v>1</v>
      </c>
      <c r="I18" s="132">
        <f t="shared" si="1"/>
        <v>80</v>
      </c>
    </row>
    <row r="19" spans="1:14" ht="48" customHeight="1" x14ac:dyDescent="0.3">
      <c r="A19" s="131">
        <v>7</v>
      </c>
      <c r="B19" s="114" t="s">
        <v>146</v>
      </c>
      <c r="C19" s="289" t="s">
        <v>391</v>
      </c>
      <c r="D19" s="115"/>
      <c r="E19" s="115">
        <v>80</v>
      </c>
      <c r="F19" s="115"/>
      <c r="G19" s="115">
        <f t="shared" si="0"/>
        <v>80</v>
      </c>
      <c r="H19" s="115">
        <v>2</v>
      </c>
      <c r="I19" s="132">
        <f t="shared" si="1"/>
        <v>160</v>
      </c>
    </row>
    <row r="20" spans="1:14" ht="48" customHeight="1" x14ac:dyDescent="0.3">
      <c r="A20" s="131">
        <v>8</v>
      </c>
      <c r="B20" s="114" t="s">
        <v>146</v>
      </c>
      <c r="C20" s="289" t="s">
        <v>392</v>
      </c>
      <c r="D20" s="115"/>
      <c r="E20" s="115">
        <v>40</v>
      </c>
      <c r="F20" s="115"/>
      <c r="G20" s="115">
        <f t="shared" si="0"/>
        <v>40</v>
      </c>
      <c r="H20" s="115">
        <v>2</v>
      </c>
      <c r="I20" s="132">
        <f t="shared" si="1"/>
        <v>80</v>
      </c>
    </row>
    <row r="21" spans="1:14" ht="61.5" customHeight="1" x14ac:dyDescent="0.3">
      <c r="A21" s="131">
        <v>9</v>
      </c>
      <c r="B21" s="114" t="s">
        <v>146</v>
      </c>
      <c r="C21" s="289" t="s">
        <v>399</v>
      </c>
      <c r="D21" s="115"/>
      <c r="E21" s="115">
        <v>40</v>
      </c>
      <c r="F21" s="115"/>
      <c r="G21" s="115">
        <f t="shared" si="0"/>
        <v>40</v>
      </c>
      <c r="H21" s="115">
        <v>1</v>
      </c>
      <c r="I21" s="132">
        <f t="shared" si="1"/>
        <v>40</v>
      </c>
    </row>
    <row r="22" spans="1:14" ht="48" customHeight="1" x14ac:dyDescent="0.3">
      <c r="A22" s="131">
        <v>10</v>
      </c>
      <c r="B22" s="114" t="s">
        <v>145</v>
      </c>
      <c r="C22" s="289" t="s">
        <v>400</v>
      </c>
      <c r="D22" s="116"/>
      <c r="E22" s="116">
        <v>24</v>
      </c>
      <c r="F22" s="116"/>
      <c r="G22" s="115">
        <f t="shared" si="0"/>
        <v>24</v>
      </c>
      <c r="H22" s="115">
        <v>3</v>
      </c>
      <c r="I22" s="132">
        <f t="shared" si="1"/>
        <v>72</v>
      </c>
    </row>
    <row r="23" spans="1:14" ht="48" customHeight="1" x14ac:dyDescent="0.3">
      <c r="A23" s="131">
        <v>11</v>
      </c>
      <c r="B23" s="114" t="s">
        <v>145</v>
      </c>
      <c r="C23" s="289" t="s">
        <v>401</v>
      </c>
      <c r="D23" s="116"/>
      <c r="E23" s="116">
        <v>24</v>
      </c>
      <c r="F23" s="116"/>
      <c r="G23" s="115">
        <f t="shared" si="0"/>
        <v>24</v>
      </c>
      <c r="H23" s="115">
        <v>1</v>
      </c>
      <c r="I23" s="132">
        <f t="shared" si="1"/>
        <v>24</v>
      </c>
    </row>
    <row r="24" spans="1:14" ht="48" customHeight="1" x14ac:dyDescent="0.3">
      <c r="A24" s="131">
        <v>12</v>
      </c>
      <c r="B24" s="114" t="s">
        <v>145</v>
      </c>
      <c r="C24" s="289" t="s">
        <v>402</v>
      </c>
      <c r="D24" s="116"/>
      <c r="E24" s="116">
        <v>40</v>
      </c>
      <c r="F24" s="116"/>
      <c r="G24" s="115">
        <f t="shared" ref="G24:G39" si="2">SUM(D24:F24)</f>
        <v>40</v>
      </c>
      <c r="H24" s="115">
        <v>2</v>
      </c>
      <c r="I24" s="132">
        <f t="shared" si="1"/>
        <v>80</v>
      </c>
    </row>
    <row r="25" spans="1:14" ht="48" customHeight="1" x14ac:dyDescent="0.3">
      <c r="A25" s="131">
        <v>13</v>
      </c>
      <c r="B25" s="114" t="s">
        <v>145</v>
      </c>
      <c r="C25" s="289" t="s">
        <v>403</v>
      </c>
      <c r="D25" s="116"/>
      <c r="E25" s="116">
        <v>40</v>
      </c>
      <c r="F25" s="116"/>
      <c r="G25" s="115">
        <f t="shared" si="2"/>
        <v>40</v>
      </c>
      <c r="H25" s="115">
        <v>1</v>
      </c>
      <c r="I25" s="132">
        <f t="shared" ref="I25:I34" si="3">+G25*H25</f>
        <v>40</v>
      </c>
    </row>
    <row r="26" spans="1:14" ht="48" customHeight="1" x14ac:dyDescent="0.3">
      <c r="A26" s="131">
        <v>14</v>
      </c>
      <c r="B26" s="114" t="s">
        <v>145</v>
      </c>
      <c r="C26" s="289" t="s">
        <v>404</v>
      </c>
      <c r="D26" s="116"/>
      <c r="E26" s="116">
        <v>40</v>
      </c>
      <c r="F26" s="116"/>
      <c r="G26" s="115">
        <f t="shared" si="2"/>
        <v>40</v>
      </c>
      <c r="H26" s="115">
        <v>1</v>
      </c>
      <c r="I26" s="132">
        <f t="shared" si="3"/>
        <v>40</v>
      </c>
    </row>
    <row r="27" spans="1:14" ht="48" customHeight="1" x14ac:dyDescent="0.3">
      <c r="A27" s="131">
        <v>15</v>
      </c>
      <c r="B27" s="114" t="s">
        <v>145</v>
      </c>
      <c r="C27" s="289" t="s">
        <v>405</v>
      </c>
      <c r="D27" s="116"/>
      <c r="E27" s="116">
        <v>80</v>
      </c>
      <c r="F27" s="116"/>
      <c r="G27" s="115">
        <f t="shared" si="2"/>
        <v>80</v>
      </c>
      <c r="H27" s="115">
        <v>1</v>
      </c>
      <c r="I27" s="132">
        <f t="shared" si="3"/>
        <v>80</v>
      </c>
    </row>
    <row r="28" spans="1:14" ht="48" customHeight="1" x14ac:dyDescent="0.3">
      <c r="A28" s="131">
        <v>16</v>
      </c>
      <c r="B28" s="114" t="s">
        <v>145</v>
      </c>
      <c r="C28" s="289" t="s">
        <v>406</v>
      </c>
      <c r="D28" s="116"/>
      <c r="E28" s="116">
        <v>40</v>
      </c>
      <c r="F28" s="116"/>
      <c r="G28" s="115">
        <f t="shared" si="2"/>
        <v>40</v>
      </c>
      <c r="H28" s="115">
        <v>1</v>
      </c>
      <c r="I28" s="132">
        <f t="shared" si="3"/>
        <v>40</v>
      </c>
    </row>
    <row r="29" spans="1:14" ht="48" customHeight="1" x14ac:dyDescent="0.3">
      <c r="A29" s="131">
        <v>17</v>
      </c>
      <c r="B29" s="114" t="s">
        <v>145</v>
      </c>
      <c r="C29" s="289" t="s">
        <v>432</v>
      </c>
      <c r="D29" s="116"/>
      <c r="E29" s="116">
        <v>40</v>
      </c>
      <c r="F29" s="116"/>
      <c r="G29" s="115">
        <f t="shared" si="2"/>
        <v>40</v>
      </c>
      <c r="H29" s="115">
        <v>1</v>
      </c>
      <c r="I29" s="132">
        <f t="shared" si="3"/>
        <v>40</v>
      </c>
    </row>
    <row r="30" spans="1:14" ht="48" customHeight="1" x14ac:dyDescent="0.3">
      <c r="A30" s="131">
        <v>18</v>
      </c>
      <c r="B30" s="114" t="s">
        <v>145</v>
      </c>
      <c r="C30" s="289" t="s">
        <v>415</v>
      </c>
      <c r="D30" s="116"/>
      <c r="E30" s="116">
        <v>120</v>
      </c>
      <c r="F30" s="116"/>
      <c r="G30" s="115">
        <f t="shared" si="2"/>
        <v>120</v>
      </c>
      <c r="H30" s="115">
        <v>2</v>
      </c>
      <c r="I30" s="132">
        <f t="shared" si="3"/>
        <v>240</v>
      </c>
    </row>
    <row r="31" spans="1:14" ht="81" customHeight="1" x14ac:dyDescent="0.3">
      <c r="A31" s="186"/>
      <c r="B31" s="114" t="s">
        <v>145</v>
      </c>
      <c r="C31" s="289" t="s">
        <v>416</v>
      </c>
      <c r="D31" s="116"/>
      <c r="E31" s="116">
        <v>24</v>
      </c>
      <c r="F31" s="116"/>
      <c r="G31" s="115">
        <f t="shared" si="2"/>
        <v>24</v>
      </c>
      <c r="H31" s="115">
        <v>1</v>
      </c>
      <c r="I31" s="132">
        <f t="shared" si="3"/>
        <v>24</v>
      </c>
    </row>
    <row r="32" spans="1:14" ht="48" customHeight="1" x14ac:dyDescent="0.3">
      <c r="A32" s="186"/>
      <c r="B32" s="114" t="s">
        <v>145</v>
      </c>
      <c r="C32" s="289" t="s">
        <v>418</v>
      </c>
      <c r="D32" s="116"/>
      <c r="E32" s="116">
        <v>40</v>
      </c>
      <c r="F32" s="116"/>
      <c r="G32" s="115">
        <f t="shared" si="2"/>
        <v>40</v>
      </c>
      <c r="H32" s="115">
        <v>1</v>
      </c>
      <c r="I32" s="132">
        <f t="shared" si="3"/>
        <v>40</v>
      </c>
    </row>
    <row r="33" spans="1:9" ht="48" customHeight="1" x14ac:dyDescent="0.3">
      <c r="A33" s="186"/>
      <c r="B33" s="114" t="s">
        <v>145</v>
      </c>
      <c r="C33" s="289" t="s">
        <v>441</v>
      </c>
      <c r="D33" s="116"/>
      <c r="E33" s="116">
        <v>16</v>
      </c>
      <c r="F33" s="116"/>
      <c r="G33" s="115">
        <f t="shared" si="2"/>
        <v>16</v>
      </c>
      <c r="H33" s="115">
        <v>2</v>
      </c>
      <c r="I33" s="132">
        <f t="shared" si="3"/>
        <v>32</v>
      </c>
    </row>
    <row r="34" spans="1:9" ht="48" customHeight="1" x14ac:dyDescent="0.3">
      <c r="A34" s="186"/>
      <c r="B34" s="114" t="s">
        <v>145</v>
      </c>
      <c r="C34" s="289" t="s">
        <v>434</v>
      </c>
      <c r="D34" s="116"/>
      <c r="E34" s="116">
        <v>16</v>
      </c>
      <c r="F34" s="116"/>
      <c r="G34" s="115">
        <f t="shared" si="2"/>
        <v>16</v>
      </c>
      <c r="H34" s="115">
        <v>2</v>
      </c>
      <c r="I34" s="132">
        <f t="shared" si="3"/>
        <v>32</v>
      </c>
    </row>
    <row r="35" spans="1:9" ht="48" customHeight="1" x14ac:dyDescent="0.3">
      <c r="A35" s="186"/>
      <c r="B35" s="114" t="s">
        <v>145</v>
      </c>
      <c r="C35" s="289" t="s">
        <v>386</v>
      </c>
      <c r="D35" s="116"/>
      <c r="E35" s="116">
        <v>16</v>
      </c>
      <c r="F35" s="116"/>
      <c r="G35" s="115">
        <f t="shared" si="2"/>
        <v>16</v>
      </c>
      <c r="H35" s="116">
        <v>2</v>
      </c>
      <c r="I35" s="187">
        <f>+G35*H35</f>
        <v>32</v>
      </c>
    </row>
    <row r="36" spans="1:9" ht="48" customHeight="1" x14ac:dyDescent="0.3">
      <c r="A36" s="186"/>
      <c r="B36" s="114" t="s">
        <v>145</v>
      </c>
      <c r="C36" s="289" t="s">
        <v>387</v>
      </c>
      <c r="D36" s="116"/>
      <c r="E36" s="116">
        <v>16</v>
      </c>
      <c r="F36" s="116"/>
      <c r="G36" s="115">
        <f t="shared" si="2"/>
        <v>16</v>
      </c>
      <c r="H36" s="116">
        <v>4</v>
      </c>
      <c r="I36" s="187">
        <f>+G36*H36</f>
        <v>64</v>
      </c>
    </row>
    <row r="37" spans="1:9" ht="48" customHeight="1" x14ac:dyDescent="0.3">
      <c r="A37" s="186"/>
      <c r="B37" s="114" t="s">
        <v>146</v>
      </c>
      <c r="C37" s="289" t="s">
        <v>440</v>
      </c>
      <c r="D37" s="116"/>
      <c r="E37" s="116">
        <v>2</v>
      </c>
      <c r="F37" s="116"/>
      <c r="G37" s="115">
        <f t="shared" si="2"/>
        <v>2</v>
      </c>
      <c r="H37" s="116">
        <v>5</v>
      </c>
      <c r="I37" s="187">
        <f>+G37*H37</f>
        <v>10</v>
      </c>
    </row>
    <row r="38" spans="1:9" ht="48" customHeight="1" x14ac:dyDescent="0.3">
      <c r="A38" s="186"/>
      <c r="B38" s="114" t="s">
        <v>145</v>
      </c>
      <c r="C38" s="289" t="s">
        <v>442</v>
      </c>
      <c r="D38" s="116"/>
      <c r="E38" s="116">
        <v>100</v>
      </c>
      <c r="F38" s="116"/>
      <c r="G38" s="115">
        <f t="shared" si="2"/>
        <v>100</v>
      </c>
      <c r="H38" s="116">
        <v>1</v>
      </c>
      <c r="I38" s="187">
        <f>+G38*H38</f>
        <v>100</v>
      </c>
    </row>
    <row r="39" spans="1:9" ht="48" customHeight="1" x14ac:dyDescent="0.3">
      <c r="A39" s="186"/>
      <c r="B39" s="114" t="s">
        <v>146</v>
      </c>
      <c r="C39" s="289" t="s">
        <v>429</v>
      </c>
      <c r="D39" s="116"/>
      <c r="E39" s="116">
        <v>8</v>
      </c>
      <c r="F39" s="116"/>
      <c r="G39" s="115">
        <f t="shared" si="2"/>
        <v>8</v>
      </c>
      <c r="H39" s="116">
        <v>13</v>
      </c>
      <c r="I39" s="187">
        <f>+G39*H39</f>
        <v>104</v>
      </c>
    </row>
    <row r="40" spans="1:9" ht="48" customHeight="1" x14ac:dyDescent="0.3"/>
    <row r="41" spans="1:9" x14ac:dyDescent="0.3">
      <c r="A41" s="189" t="s">
        <v>279</v>
      </c>
    </row>
    <row r="42" spans="1:9" x14ac:dyDescent="0.3">
      <c r="A42" s="189"/>
    </row>
    <row r="43" spans="1:9" x14ac:dyDescent="0.3">
      <c r="A43" s="190" t="s">
        <v>283</v>
      </c>
      <c r="B43" s="50" t="s">
        <v>437</v>
      </c>
      <c r="C43" s="50" t="s">
        <v>438</v>
      </c>
      <c r="D43"/>
      <c r="E43"/>
      <c r="F43"/>
      <c r="G43"/>
      <c r="H43"/>
      <c r="I43"/>
    </row>
    <row r="44" spans="1:9" x14ac:dyDescent="0.3">
      <c r="A44" s="191" t="s">
        <v>147</v>
      </c>
      <c r="B44" s="192">
        <v>4</v>
      </c>
      <c r="C44" s="192">
        <v>852</v>
      </c>
      <c r="D44"/>
      <c r="E44"/>
      <c r="F44"/>
      <c r="G44"/>
      <c r="H44"/>
      <c r="I44"/>
    </row>
    <row r="45" spans="1:9" x14ac:dyDescent="0.3">
      <c r="A45" s="191" t="s">
        <v>145</v>
      </c>
      <c r="B45" s="192">
        <v>25</v>
      </c>
      <c r="C45" s="192">
        <v>880</v>
      </c>
      <c r="D45"/>
      <c r="E45"/>
      <c r="F45"/>
      <c r="G45"/>
      <c r="H45"/>
      <c r="I45"/>
    </row>
    <row r="46" spans="1:9" x14ac:dyDescent="0.3">
      <c r="A46" s="191" t="s">
        <v>146</v>
      </c>
      <c r="B46" s="192">
        <v>20</v>
      </c>
      <c r="C46" s="192">
        <v>480</v>
      </c>
      <c r="D46"/>
      <c r="E46"/>
      <c r="F46"/>
      <c r="G46"/>
      <c r="H46"/>
      <c r="I46"/>
    </row>
    <row r="47" spans="1:9" x14ac:dyDescent="0.3">
      <c r="A47" s="191" t="s">
        <v>284</v>
      </c>
      <c r="B47" s="192">
        <v>49</v>
      </c>
      <c r="C47" s="192">
        <v>2212</v>
      </c>
      <c r="D47"/>
      <c r="E47"/>
      <c r="F47"/>
      <c r="G47"/>
      <c r="H47"/>
      <c r="I47"/>
    </row>
    <row r="48" spans="1:9" ht="48" customHeight="1" x14ac:dyDescent="0.3">
      <c r="A48"/>
      <c r="B48"/>
      <c r="C48"/>
      <c r="D48"/>
      <c r="E48"/>
      <c r="F48"/>
      <c r="G48"/>
      <c r="H48"/>
      <c r="I48"/>
    </row>
    <row r="49" spans="1:9" ht="48" customHeight="1" x14ac:dyDescent="0.3">
      <c r="A49"/>
      <c r="B49"/>
      <c r="C49"/>
      <c r="D49"/>
      <c r="E49"/>
      <c r="F49"/>
      <c r="G49"/>
      <c r="H49"/>
      <c r="I49"/>
    </row>
    <row r="50" spans="1:9" ht="48" customHeight="1" x14ac:dyDescent="0.3">
      <c r="A50"/>
      <c r="B50"/>
      <c r="C50"/>
    </row>
    <row r="51" spans="1:9" ht="48" customHeight="1" x14ac:dyDescent="0.3">
      <c r="A51"/>
      <c r="B51"/>
      <c r="C51"/>
    </row>
    <row r="52" spans="1:9" ht="48" customHeight="1" x14ac:dyDescent="0.3">
      <c r="A52"/>
      <c r="B52"/>
      <c r="C52"/>
    </row>
    <row r="53" spans="1:9" ht="48" customHeight="1" x14ac:dyDescent="0.3">
      <c r="A53"/>
      <c r="B53"/>
      <c r="C53"/>
    </row>
    <row r="54" spans="1:9" ht="48" customHeight="1" x14ac:dyDescent="0.3">
      <c r="A54"/>
      <c r="B54"/>
      <c r="C54"/>
    </row>
    <row r="55" spans="1:9" ht="48" customHeight="1" x14ac:dyDescent="0.3">
      <c r="A55"/>
      <c r="B55"/>
      <c r="C55"/>
    </row>
    <row r="56" spans="1:9" ht="48" customHeight="1" x14ac:dyDescent="0.3">
      <c r="A56"/>
      <c r="B56"/>
      <c r="C56"/>
    </row>
    <row r="57" spans="1:9" ht="48" customHeight="1" x14ac:dyDescent="0.3">
      <c r="A57"/>
      <c r="B57"/>
      <c r="C57"/>
    </row>
    <row r="58" spans="1:9" ht="48" customHeight="1" x14ac:dyDescent="0.3">
      <c r="A58"/>
      <c r="B58"/>
      <c r="C58"/>
    </row>
    <row r="59" spans="1:9" ht="48" customHeight="1" x14ac:dyDescent="0.3">
      <c r="A59"/>
      <c r="B59"/>
      <c r="C59"/>
    </row>
    <row r="60" spans="1:9" ht="48" customHeight="1" x14ac:dyDescent="0.3">
      <c r="A60"/>
      <c r="B60"/>
      <c r="C60"/>
    </row>
    <row r="61" spans="1:9" ht="48" customHeight="1" x14ac:dyDescent="0.3"/>
    <row r="62" spans="1:9" ht="48" customHeight="1" x14ac:dyDescent="0.3"/>
    <row r="63" spans="1:9" ht="48" customHeight="1" x14ac:dyDescent="0.3"/>
    <row r="64" spans="1:9" ht="48" customHeight="1" x14ac:dyDescent="0.3"/>
    <row r="65" ht="48" customHeight="1" x14ac:dyDescent="0.3"/>
    <row r="66" ht="48" customHeight="1" x14ac:dyDescent="0.3"/>
    <row r="67" ht="48" customHeight="1" x14ac:dyDescent="0.3"/>
    <row r="68" ht="48" customHeight="1" x14ac:dyDescent="0.3"/>
    <row r="69" ht="48" customHeight="1" x14ac:dyDescent="0.3"/>
    <row r="70" ht="48" customHeight="1" x14ac:dyDescent="0.3"/>
    <row r="71" ht="48" customHeight="1" x14ac:dyDescent="0.3"/>
    <row r="72" ht="48" customHeight="1" x14ac:dyDescent="0.3"/>
    <row r="73" ht="48" customHeight="1" x14ac:dyDescent="0.3"/>
    <row r="74" ht="48" customHeight="1" x14ac:dyDescent="0.3"/>
    <row r="75" ht="48" customHeight="1" x14ac:dyDescent="0.3"/>
    <row r="76" ht="48" customHeight="1" x14ac:dyDescent="0.3"/>
    <row r="77" ht="48" customHeight="1" x14ac:dyDescent="0.3"/>
    <row r="78" ht="48" customHeight="1" x14ac:dyDescent="0.3"/>
    <row r="79" ht="48" customHeight="1" x14ac:dyDescent="0.3"/>
    <row r="80" ht="48" customHeight="1" x14ac:dyDescent="0.3"/>
    <row r="81" ht="48" customHeight="1" x14ac:dyDescent="0.3"/>
    <row r="82" ht="48" customHeight="1" x14ac:dyDescent="0.3"/>
    <row r="83" ht="48" customHeight="1" x14ac:dyDescent="0.3"/>
    <row r="84" ht="48" customHeight="1" x14ac:dyDescent="0.3"/>
    <row r="85" ht="48" customHeight="1" x14ac:dyDescent="0.3"/>
    <row r="86" ht="48" customHeight="1" x14ac:dyDescent="0.3"/>
    <row r="87" ht="48" customHeight="1" x14ac:dyDescent="0.3"/>
    <row r="88" ht="48" customHeight="1" x14ac:dyDescent="0.3"/>
    <row r="89" ht="48" customHeight="1" x14ac:dyDescent="0.3"/>
    <row r="90" ht="48" customHeight="1" x14ac:dyDescent="0.3"/>
    <row r="91" ht="48" customHeight="1" x14ac:dyDescent="0.3"/>
    <row r="92" ht="48" customHeight="1" x14ac:dyDescent="0.3"/>
    <row r="93" ht="48" customHeight="1" x14ac:dyDescent="0.3"/>
    <row r="94" ht="48" customHeight="1" x14ac:dyDescent="0.3"/>
    <row r="95" ht="48" customHeight="1" x14ac:dyDescent="0.3"/>
    <row r="96" ht="48" customHeight="1" x14ac:dyDescent="0.3"/>
    <row r="97" spans="10:11" ht="48" customHeight="1" x14ac:dyDescent="0.3"/>
    <row r="99" spans="10:11" x14ac:dyDescent="0.3">
      <c r="K99" s="123"/>
    </row>
    <row r="100" spans="10:11" x14ac:dyDescent="0.3">
      <c r="K100" s="123"/>
    </row>
    <row r="101" spans="10:11" x14ac:dyDescent="0.3">
      <c r="K101" s="123"/>
    </row>
    <row r="102" spans="10:11" x14ac:dyDescent="0.3">
      <c r="K102" s="123"/>
    </row>
    <row r="103" spans="10:11" x14ac:dyDescent="0.3">
      <c r="J103"/>
      <c r="K103"/>
    </row>
    <row r="104" spans="10:11" x14ac:dyDescent="0.3">
      <c r="J104"/>
      <c r="K104"/>
    </row>
    <row r="105" spans="10:11" x14ac:dyDescent="0.3">
      <c r="J105"/>
      <c r="K105"/>
    </row>
    <row r="106" spans="10:11" x14ac:dyDescent="0.3">
      <c r="J106"/>
      <c r="K106"/>
    </row>
    <row r="107" spans="10:11" x14ac:dyDescent="0.3">
      <c r="J107"/>
      <c r="K107"/>
    </row>
    <row r="108" spans="10:11" x14ac:dyDescent="0.3">
      <c r="J108"/>
      <c r="K108"/>
    </row>
    <row r="109" spans="10:11" x14ac:dyDescent="0.3">
      <c r="J109"/>
      <c r="K109"/>
    </row>
  </sheetData>
  <mergeCells count="3">
    <mergeCell ref="D11:F11"/>
    <mergeCell ref="B1:I1"/>
    <mergeCell ref="A9:I9"/>
  </mergeCells>
  <dataValidations count="6">
    <dataValidation allowBlank="1" showInputMessage="1" showErrorMessage="1" prompt="Para el cálculo de las horas requeridas para el desarrollo del PAAI, liste todos los informes de ley que debe realizar la OCI, seguimientos y auditorias priorizadas" sqref="C12"/>
    <dataValidation allowBlank="1" showInputMessage="1" showErrorMessage="1" prompt="Registre para cada informe a realizar, las horas estimadas en cada fase o etapa (planeación, ejecucion y elaboracion del informe)" sqref="D12:F12"/>
    <dataValidation allowBlank="1" showInputMessage="1" showErrorMessage="1" prompt="Registre el numero de informes que se proyectan realizar en la vigencia según la periodicidad" sqref="H12"/>
    <dataValidation allowBlank="1" showInputMessage="1" showErrorMessage="1" prompt="En esta columna se determina el numero de horas requeridas para el desarrollo del PAAI" sqref="I12"/>
    <dataValidation allowBlank="1" showInputMessage="1" showErrorMessage="1" prompt="Identifique el tipo de trabajo de auditoría a realizar de acuerdo a la priorización realizada" sqref="B12"/>
    <dataValidation type="list" allowBlank="1" showInputMessage="1" showErrorMessage="1" sqref="B13:B39">
      <formula1>$N$13:$N$17</formula1>
    </dataValidation>
  </dataValidations>
  <hyperlinks>
    <hyperlink ref="A4" location="'1. Horas requeridas PAAI'!A9" display="1.CÁLCULO DE HORAS REQUERIDAS PARA EL PAA"/>
    <hyperlink ref="A5" location="'2. Días -horas hábiles x vig'!A1" display="2.CALCULO DIAS -HORAS LABORALES POR AÑO Y POR AUDITOR"/>
    <hyperlink ref="A6" location="'3 Horas disponibles E. Auditor'!A30" display="3. RESULTADOS SOBRE LA CAPACIDAD INSTALADA Y REQUERIDA DEL EQUIPO AUDITOR"/>
  </hyperlinks>
  <pageMargins left="0.7" right="0.7" top="0.75" bottom="0.75" header="0.3" footer="0.3"/>
  <pageSetup orientation="portrait" r:id="rId2"/>
  <drawing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21"/>
  <sheetViews>
    <sheetView workbookViewId="0">
      <selection activeCell="C3" sqref="C3"/>
    </sheetView>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78" t="s">
        <v>268</v>
      </c>
      <c r="D5" s="179"/>
      <c r="E5" s="179"/>
      <c r="F5" s="179"/>
      <c r="G5" s="179"/>
      <c r="H5" s="179"/>
      <c r="I5" s="179"/>
      <c r="J5" s="179"/>
      <c r="K5" s="180"/>
    </row>
    <row r="6" spans="3:11" ht="32.25" customHeight="1" thickBot="1" x14ac:dyDescent="0.3">
      <c r="C6" s="202" t="s">
        <v>289</v>
      </c>
      <c r="D6" s="446" t="s">
        <v>293</v>
      </c>
      <c r="E6" s="446"/>
      <c r="F6" s="446"/>
      <c r="G6" s="446"/>
      <c r="H6" s="446"/>
      <c r="I6" s="446"/>
      <c r="J6" s="446"/>
      <c r="K6" s="447"/>
    </row>
    <row r="7" spans="3:11" x14ac:dyDescent="0.25">
      <c r="C7" s="177"/>
      <c r="D7" s="177"/>
      <c r="E7" s="177"/>
      <c r="F7" s="177"/>
      <c r="G7" s="177"/>
      <c r="H7" s="177"/>
      <c r="I7" s="177"/>
      <c r="J7" s="177"/>
      <c r="K7" s="177"/>
    </row>
    <row r="9" spans="3:11" ht="384" customHeight="1" x14ac:dyDescent="0.25">
      <c r="C9" s="348" t="s">
        <v>292</v>
      </c>
      <c r="D9" s="348"/>
      <c r="E9" s="348"/>
      <c r="F9" s="348"/>
      <c r="G9" s="348"/>
      <c r="H9" s="348"/>
      <c r="I9" s="348"/>
      <c r="J9" s="348"/>
      <c r="K9" s="348"/>
    </row>
    <row r="10" spans="3:11" ht="205.5" customHeight="1" x14ac:dyDescent="0.25">
      <c r="C10" s="348" t="s">
        <v>290</v>
      </c>
      <c r="D10" s="348"/>
      <c r="E10" s="348"/>
      <c r="F10" s="348"/>
      <c r="G10" s="348"/>
      <c r="H10" s="348"/>
      <c r="I10" s="348"/>
      <c r="J10" s="348"/>
      <c r="K10" s="348"/>
    </row>
    <row r="11" spans="3:11" ht="205.5" customHeight="1" thickBot="1" x14ac:dyDescent="0.3">
      <c r="C11" s="348" t="s">
        <v>291</v>
      </c>
      <c r="D11" s="348"/>
      <c r="E11" s="348"/>
      <c r="F11" s="348"/>
      <c r="G11" s="348"/>
      <c r="H11" s="348"/>
      <c r="I11" s="348"/>
      <c r="J11" s="348"/>
      <c r="K11" s="348"/>
    </row>
    <row r="12" spans="3:11" ht="39.75" customHeight="1" x14ac:dyDescent="0.25">
      <c r="C12" s="178" t="s">
        <v>268</v>
      </c>
      <c r="D12" s="179"/>
      <c r="E12" s="179"/>
      <c r="F12" s="179"/>
      <c r="G12" s="179"/>
      <c r="H12" s="179"/>
      <c r="I12" s="179"/>
      <c r="J12" s="179"/>
      <c r="K12" s="180"/>
    </row>
    <row r="13" spans="3:11" ht="15.75" thickBot="1" x14ac:dyDescent="0.3">
      <c r="C13" s="202" t="s">
        <v>294</v>
      </c>
      <c r="D13" s="446" t="s">
        <v>295</v>
      </c>
      <c r="E13" s="446"/>
      <c r="F13" s="446"/>
      <c r="G13" s="446"/>
      <c r="H13" s="446"/>
      <c r="I13" s="446"/>
      <c r="J13" s="446"/>
      <c r="K13" s="447"/>
    </row>
    <row r="14" spans="3:11" x14ac:dyDescent="0.25">
      <c r="C14" s="177"/>
      <c r="D14" s="177"/>
      <c r="E14" s="177"/>
      <c r="F14" s="177"/>
      <c r="G14" s="177"/>
      <c r="H14" s="177"/>
      <c r="I14" s="177"/>
      <c r="J14" s="177"/>
      <c r="K14" s="177"/>
    </row>
    <row r="16" spans="3:11" ht="184.5" customHeight="1" x14ac:dyDescent="0.25">
      <c r="C16" s="348" t="s">
        <v>296</v>
      </c>
      <c r="D16" s="348"/>
      <c r="E16" s="348"/>
      <c r="F16" s="348"/>
      <c r="G16" s="348"/>
      <c r="H16" s="348"/>
      <c r="I16" s="348"/>
      <c r="J16" s="348"/>
      <c r="K16" s="348"/>
    </row>
    <row r="17" spans="3:11" ht="320.25" customHeight="1" x14ac:dyDescent="0.25">
      <c r="C17" s="348" t="s">
        <v>297</v>
      </c>
      <c r="D17" s="348"/>
      <c r="E17" s="348"/>
      <c r="F17" s="348"/>
      <c r="G17" s="348"/>
      <c r="H17" s="348"/>
      <c r="I17" s="348"/>
      <c r="J17" s="348"/>
      <c r="K17" s="348"/>
    </row>
    <row r="18" spans="3:11" ht="242.25" customHeight="1" x14ac:dyDescent="0.25">
      <c r="C18" s="348" t="s">
        <v>298</v>
      </c>
      <c r="D18" s="348"/>
      <c r="E18" s="348"/>
      <c r="F18" s="348"/>
      <c r="G18" s="348"/>
      <c r="H18" s="348"/>
      <c r="I18" s="348"/>
      <c r="J18" s="348"/>
      <c r="K18" s="348"/>
    </row>
    <row r="19" spans="3:11" ht="252" customHeight="1" x14ac:dyDescent="0.25">
      <c r="C19" s="348" t="s">
        <v>299</v>
      </c>
      <c r="D19" s="348"/>
      <c r="E19" s="348"/>
      <c r="F19" s="348"/>
      <c r="G19" s="348"/>
      <c r="H19" s="348"/>
      <c r="I19" s="348"/>
      <c r="J19" s="348"/>
      <c r="K19" s="348"/>
    </row>
    <row r="20" spans="3:11" ht="161.25" customHeight="1" x14ac:dyDescent="0.25">
      <c r="C20" s="348" t="s">
        <v>300</v>
      </c>
      <c r="D20" s="348"/>
      <c r="E20" s="348"/>
      <c r="F20" s="348"/>
      <c r="G20" s="348"/>
      <c r="H20" s="348"/>
      <c r="I20" s="348"/>
      <c r="J20" s="348"/>
      <c r="K20" s="348"/>
    </row>
    <row r="21" spans="3:11" ht="16.5" x14ac:dyDescent="0.25">
      <c r="C21" s="448" t="s">
        <v>278</v>
      </c>
      <c r="D21" s="448"/>
      <c r="E21" s="448"/>
      <c r="F21" s="448"/>
      <c r="G21" s="448"/>
      <c r="H21" s="448"/>
      <c r="I21" s="448"/>
      <c r="J21" s="448"/>
      <c r="K21" s="448"/>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22" zoomScale="118" zoomScaleNormal="118" workbookViewId="0">
      <selection activeCell="B37" sqref="B37"/>
    </sheetView>
  </sheetViews>
  <sheetFormatPr baseColWidth="10" defaultColWidth="11.42578125" defaultRowHeight="11.25" x14ac:dyDescent="0.2"/>
  <cols>
    <col min="1" max="1" width="26.140625" style="134" customWidth="1"/>
    <col min="2" max="2" width="21.28515625" style="134" customWidth="1"/>
    <col min="3" max="3" width="11.42578125" style="134"/>
    <col min="4" max="4" width="13.140625" style="134" customWidth="1"/>
    <col min="5" max="5" width="21.5703125" style="134" customWidth="1"/>
    <col min="6" max="6" width="11.42578125" style="134"/>
    <col min="7" max="7" width="26.42578125" style="134" customWidth="1"/>
    <col min="8" max="8" width="27.5703125" style="134" customWidth="1"/>
    <col min="9" max="9" width="15.85546875" style="136" customWidth="1"/>
    <col min="10" max="10" width="23.85546875" style="136" customWidth="1"/>
    <col min="11" max="11" width="11.42578125" style="136"/>
    <col min="12" max="12" width="12.28515625" style="136" customWidth="1"/>
    <col min="13" max="15" width="11.42578125" style="136"/>
    <col min="16" max="16" width="18.42578125" style="136" customWidth="1"/>
    <col min="17" max="17" width="11.42578125" style="136"/>
    <col min="18" max="16384" width="11.42578125" style="134"/>
  </cols>
  <sheetData>
    <row r="1" spans="1:17" s="44" customFormat="1" ht="72" customHeight="1" x14ac:dyDescent="0.25">
      <c r="A1" s="149" t="s">
        <v>30</v>
      </c>
      <c r="B1" s="451" t="s">
        <v>275</v>
      </c>
      <c r="C1" s="451"/>
      <c r="D1" s="451"/>
      <c r="E1" s="451"/>
      <c r="F1" s="451"/>
      <c r="G1" s="451"/>
      <c r="H1" s="150"/>
      <c r="I1" s="152"/>
      <c r="J1" s="152"/>
      <c r="K1" s="152"/>
      <c r="L1" s="152"/>
      <c r="M1" s="152"/>
      <c r="N1" s="152"/>
      <c r="O1" s="152"/>
      <c r="P1" s="39"/>
      <c r="Q1" s="39"/>
    </row>
    <row r="2" spans="1:17" ht="12.75" x14ac:dyDescent="0.25">
      <c r="A2" s="144" t="s">
        <v>257</v>
      </c>
      <c r="B2" s="110"/>
      <c r="C2" s="110"/>
      <c r="D2" s="110"/>
      <c r="E2" s="110"/>
      <c r="F2" s="110"/>
      <c r="G2" s="110"/>
      <c r="H2" s="110"/>
    </row>
    <row r="3" spans="1:17" ht="12.75" x14ac:dyDescent="0.25">
      <c r="A3" s="454" t="s">
        <v>271</v>
      </c>
      <c r="B3" s="454"/>
      <c r="C3" s="454"/>
      <c r="D3" s="454"/>
      <c r="E3" s="454"/>
      <c r="F3" s="454"/>
      <c r="G3" s="454"/>
      <c r="H3" s="454"/>
    </row>
    <row r="4" spans="1:17" ht="18.75" customHeight="1" x14ac:dyDescent="0.25">
      <c r="A4" s="457" t="s">
        <v>252</v>
      </c>
      <c r="B4" s="457"/>
      <c r="C4" s="457"/>
      <c r="D4" s="457"/>
      <c r="E4" s="457"/>
      <c r="F4" s="457"/>
      <c r="G4" s="457"/>
      <c r="H4" s="457"/>
    </row>
    <row r="5" spans="1:17" ht="12.75" x14ac:dyDescent="0.25">
      <c r="A5" s="139" t="s">
        <v>256</v>
      </c>
      <c r="B5" s="139" t="s">
        <v>195</v>
      </c>
      <c r="C5" s="139" t="s">
        <v>196</v>
      </c>
      <c r="D5" s="139" t="s">
        <v>197</v>
      </c>
      <c r="E5" s="139" t="s">
        <v>258</v>
      </c>
      <c r="F5" s="139" t="s">
        <v>196</v>
      </c>
      <c r="G5" s="139" t="s">
        <v>197</v>
      </c>
      <c r="H5" s="139" t="s">
        <v>259</v>
      </c>
      <c r="I5" s="135"/>
      <c r="J5" s="135"/>
      <c r="K5" s="135"/>
      <c r="L5" s="135"/>
    </row>
    <row r="6" spans="1:17" ht="13.5" x14ac:dyDescent="0.3">
      <c r="A6" s="142" t="s">
        <v>198</v>
      </c>
      <c r="B6" s="140">
        <v>21</v>
      </c>
      <c r="C6" s="140">
        <v>8</v>
      </c>
      <c r="D6" s="140">
        <f t="shared" ref="D6:D17" si="0">+C6*B6</f>
        <v>168</v>
      </c>
      <c r="E6" s="140"/>
      <c r="F6" s="140">
        <v>8</v>
      </c>
      <c r="G6" s="140">
        <v>0</v>
      </c>
      <c r="H6" s="140">
        <f>+D6-G6</f>
        <v>168</v>
      </c>
      <c r="J6" s="137"/>
      <c r="K6" s="137"/>
      <c r="L6" s="137"/>
    </row>
    <row r="7" spans="1:17" ht="13.5" x14ac:dyDescent="0.3">
      <c r="A7" s="142" t="s">
        <v>199</v>
      </c>
      <c r="B7" s="140">
        <v>20</v>
      </c>
      <c r="C7" s="140">
        <v>8</v>
      </c>
      <c r="D7" s="140">
        <f t="shared" si="0"/>
        <v>160</v>
      </c>
      <c r="E7" s="140"/>
      <c r="F7" s="140">
        <v>8</v>
      </c>
      <c r="G7" s="140">
        <f t="shared" ref="G7:G17" si="1">+F7*E7</f>
        <v>0</v>
      </c>
      <c r="H7" s="140">
        <f t="shared" ref="H7:H17" si="2">+D7-G7</f>
        <v>160</v>
      </c>
      <c r="J7" s="137"/>
      <c r="K7" s="137"/>
      <c r="L7" s="137"/>
    </row>
    <row r="8" spans="1:17" ht="13.5" x14ac:dyDescent="0.3">
      <c r="A8" s="142" t="s">
        <v>200</v>
      </c>
      <c r="B8" s="140">
        <v>21</v>
      </c>
      <c r="C8" s="140">
        <v>8</v>
      </c>
      <c r="D8" s="140">
        <f t="shared" si="0"/>
        <v>168</v>
      </c>
      <c r="E8" s="140"/>
      <c r="F8" s="140">
        <v>8</v>
      </c>
      <c r="G8" s="140">
        <f t="shared" si="1"/>
        <v>0</v>
      </c>
      <c r="H8" s="140">
        <f t="shared" si="2"/>
        <v>168</v>
      </c>
      <c r="J8" s="137"/>
      <c r="K8" s="137"/>
      <c r="L8" s="137"/>
    </row>
    <row r="9" spans="1:17" ht="13.5" x14ac:dyDescent="0.3">
      <c r="A9" s="142" t="s">
        <v>201</v>
      </c>
      <c r="B9" s="140">
        <v>17</v>
      </c>
      <c r="C9" s="140">
        <v>8</v>
      </c>
      <c r="D9" s="140">
        <f t="shared" si="0"/>
        <v>136</v>
      </c>
      <c r="E9" s="140"/>
      <c r="F9" s="140">
        <v>8</v>
      </c>
      <c r="G9" s="140">
        <f t="shared" si="1"/>
        <v>0</v>
      </c>
      <c r="H9" s="140">
        <f t="shared" si="2"/>
        <v>136</v>
      </c>
      <c r="J9" s="137"/>
      <c r="K9" s="137"/>
      <c r="L9" s="137"/>
    </row>
    <row r="10" spans="1:17" ht="13.5" x14ac:dyDescent="0.3">
      <c r="A10" s="142" t="s">
        <v>202</v>
      </c>
      <c r="B10" s="140">
        <v>19</v>
      </c>
      <c r="C10" s="140">
        <v>8</v>
      </c>
      <c r="D10" s="140">
        <f t="shared" si="0"/>
        <v>152</v>
      </c>
      <c r="E10" s="140"/>
      <c r="F10" s="140">
        <v>8</v>
      </c>
      <c r="G10" s="140">
        <f t="shared" si="1"/>
        <v>0</v>
      </c>
      <c r="H10" s="140">
        <f t="shared" si="2"/>
        <v>152</v>
      </c>
      <c r="J10" s="137"/>
      <c r="K10" s="137"/>
      <c r="L10" s="137"/>
    </row>
    <row r="11" spans="1:17" ht="13.5" x14ac:dyDescent="0.3">
      <c r="A11" s="142" t="s">
        <v>203</v>
      </c>
      <c r="B11" s="140">
        <v>19</v>
      </c>
      <c r="C11" s="140">
        <v>8</v>
      </c>
      <c r="D11" s="140">
        <f t="shared" si="0"/>
        <v>152</v>
      </c>
      <c r="E11" s="140"/>
      <c r="F11" s="140">
        <v>8</v>
      </c>
      <c r="G11" s="140">
        <f t="shared" si="1"/>
        <v>0</v>
      </c>
      <c r="H11" s="140">
        <f t="shared" si="2"/>
        <v>152</v>
      </c>
      <c r="J11" s="137"/>
      <c r="K11" s="137"/>
      <c r="L11" s="137"/>
    </row>
    <row r="12" spans="1:17" ht="13.5" x14ac:dyDescent="0.3">
      <c r="A12" s="142" t="s">
        <v>204</v>
      </c>
      <c r="B12" s="140">
        <v>22</v>
      </c>
      <c r="C12" s="140">
        <v>8</v>
      </c>
      <c r="D12" s="140">
        <f t="shared" si="0"/>
        <v>176</v>
      </c>
      <c r="E12" s="140"/>
      <c r="F12" s="140">
        <v>8</v>
      </c>
      <c r="G12" s="140">
        <f t="shared" si="1"/>
        <v>0</v>
      </c>
      <c r="H12" s="140">
        <f t="shared" si="2"/>
        <v>176</v>
      </c>
      <c r="J12" s="137"/>
      <c r="K12" s="137"/>
      <c r="L12" s="137"/>
    </row>
    <row r="13" spans="1:17" ht="13.5" x14ac:dyDescent="0.3">
      <c r="A13" s="142" t="s">
        <v>205</v>
      </c>
      <c r="B13" s="140">
        <v>18</v>
      </c>
      <c r="C13" s="140">
        <v>8</v>
      </c>
      <c r="D13" s="140">
        <f t="shared" si="0"/>
        <v>144</v>
      </c>
      <c r="E13" s="140"/>
      <c r="F13" s="140">
        <v>8</v>
      </c>
      <c r="G13" s="140">
        <f t="shared" si="1"/>
        <v>0</v>
      </c>
      <c r="H13" s="140">
        <f t="shared" si="2"/>
        <v>144</v>
      </c>
      <c r="J13" s="137"/>
      <c r="K13" s="137"/>
      <c r="L13" s="137"/>
    </row>
    <row r="14" spans="1:17" ht="13.5" x14ac:dyDescent="0.3">
      <c r="A14" s="142" t="s">
        <v>206</v>
      </c>
      <c r="B14" s="140">
        <v>22</v>
      </c>
      <c r="C14" s="140">
        <v>8</v>
      </c>
      <c r="D14" s="140">
        <f t="shared" si="0"/>
        <v>176</v>
      </c>
      <c r="E14" s="140"/>
      <c r="F14" s="140">
        <v>8</v>
      </c>
      <c r="G14" s="140">
        <f t="shared" si="1"/>
        <v>0</v>
      </c>
      <c r="H14" s="140">
        <f t="shared" si="2"/>
        <v>176</v>
      </c>
      <c r="J14" s="137"/>
      <c r="K14" s="137"/>
      <c r="L14" s="137"/>
    </row>
    <row r="15" spans="1:17" ht="13.5" x14ac:dyDescent="0.3">
      <c r="A15" s="142" t="s">
        <v>207</v>
      </c>
      <c r="B15" s="140">
        <v>21</v>
      </c>
      <c r="C15" s="140">
        <v>8</v>
      </c>
      <c r="D15" s="140">
        <f t="shared" si="0"/>
        <v>168</v>
      </c>
      <c r="E15" s="140"/>
      <c r="F15" s="140">
        <v>8</v>
      </c>
      <c r="G15" s="140">
        <f t="shared" si="1"/>
        <v>0</v>
      </c>
      <c r="H15" s="140">
        <f t="shared" si="2"/>
        <v>168</v>
      </c>
      <c r="J15" s="137"/>
      <c r="K15" s="137"/>
      <c r="L15" s="137"/>
    </row>
    <row r="16" spans="1:17" ht="13.5" x14ac:dyDescent="0.3">
      <c r="A16" s="142" t="s">
        <v>208</v>
      </c>
      <c r="B16" s="140">
        <v>19</v>
      </c>
      <c r="C16" s="140">
        <v>8</v>
      </c>
      <c r="D16" s="140">
        <f t="shared" si="0"/>
        <v>152</v>
      </c>
      <c r="E16" s="140"/>
      <c r="F16" s="140">
        <v>8</v>
      </c>
      <c r="G16" s="140">
        <f t="shared" si="1"/>
        <v>0</v>
      </c>
      <c r="H16" s="140">
        <f t="shared" si="2"/>
        <v>152</v>
      </c>
      <c r="J16" s="137"/>
      <c r="K16" s="137"/>
      <c r="L16" s="137"/>
    </row>
    <row r="17" spans="1:15" ht="13.5" x14ac:dyDescent="0.3">
      <c r="A17" s="142" t="s">
        <v>209</v>
      </c>
      <c r="B17" s="140">
        <v>17</v>
      </c>
      <c r="C17" s="140">
        <v>8</v>
      </c>
      <c r="D17" s="140">
        <f t="shared" si="0"/>
        <v>136</v>
      </c>
      <c r="E17" s="140"/>
      <c r="F17" s="140">
        <v>8</v>
      </c>
      <c r="G17" s="140">
        <f t="shared" si="1"/>
        <v>0</v>
      </c>
      <c r="H17" s="140">
        <f t="shared" si="2"/>
        <v>136</v>
      </c>
      <c r="J17" s="137"/>
      <c r="K17" s="137"/>
      <c r="L17" s="137"/>
    </row>
    <row r="18" spans="1:15" ht="12.75" x14ac:dyDescent="0.25">
      <c r="A18" s="143" t="s">
        <v>5</v>
      </c>
      <c r="B18" s="139">
        <f>SUM(B6:B17)</f>
        <v>236</v>
      </c>
      <c r="C18" s="139"/>
      <c r="D18" s="139">
        <f>SUM(D6:D17)</f>
        <v>1888</v>
      </c>
      <c r="E18" s="139">
        <f>SUM(E6:E17)</f>
        <v>0</v>
      </c>
      <c r="F18" s="139"/>
      <c r="G18" s="139">
        <f>SUM(G6:G17)</f>
        <v>0</v>
      </c>
      <c r="H18" s="139">
        <f>SUM(H6:H17)</f>
        <v>1888</v>
      </c>
      <c r="I18" s="138"/>
      <c r="J18" s="135"/>
      <c r="K18" s="135"/>
      <c r="L18" s="135"/>
    </row>
    <row r="19" spans="1:15" x14ac:dyDescent="0.2">
      <c r="A19" s="141"/>
      <c r="B19" s="151"/>
      <c r="C19" s="147"/>
      <c r="D19" s="147"/>
      <c r="E19" s="147"/>
      <c r="F19" s="145"/>
      <c r="G19" s="146"/>
      <c r="H19" s="145"/>
      <c r="L19" s="137"/>
    </row>
    <row r="20" spans="1:15" ht="25.5" customHeight="1" x14ac:dyDescent="0.25">
      <c r="A20" s="452" t="s">
        <v>264</v>
      </c>
      <c r="B20" s="453"/>
    </row>
    <row r="21" spans="1:15" ht="12.75" x14ac:dyDescent="0.25">
      <c r="A21" s="143" t="s">
        <v>260</v>
      </c>
      <c r="B21" s="133">
        <f>+B18-E18</f>
        <v>236</v>
      </c>
      <c r="F21" s="135"/>
      <c r="G21" s="135"/>
      <c r="H21" s="135"/>
      <c r="I21" s="135"/>
      <c r="K21" s="135"/>
      <c r="L21" s="135"/>
      <c r="M21" s="135"/>
      <c r="N21" s="135"/>
    </row>
    <row r="22" spans="1:15" ht="12.75" x14ac:dyDescent="0.25">
      <c r="A22" s="143" t="s">
        <v>261</v>
      </c>
      <c r="B22" s="133">
        <f>+D18-G18</f>
        <v>1888</v>
      </c>
      <c r="F22" s="136"/>
      <c r="G22" s="137"/>
      <c r="H22" s="137"/>
      <c r="I22" s="137"/>
      <c r="L22" s="137"/>
      <c r="M22" s="137"/>
      <c r="N22" s="137"/>
    </row>
    <row r="23" spans="1:15" x14ac:dyDescent="0.2">
      <c r="F23" s="136"/>
      <c r="G23" s="137"/>
      <c r="H23" s="137"/>
      <c r="I23" s="137"/>
      <c r="L23" s="137"/>
      <c r="M23" s="137"/>
      <c r="N23" s="137"/>
    </row>
    <row r="24" spans="1:15" x14ac:dyDescent="0.2">
      <c r="F24" s="136"/>
      <c r="G24" s="137"/>
      <c r="H24" s="137"/>
      <c r="I24" s="137"/>
      <c r="L24" s="137"/>
      <c r="M24" s="137"/>
      <c r="N24" s="137"/>
    </row>
    <row r="25" spans="1:15" ht="15" x14ac:dyDescent="0.25">
      <c r="A25" s="148" t="s">
        <v>194</v>
      </c>
      <c r="F25" s="136"/>
      <c r="G25" s="137"/>
      <c r="H25" s="137"/>
      <c r="I25" s="137"/>
      <c r="L25" s="137"/>
      <c r="M25" s="137"/>
      <c r="N25" s="137"/>
    </row>
    <row r="26" spans="1:15" x14ac:dyDescent="0.2">
      <c r="F26" s="136"/>
      <c r="G26" s="137"/>
      <c r="H26" s="137"/>
      <c r="I26" s="137"/>
      <c r="L26" s="137"/>
      <c r="M26" s="137"/>
      <c r="N26" s="137"/>
    </row>
    <row r="27" spans="1:15" s="110" customFormat="1" ht="17.25" customHeight="1" x14ac:dyDescent="0.25">
      <c r="A27" s="457" t="s">
        <v>262</v>
      </c>
      <c r="B27" s="457"/>
      <c r="C27" s="457"/>
      <c r="D27" s="457"/>
      <c r="E27" s="457"/>
      <c r="F27" s="457"/>
      <c r="G27" s="457"/>
      <c r="H27" s="457"/>
      <c r="I27" s="457"/>
      <c r="J27" s="457"/>
      <c r="K27" s="457"/>
      <c r="L27" s="457"/>
      <c r="M27" s="457"/>
      <c r="N27" s="457"/>
      <c r="O27" s="457"/>
    </row>
    <row r="28" spans="1:15" s="111" customFormat="1" ht="18" customHeight="1" x14ac:dyDescent="0.2">
      <c r="A28" s="449" t="s">
        <v>131</v>
      </c>
      <c r="B28" s="449" t="s">
        <v>132</v>
      </c>
      <c r="C28" s="449" t="s">
        <v>134</v>
      </c>
      <c r="D28" s="449" t="s">
        <v>135</v>
      </c>
      <c r="E28" s="449" t="s">
        <v>137</v>
      </c>
      <c r="F28" s="112" t="s">
        <v>138</v>
      </c>
      <c r="G28" s="112" t="s">
        <v>212</v>
      </c>
      <c r="H28" s="113" t="s">
        <v>139</v>
      </c>
      <c r="I28" s="113" t="s">
        <v>213</v>
      </c>
      <c r="J28" s="449" t="s">
        <v>214</v>
      </c>
      <c r="K28" s="458" t="s">
        <v>215</v>
      </c>
      <c r="L28" s="449" t="s">
        <v>216</v>
      </c>
      <c r="M28" s="449" t="s">
        <v>217</v>
      </c>
      <c r="N28" s="449" t="s">
        <v>218</v>
      </c>
    </row>
    <row r="29" spans="1:15" s="110" customFormat="1" x14ac:dyDescent="0.2">
      <c r="A29" s="450"/>
      <c r="B29" s="450"/>
      <c r="C29" s="450"/>
      <c r="D29" s="450"/>
      <c r="E29" s="450"/>
      <c r="F29" s="460" t="s">
        <v>219</v>
      </c>
      <c r="G29" s="460"/>
      <c r="H29" s="461" t="s">
        <v>220</v>
      </c>
      <c r="I29" s="461"/>
      <c r="J29" s="450"/>
      <c r="K29" s="459"/>
      <c r="L29" s="450"/>
      <c r="M29" s="450"/>
      <c r="N29" s="450"/>
    </row>
    <row r="30" spans="1:15" s="157" customFormat="1" ht="77.25" customHeight="1" x14ac:dyDescent="0.3">
      <c r="A30" s="153" t="s">
        <v>221</v>
      </c>
      <c r="B30" s="153" t="s">
        <v>222</v>
      </c>
      <c r="C30" s="154" t="s">
        <v>223</v>
      </c>
      <c r="D30" s="154" t="s">
        <v>210</v>
      </c>
      <c r="E30" s="155" t="s">
        <v>224</v>
      </c>
      <c r="F30" s="154" t="s">
        <v>225</v>
      </c>
      <c r="G30" s="154" t="s">
        <v>226</v>
      </c>
      <c r="H30" s="154" t="s">
        <v>227</v>
      </c>
      <c r="I30" s="154" t="s">
        <v>228</v>
      </c>
      <c r="J30" s="154" t="s">
        <v>229</v>
      </c>
      <c r="K30" s="156" t="s">
        <v>230</v>
      </c>
      <c r="L30" s="154" t="s">
        <v>231</v>
      </c>
      <c r="M30" s="154" t="s">
        <v>232</v>
      </c>
      <c r="N30" s="154" t="s">
        <v>233</v>
      </c>
    </row>
    <row r="31" spans="1:15" s="50" customFormat="1" ht="16.5" x14ac:dyDescent="0.3">
      <c r="A31" s="158"/>
      <c r="B31" s="158"/>
      <c r="C31" s="158"/>
      <c r="D31" s="158"/>
      <c r="E31" s="158"/>
      <c r="F31" s="159">
        <v>0.1</v>
      </c>
      <c r="G31" s="159">
        <v>0.05</v>
      </c>
      <c r="H31" s="159">
        <v>2.5000000000000001E-2</v>
      </c>
      <c r="I31" s="160">
        <f>+I32/E32</f>
        <v>6.3559322033898302E-2</v>
      </c>
      <c r="J31" s="161">
        <f>SUM(F31:I31)</f>
        <v>0.23855932203389832</v>
      </c>
      <c r="K31" s="162"/>
      <c r="L31" s="163"/>
      <c r="M31" s="163"/>
      <c r="N31" s="158"/>
    </row>
    <row r="32" spans="1:15" s="157" customFormat="1" ht="13.5" x14ac:dyDescent="0.3">
      <c r="A32" s="140" t="s">
        <v>263</v>
      </c>
      <c r="B32" s="140">
        <v>1</v>
      </c>
      <c r="C32" s="140">
        <f>+B21</f>
        <v>236</v>
      </c>
      <c r="D32" s="140">
        <v>0</v>
      </c>
      <c r="E32" s="164">
        <f>+C32-D32</f>
        <v>236</v>
      </c>
      <c r="F32" s="165">
        <f>+E32*$F$31</f>
        <v>23.6</v>
      </c>
      <c r="G32" s="166">
        <f>+E32*$G$31</f>
        <v>11.8</v>
      </c>
      <c r="H32" s="166">
        <f>+E32*$H$31</f>
        <v>5.9</v>
      </c>
      <c r="I32" s="165">
        <v>15</v>
      </c>
      <c r="J32" s="165">
        <f>SUM(F32:I32)</f>
        <v>56.300000000000004</v>
      </c>
      <c r="K32" s="167">
        <f>+E32-J32</f>
        <v>179.7</v>
      </c>
      <c r="L32" s="168">
        <v>8</v>
      </c>
      <c r="M32" s="168">
        <f>+K32*L32</f>
        <v>1437.6</v>
      </c>
      <c r="N32" s="168">
        <f>+M32*B32</f>
        <v>1437.6</v>
      </c>
    </row>
    <row r="33" spans="1:17" s="157" customFormat="1" ht="13.5" x14ac:dyDescent="0.3">
      <c r="A33" s="140" t="s">
        <v>436</v>
      </c>
      <c r="B33" s="140">
        <v>1</v>
      </c>
      <c r="C33" s="140">
        <v>236</v>
      </c>
      <c r="D33" s="140">
        <v>0</v>
      </c>
      <c r="E33" s="164">
        <f>+C33-D33</f>
        <v>236</v>
      </c>
      <c r="F33" s="165">
        <f>+E33*$F$31</f>
        <v>23.6</v>
      </c>
      <c r="G33" s="166">
        <f>+E33*$G$31</f>
        <v>11.8</v>
      </c>
      <c r="H33" s="166">
        <f>+E33*$H$31</f>
        <v>5.9</v>
      </c>
      <c r="I33" s="165">
        <v>15</v>
      </c>
      <c r="J33" s="165">
        <f>SUM(F33:I33)</f>
        <v>56.300000000000004</v>
      </c>
      <c r="K33" s="167">
        <f>+E33-J33</f>
        <v>179.7</v>
      </c>
      <c r="L33" s="168">
        <v>8</v>
      </c>
      <c r="M33" s="168">
        <f>+K33*L33</f>
        <v>1437.6</v>
      </c>
      <c r="N33" s="168">
        <f>+M33*B33</f>
        <v>1437.6</v>
      </c>
    </row>
    <row r="34" spans="1:17" s="157" customFormat="1" ht="13.5" x14ac:dyDescent="0.3">
      <c r="A34" s="140"/>
      <c r="B34" s="140"/>
      <c r="C34" s="140"/>
      <c r="D34" s="140"/>
      <c r="E34" s="164"/>
      <c r="F34" s="165"/>
      <c r="G34" s="166"/>
      <c r="H34" s="166"/>
      <c r="I34" s="165"/>
      <c r="J34" s="165"/>
      <c r="K34" s="167"/>
      <c r="L34" s="168"/>
      <c r="M34" s="168"/>
      <c r="N34" s="168"/>
    </row>
    <row r="35" spans="1:17" s="157" customFormat="1" ht="13.5" x14ac:dyDescent="0.3">
      <c r="A35" s="140"/>
      <c r="B35" s="140"/>
      <c r="C35" s="140"/>
      <c r="D35" s="140"/>
      <c r="E35" s="164"/>
      <c r="F35" s="165"/>
      <c r="G35" s="166"/>
      <c r="H35" s="166"/>
      <c r="I35" s="165"/>
      <c r="J35" s="165"/>
      <c r="K35" s="167"/>
      <c r="L35" s="168"/>
      <c r="M35" s="168"/>
      <c r="N35" s="168"/>
    </row>
    <row r="36" spans="1:17" s="157" customFormat="1" ht="13.5" x14ac:dyDescent="0.3">
      <c r="A36" s="140"/>
      <c r="B36" s="140"/>
      <c r="C36" s="140"/>
      <c r="D36" s="140"/>
      <c r="E36" s="164"/>
      <c r="F36" s="165"/>
      <c r="G36" s="166"/>
      <c r="H36" s="166"/>
      <c r="I36" s="165"/>
      <c r="J36" s="165"/>
      <c r="K36" s="167"/>
      <c r="L36" s="168"/>
      <c r="M36" s="168"/>
      <c r="N36" s="168"/>
    </row>
    <row r="37" spans="1:17" s="157" customFormat="1" ht="13.5" x14ac:dyDescent="0.3">
      <c r="A37" s="169"/>
      <c r="B37" s="170"/>
      <c r="C37" s="170"/>
      <c r="D37" s="170"/>
      <c r="E37" s="170"/>
      <c r="F37" s="170"/>
      <c r="G37" s="170"/>
      <c r="H37" s="170"/>
      <c r="I37" s="170"/>
      <c r="J37" s="171" t="s">
        <v>253</v>
      </c>
      <c r="K37" s="172">
        <f>SUM(K32:K32)</f>
        <v>179.7</v>
      </c>
      <c r="L37" s="172"/>
      <c r="M37" s="172"/>
      <c r="N37" s="172">
        <f>SUM(N32:N32)</f>
        <v>1437.6</v>
      </c>
    </row>
    <row r="38" spans="1:17" s="173" customFormat="1" ht="13.5" x14ac:dyDescent="0.3">
      <c r="I38" s="174"/>
      <c r="J38" s="174"/>
      <c r="K38" s="174"/>
      <c r="L38" s="174"/>
      <c r="M38" s="174"/>
      <c r="N38" s="174"/>
      <c r="O38" s="174"/>
      <c r="P38" s="174"/>
      <c r="Q38" s="174"/>
    </row>
    <row r="39" spans="1:17" s="173" customFormat="1" ht="13.5" x14ac:dyDescent="0.3">
      <c r="I39" s="174"/>
      <c r="J39" s="174"/>
      <c r="K39" s="174"/>
      <c r="L39" s="174"/>
      <c r="M39" s="174"/>
      <c r="N39" s="174"/>
      <c r="O39" s="174"/>
      <c r="P39" s="174"/>
      <c r="Q39" s="174"/>
    </row>
    <row r="40" spans="1:17" s="173" customFormat="1" ht="13.5" x14ac:dyDescent="0.3">
      <c r="I40" s="174"/>
      <c r="J40" s="174"/>
      <c r="K40" s="174"/>
      <c r="L40" s="174"/>
      <c r="M40" s="174"/>
      <c r="N40" s="174"/>
      <c r="O40" s="174"/>
      <c r="P40" s="174"/>
      <c r="Q40" s="174"/>
    </row>
    <row r="42" spans="1:17" ht="23.25" customHeight="1" x14ac:dyDescent="0.25">
      <c r="A42" s="452" t="s">
        <v>265</v>
      </c>
      <c r="B42" s="453"/>
    </row>
    <row r="43" spans="1:17" ht="22.5" customHeight="1" x14ac:dyDescent="0.25">
      <c r="A43" s="143" t="s">
        <v>260</v>
      </c>
      <c r="B43" s="175">
        <f>K37</f>
        <v>179.7</v>
      </c>
    </row>
    <row r="44" spans="1:17" ht="27.75" customHeight="1" x14ac:dyDescent="0.25">
      <c r="A44" s="176" t="s">
        <v>266</v>
      </c>
      <c r="B44" s="175">
        <f>+N37</f>
        <v>1437.6</v>
      </c>
    </row>
    <row r="48" spans="1:17" ht="12" thickBot="1" x14ac:dyDescent="0.25"/>
    <row r="49" spans="1:2" ht="41.25" customHeight="1" x14ac:dyDescent="0.25">
      <c r="A49" s="455" t="s">
        <v>285</v>
      </c>
      <c r="B49" s="456"/>
    </row>
    <row r="50" spans="1:2" ht="15" x14ac:dyDescent="0.25">
      <c r="A50" s="14"/>
      <c r="B50" s="193" t="s">
        <v>196</v>
      </c>
    </row>
    <row r="51" spans="1:2" ht="25.5" x14ac:dyDescent="0.25">
      <c r="A51" s="194" t="s">
        <v>128</v>
      </c>
      <c r="B51" s="195">
        <f>+GETPIVOTDATA("Suma de Horas x trabajo de auditoría",'1. Horas requeridas PAAI'!$A$43)</f>
        <v>2212</v>
      </c>
    </row>
    <row r="52" spans="1:2" ht="25.5" x14ac:dyDescent="0.25">
      <c r="A52" s="194" t="s">
        <v>211</v>
      </c>
      <c r="B52" s="196">
        <f>+B44</f>
        <v>1437.6</v>
      </c>
    </row>
    <row r="53" spans="1:2" ht="12.75" x14ac:dyDescent="0.25">
      <c r="A53" s="194" t="s">
        <v>287</v>
      </c>
      <c r="B53" s="196">
        <f>+B52-B51</f>
        <v>-774.40000000000009</v>
      </c>
    </row>
    <row r="54" spans="1:2" ht="36.75" customHeight="1" thickBot="1" x14ac:dyDescent="0.3">
      <c r="A54" s="197" t="s">
        <v>286</v>
      </c>
      <c r="B54" s="198" t="str">
        <f>IF(B52&gt;B51,"NO PRESENTA DÉFICIT","PRESENTA DÉFICIT")</f>
        <v>PRESENTA DÉFICIT</v>
      </c>
    </row>
    <row r="55" spans="1:2" ht="15" x14ac:dyDescent="0.25">
      <c r="A55"/>
      <c r="B55"/>
    </row>
    <row r="56" spans="1:2" ht="15" x14ac:dyDescent="0.25">
      <c r="A56"/>
    </row>
  </sheetData>
  <mergeCells count="19">
    <mergeCell ref="A49:B49"/>
    <mergeCell ref="A4:H4"/>
    <mergeCell ref="A27:O27"/>
    <mergeCell ref="A42:B42"/>
    <mergeCell ref="J28:J29"/>
    <mergeCell ref="K28:K29"/>
    <mergeCell ref="L28:L29"/>
    <mergeCell ref="M28:M29"/>
    <mergeCell ref="N28:N29"/>
    <mergeCell ref="F29:G29"/>
    <mergeCell ref="H29:I29"/>
    <mergeCell ref="A28:A29"/>
    <mergeCell ref="B28:B29"/>
    <mergeCell ref="C28:C29"/>
    <mergeCell ref="D28:D29"/>
    <mergeCell ref="E28:E29"/>
    <mergeCell ref="B1:G1"/>
    <mergeCell ref="A20:B20"/>
    <mergeCell ref="A3:H3"/>
  </mergeCells>
  <dataValidations count="8">
    <dataValidation allowBlank="1" showInputMessage="1" showErrorMessage="1" prompt="Registre el numero de auditores de la OCI, discrimado por tipo de vinculacion ej Carrera Administrativa, Provisional o Contratista" sqref="B30"/>
    <dataValidation allowBlank="1" showInputMessage="1" showErrorMessage="1" prompt="Registre el tipo de vinculacion por auditor disponible en el equipo: Carrera Administrativa, Provisional,  Contratista  u otro." sqref="A30"/>
    <dataValidation allowBlank="1" showInputMessage="1" showErrorMessage="1" prompt="En caso de contar con auditores con permiso sindical registrelo de manera independiente, para efectuar el calculo respectivo" sqref="D30"/>
    <dataValidation allowBlank="1" showInputMessage="1" showErrorMessage="1" prompt="Registre en la celda inferior (amarilla) el % estimado a actividades administrativas y/o atencion a entes de control" sqref="F30"/>
    <dataValidation allowBlank="1" showInputMessage="1" showErrorMessage="1" prompt="Registre en celda inferior (amarilla) &quot; el % estimado a reuniones y/o capacitaciones" sqref="G30"/>
    <dataValidation allowBlank="1" showInputMessage="1" showErrorMessage="1" prompt="Registre en la en la celda inferior (amarilla) el % estimado por incapacidades y permisos" sqref="H30"/>
    <dataValidation allowBlank="1" showInputMessage="1" showErrorMessage="1" prompt="Registre los 15 dias habiles correspondientes de los auditores con derecho a disfrute a vacaciones" sqref="I30"/>
    <dataValidation allowBlank="1" showInputMessage="1" showErrorMessage="1" prompt="Registre el numero de horas laborables por tipo de vinculacion" sqref="L30"/>
  </dataValidations>
  <hyperlinks>
    <hyperlink ref="A25"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tabSelected="1" view="pageBreakPreview" topLeftCell="A22" zoomScale="40" zoomScaleNormal="91" zoomScaleSheetLayoutView="40" workbookViewId="0">
      <selection activeCell="B8" sqref="B8:U8"/>
    </sheetView>
  </sheetViews>
  <sheetFormatPr baseColWidth="10" defaultColWidth="11.42578125" defaultRowHeight="28.5" x14ac:dyDescent="0.45"/>
  <cols>
    <col min="1" max="1" width="80" style="61" customWidth="1"/>
    <col min="2" max="2" width="118.140625" style="61" customWidth="1"/>
    <col min="3" max="3" width="80" style="328" hidden="1" customWidth="1"/>
    <col min="4" max="4" width="56.5703125" style="328" customWidth="1"/>
    <col min="5" max="7" width="13.140625" style="61" customWidth="1"/>
    <col min="8" max="19" width="12.28515625" style="61" customWidth="1"/>
    <col min="20" max="89" width="11.42578125" style="61"/>
    <col min="90" max="90" width="10.85546875" style="61" customWidth="1"/>
    <col min="91" max="16384" width="11.42578125" style="61"/>
  </cols>
  <sheetData>
    <row r="1" spans="1:21" s="293" customFormat="1" ht="45.75" customHeight="1" x14ac:dyDescent="0.25">
      <c r="A1" s="464"/>
      <c r="B1" s="467" t="s">
        <v>379</v>
      </c>
      <c r="C1" s="468"/>
      <c r="D1" s="468"/>
      <c r="E1" s="468"/>
      <c r="F1" s="468"/>
      <c r="G1" s="468"/>
      <c r="H1" s="468"/>
      <c r="I1" s="468"/>
      <c r="J1" s="468"/>
      <c r="K1" s="468"/>
      <c r="L1" s="471" t="s">
        <v>446</v>
      </c>
      <c r="M1" s="471"/>
      <c r="N1" s="471"/>
      <c r="O1" s="471"/>
      <c r="P1" s="471"/>
      <c r="Q1" s="471"/>
      <c r="R1" s="471"/>
      <c r="S1" s="471"/>
      <c r="T1" s="471"/>
      <c r="U1" s="472"/>
    </row>
    <row r="2" spans="1:21" s="293" customFormat="1" ht="45.75" customHeight="1" x14ac:dyDescent="0.25">
      <c r="A2" s="465"/>
      <c r="B2" s="469"/>
      <c r="C2" s="470"/>
      <c r="D2" s="470"/>
      <c r="E2" s="470"/>
      <c r="F2" s="470"/>
      <c r="G2" s="470"/>
      <c r="H2" s="470"/>
      <c r="I2" s="470"/>
      <c r="J2" s="470"/>
      <c r="K2" s="470"/>
      <c r="L2" s="473"/>
      <c r="M2" s="473"/>
      <c r="N2" s="473"/>
      <c r="O2" s="473"/>
      <c r="P2" s="473"/>
      <c r="Q2" s="473"/>
      <c r="R2" s="473"/>
      <c r="S2" s="473"/>
      <c r="T2" s="473"/>
      <c r="U2" s="474"/>
    </row>
    <row r="3" spans="1:21" s="293" customFormat="1" ht="106.5" customHeight="1" x14ac:dyDescent="0.25">
      <c r="A3" s="466"/>
      <c r="B3" s="469"/>
      <c r="C3" s="470"/>
      <c r="D3" s="470"/>
      <c r="E3" s="470"/>
      <c r="F3" s="470"/>
      <c r="G3" s="470"/>
      <c r="H3" s="470"/>
      <c r="I3" s="470"/>
      <c r="J3" s="470"/>
      <c r="K3" s="470"/>
      <c r="L3" s="473"/>
      <c r="M3" s="473"/>
      <c r="N3" s="473"/>
      <c r="O3" s="473"/>
      <c r="P3" s="473"/>
      <c r="Q3" s="473"/>
      <c r="R3" s="473"/>
      <c r="S3" s="473"/>
      <c r="T3" s="473"/>
      <c r="U3" s="474"/>
    </row>
    <row r="4" spans="1:21" s="293" customFormat="1" ht="95.25" customHeight="1" x14ac:dyDescent="0.25">
      <c r="A4" s="294" t="s">
        <v>48</v>
      </c>
      <c r="B4" s="462" t="s">
        <v>378</v>
      </c>
      <c r="C4" s="462"/>
      <c r="D4" s="462"/>
      <c r="E4" s="462"/>
      <c r="F4" s="462"/>
      <c r="G4" s="462"/>
      <c r="H4" s="462"/>
      <c r="I4" s="462"/>
      <c r="J4" s="462"/>
      <c r="K4" s="462"/>
      <c r="L4" s="462"/>
      <c r="M4" s="462"/>
      <c r="N4" s="462"/>
      <c r="O4" s="462"/>
      <c r="P4" s="462"/>
      <c r="Q4" s="462"/>
      <c r="R4" s="462"/>
      <c r="S4" s="462"/>
      <c r="T4" s="462"/>
      <c r="U4" s="463"/>
    </row>
    <row r="5" spans="1:21" s="293" customFormat="1" ht="95.25" customHeight="1" x14ac:dyDescent="0.25">
      <c r="A5" s="294" t="s">
        <v>241</v>
      </c>
      <c r="B5" s="462" t="s">
        <v>380</v>
      </c>
      <c r="C5" s="462"/>
      <c r="D5" s="462"/>
      <c r="E5" s="462"/>
      <c r="F5" s="462"/>
      <c r="G5" s="462"/>
      <c r="H5" s="462"/>
      <c r="I5" s="462"/>
      <c r="J5" s="462"/>
      <c r="K5" s="462"/>
      <c r="L5" s="462"/>
      <c r="M5" s="462"/>
      <c r="N5" s="462"/>
      <c r="O5" s="462"/>
      <c r="P5" s="462"/>
      <c r="Q5" s="462"/>
      <c r="R5" s="462"/>
      <c r="S5" s="462"/>
      <c r="T5" s="462"/>
      <c r="U5" s="463"/>
    </row>
    <row r="6" spans="1:21" s="293" customFormat="1" ht="95.25" customHeight="1" x14ac:dyDescent="0.25">
      <c r="A6" s="294" t="s">
        <v>242</v>
      </c>
      <c r="B6" s="462" t="s">
        <v>381</v>
      </c>
      <c r="C6" s="462"/>
      <c r="D6" s="462"/>
      <c r="E6" s="462"/>
      <c r="F6" s="462"/>
      <c r="G6" s="462"/>
      <c r="H6" s="462"/>
      <c r="I6" s="462"/>
      <c r="J6" s="462"/>
      <c r="K6" s="462"/>
      <c r="L6" s="462"/>
      <c r="M6" s="462"/>
      <c r="N6" s="462"/>
      <c r="O6" s="462"/>
      <c r="P6" s="462"/>
      <c r="Q6" s="462"/>
      <c r="R6" s="462"/>
      <c r="S6" s="462"/>
      <c r="T6" s="462"/>
      <c r="U6" s="463"/>
    </row>
    <row r="7" spans="1:21" s="293" customFormat="1" ht="95.25" customHeight="1" x14ac:dyDescent="0.25">
      <c r="A7" s="294" t="s">
        <v>243</v>
      </c>
      <c r="B7" s="524">
        <v>3</v>
      </c>
      <c r="C7" s="524"/>
      <c r="D7" s="524"/>
      <c r="E7" s="524"/>
      <c r="F7" s="524"/>
      <c r="G7" s="524"/>
      <c r="H7" s="524"/>
      <c r="I7" s="524"/>
      <c r="J7" s="524"/>
      <c r="K7" s="524"/>
      <c r="L7" s="524"/>
      <c r="M7" s="524"/>
      <c r="N7" s="524"/>
      <c r="O7" s="524"/>
      <c r="P7" s="524"/>
      <c r="Q7" s="524"/>
      <c r="R7" s="524"/>
      <c r="S7" s="524"/>
      <c r="T7" s="524"/>
      <c r="U7" s="525"/>
    </row>
    <row r="8" spans="1:21" s="293" customFormat="1" ht="95.25" customHeight="1" thickBot="1" x14ac:dyDescent="0.3">
      <c r="A8" s="295" t="s">
        <v>244</v>
      </c>
      <c r="B8" s="526">
        <v>3</v>
      </c>
      <c r="C8" s="526"/>
      <c r="D8" s="526"/>
      <c r="E8" s="526"/>
      <c r="F8" s="526"/>
      <c r="G8" s="526"/>
      <c r="H8" s="526"/>
      <c r="I8" s="526"/>
      <c r="J8" s="526"/>
      <c r="K8" s="526"/>
      <c r="L8" s="526"/>
      <c r="M8" s="526"/>
      <c r="N8" s="526"/>
      <c r="O8" s="526"/>
      <c r="P8" s="526"/>
      <c r="Q8" s="526"/>
      <c r="R8" s="526"/>
      <c r="S8" s="526"/>
      <c r="T8" s="526"/>
      <c r="U8" s="527"/>
    </row>
    <row r="9" spans="1:21" s="489" customFormat="1" ht="12.75" customHeight="1" x14ac:dyDescent="0.25"/>
    <row r="10" spans="1:21" s="489" customFormat="1" ht="9" customHeight="1" thickBot="1" x14ac:dyDescent="0.3"/>
    <row r="11" spans="1:21" s="489" customFormat="1" ht="12.75" hidden="1" customHeight="1" thickBot="1" x14ac:dyDescent="0.3"/>
    <row r="12" spans="1:21" s="489" customFormat="1" ht="13.5" hidden="1" customHeight="1" thickBot="1" x14ac:dyDescent="0.3"/>
    <row r="13" spans="1:21" s="58" customFormat="1" ht="46.5" customHeight="1" x14ac:dyDescent="0.25">
      <c r="A13" s="490" t="s">
        <v>246</v>
      </c>
      <c r="B13" s="492" t="s">
        <v>234</v>
      </c>
      <c r="C13" s="492" t="s">
        <v>49</v>
      </c>
      <c r="D13" s="492" t="s">
        <v>245</v>
      </c>
      <c r="E13" s="494" t="s">
        <v>50</v>
      </c>
      <c r="F13" s="494"/>
      <c r="G13" s="494"/>
      <c r="H13" s="494"/>
      <c r="I13" s="494"/>
      <c r="J13" s="495" t="s">
        <v>448</v>
      </c>
      <c r="K13" s="495"/>
      <c r="L13" s="495"/>
      <c r="M13" s="495"/>
      <c r="N13" s="495"/>
      <c r="O13" s="495"/>
      <c r="P13" s="495"/>
      <c r="Q13" s="495"/>
      <c r="R13" s="495"/>
      <c r="S13" s="495"/>
      <c r="T13" s="495"/>
      <c r="U13" s="496"/>
    </row>
    <row r="14" spans="1:21" s="58" customFormat="1" ht="12.75" customHeight="1" x14ac:dyDescent="0.25">
      <c r="A14" s="491"/>
      <c r="B14" s="493"/>
      <c r="C14" s="493"/>
      <c r="D14" s="493"/>
      <c r="E14" s="480" t="s">
        <v>235</v>
      </c>
      <c r="F14" s="480" t="s">
        <v>236</v>
      </c>
      <c r="G14" s="480" t="s">
        <v>238</v>
      </c>
      <c r="H14" s="480" t="s">
        <v>239</v>
      </c>
      <c r="I14" s="480" t="s">
        <v>240</v>
      </c>
      <c r="J14" s="497" t="s">
        <v>237</v>
      </c>
      <c r="K14" s="497"/>
      <c r="L14" s="497"/>
      <c r="M14" s="497"/>
      <c r="N14" s="497"/>
      <c r="O14" s="497"/>
      <c r="P14" s="497"/>
      <c r="Q14" s="497"/>
      <c r="R14" s="497"/>
      <c r="S14" s="497"/>
      <c r="T14" s="497"/>
      <c r="U14" s="498"/>
    </row>
    <row r="15" spans="1:21" s="58" customFormat="1" ht="30.75" customHeight="1" x14ac:dyDescent="0.25">
      <c r="A15" s="491"/>
      <c r="B15" s="493"/>
      <c r="C15" s="493"/>
      <c r="D15" s="493"/>
      <c r="E15" s="482"/>
      <c r="F15" s="482"/>
      <c r="G15" s="482"/>
      <c r="H15" s="482"/>
      <c r="I15" s="482"/>
      <c r="J15" s="497"/>
      <c r="K15" s="497"/>
      <c r="L15" s="497"/>
      <c r="M15" s="497"/>
      <c r="N15" s="497"/>
      <c r="O15" s="497"/>
      <c r="P15" s="497"/>
      <c r="Q15" s="497"/>
      <c r="R15" s="497"/>
      <c r="S15" s="497"/>
      <c r="T15" s="497"/>
      <c r="U15" s="498"/>
    </row>
    <row r="16" spans="1:21" s="58" customFormat="1" ht="36" customHeight="1" x14ac:dyDescent="0.25">
      <c r="A16" s="491"/>
      <c r="B16" s="493"/>
      <c r="C16" s="493"/>
      <c r="D16" s="493"/>
      <c r="E16" s="482"/>
      <c r="F16" s="482"/>
      <c r="G16" s="482"/>
      <c r="H16" s="482"/>
      <c r="I16" s="482"/>
      <c r="J16" s="480" t="s">
        <v>198</v>
      </c>
      <c r="K16" s="480" t="s">
        <v>199</v>
      </c>
      <c r="L16" s="480" t="s">
        <v>200</v>
      </c>
      <c r="M16" s="480" t="s">
        <v>201</v>
      </c>
      <c r="N16" s="480" t="s">
        <v>202</v>
      </c>
      <c r="O16" s="480" t="s">
        <v>203</v>
      </c>
      <c r="P16" s="480" t="s">
        <v>204</v>
      </c>
      <c r="Q16" s="480" t="s">
        <v>205</v>
      </c>
      <c r="R16" s="480" t="s">
        <v>206</v>
      </c>
      <c r="S16" s="480" t="s">
        <v>207</v>
      </c>
      <c r="T16" s="480" t="s">
        <v>208</v>
      </c>
      <c r="U16" s="475" t="s">
        <v>209</v>
      </c>
    </row>
    <row r="17" spans="1:21" s="59" customFormat="1" ht="109.5" customHeight="1" x14ac:dyDescent="0.25">
      <c r="A17" s="477" t="s">
        <v>396</v>
      </c>
      <c r="B17" s="478"/>
      <c r="C17" s="478"/>
      <c r="D17" s="479"/>
      <c r="E17" s="481"/>
      <c r="F17" s="481"/>
      <c r="G17" s="481"/>
      <c r="H17" s="481"/>
      <c r="I17" s="481"/>
      <c r="J17" s="481"/>
      <c r="K17" s="481"/>
      <c r="L17" s="481"/>
      <c r="M17" s="481"/>
      <c r="N17" s="481"/>
      <c r="O17" s="481"/>
      <c r="P17" s="481"/>
      <c r="Q17" s="481"/>
      <c r="R17" s="481"/>
      <c r="S17" s="481"/>
      <c r="T17" s="481"/>
      <c r="U17" s="476"/>
    </row>
    <row r="18" spans="1:21" s="59" customFormat="1" ht="44.25" customHeight="1" x14ac:dyDescent="0.25">
      <c r="A18" s="477" t="s">
        <v>397</v>
      </c>
      <c r="B18" s="478"/>
      <c r="C18" s="478"/>
      <c r="D18" s="296"/>
      <c r="E18" s="297"/>
      <c r="F18" s="297"/>
      <c r="G18" s="297"/>
      <c r="H18" s="297"/>
      <c r="I18" s="297"/>
      <c r="J18" s="297"/>
      <c r="K18" s="297"/>
      <c r="L18" s="297"/>
      <c r="M18" s="297"/>
      <c r="N18" s="297"/>
      <c r="O18" s="297"/>
      <c r="P18" s="297"/>
      <c r="Q18" s="297"/>
      <c r="R18" s="297"/>
      <c r="S18" s="297"/>
      <c r="T18" s="297"/>
      <c r="U18" s="298"/>
    </row>
    <row r="19" spans="1:21" s="59" customFormat="1" ht="54" customHeight="1" x14ac:dyDescent="0.25">
      <c r="A19" s="288" t="s">
        <v>382</v>
      </c>
      <c r="B19" s="299"/>
      <c r="C19" s="299"/>
      <c r="D19" s="299" t="s">
        <v>430</v>
      </c>
      <c r="E19" s="300" t="s">
        <v>431</v>
      </c>
      <c r="F19" s="301"/>
      <c r="G19" s="301"/>
      <c r="H19" s="301"/>
      <c r="I19" s="301"/>
      <c r="J19" s="302"/>
      <c r="K19" s="302"/>
      <c r="L19" s="302"/>
      <c r="M19" s="302"/>
      <c r="N19" s="303"/>
      <c r="O19" s="303" t="s">
        <v>431</v>
      </c>
      <c r="P19" s="303" t="s">
        <v>431</v>
      </c>
      <c r="Q19" s="301"/>
      <c r="R19" s="301"/>
      <c r="S19" s="302"/>
      <c r="T19" s="302"/>
      <c r="U19" s="304"/>
    </row>
    <row r="20" spans="1:21" s="59" customFormat="1" ht="65.25" customHeight="1" x14ac:dyDescent="0.25">
      <c r="A20" s="288" t="s">
        <v>383</v>
      </c>
      <c r="B20" s="299"/>
      <c r="C20" s="299"/>
      <c r="D20" s="299" t="s">
        <v>430</v>
      </c>
      <c r="E20" s="300"/>
      <c r="F20" s="301"/>
      <c r="G20" s="301"/>
      <c r="H20" s="301"/>
      <c r="I20" s="301"/>
      <c r="J20" s="302"/>
      <c r="K20" s="302"/>
      <c r="L20" s="302"/>
      <c r="M20" s="303"/>
      <c r="N20" s="303"/>
      <c r="O20" s="302"/>
      <c r="P20" s="302"/>
      <c r="Q20" s="302"/>
      <c r="R20" s="303" t="s">
        <v>431</v>
      </c>
      <c r="S20" s="303" t="s">
        <v>431</v>
      </c>
      <c r="T20" s="302"/>
      <c r="U20" s="304"/>
    </row>
    <row r="21" spans="1:21" s="59" customFormat="1" ht="90.75" customHeight="1" x14ac:dyDescent="0.25">
      <c r="A21" s="288" t="s">
        <v>384</v>
      </c>
      <c r="B21" s="299"/>
      <c r="C21" s="299"/>
      <c r="D21" s="299" t="s">
        <v>430</v>
      </c>
      <c r="E21" s="300" t="s">
        <v>431</v>
      </c>
      <c r="F21" s="301"/>
      <c r="G21" s="301"/>
      <c r="H21" s="301"/>
      <c r="I21" s="301"/>
      <c r="J21" s="302"/>
      <c r="K21" s="302"/>
      <c r="L21" s="302"/>
      <c r="M21" s="302"/>
      <c r="N21" s="302"/>
      <c r="O21" s="303" t="s">
        <v>431</v>
      </c>
      <c r="P21" s="303" t="s">
        <v>431</v>
      </c>
      <c r="Q21" s="303" t="s">
        <v>431</v>
      </c>
      <c r="R21" s="302"/>
      <c r="S21" s="302"/>
      <c r="T21" s="302"/>
      <c r="U21" s="304"/>
    </row>
    <row r="22" spans="1:21" s="59" customFormat="1" ht="35.25" customHeight="1" x14ac:dyDescent="0.25">
      <c r="A22" s="288" t="s">
        <v>385</v>
      </c>
      <c r="B22" s="299"/>
      <c r="C22" s="299"/>
      <c r="D22" s="299" t="s">
        <v>430</v>
      </c>
      <c r="E22" s="300" t="s">
        <v>431</v>
      </c>
      <c r="F22" s="301"/>
      <c r="G22" s="301"/>
      <c r="H22" s="301"/>
      <c r="I22" s="301"/>
      <c r="J22" s="302"/>
      <c r="K22" s="302"/>
      <c r="L22" s="302"/>
      <c r="M22" s="302"/>
      <c r="N22" s="302"/>
      <c r="O22" s="302"/>
      <c r="P22" s="302"/>
      <c r="Q22" s="302"/>
      <c r="R22" s="305" t="s">
        <v>431</v>
      </c>
      <c r="S22" s="305" t="s">
        <v>431</v>
      </c>
      <c r="T22" s="302"/>
      <c r="U22" s="304"/>
    </row>
    <row r="23" spans="1:21" s="59" customFormat="1" ht="45" customHeight="1" x14ac:dyDescent="0.25">
      <c r="A23" s="484" t="s">
        <v>398</v>
      </c>
      <c r="B23" s="485"/>
      <c r="C23" s="486"/>
      <c r="D23" s="299"/>
      <c r="E23" s="301"/>
      <c r="F23" s="301"/>
      <c r="G23" s="301"/>
      <c r="H23" s="301"/>
      <c r="I23" s="301"/>
      <c r="J23" s="302"/>
      <c r="K23" s="302"/>
      <c r="L23" s="302"/>
      <c r="M23" s="302"/>
      <c r="N23" s="302"/>
      <c r="O23" s="302"/>
      <c r="P23" s="302"/>
      <c r="Q23" s="302"/>
      <c r="R23" s="302"/>
      <c r="S23" s="302"/>
      <c r="T23" s="302"/>
      <c r="U23" s="304"/>
    </row>
    <row r="24" spans="1:21" s="59" customFormat="1" ht="85.5" x14ac:dyDescent="0.25">
      <c r="A24" s="288" t="s">
        <v>388</v>
      </c>
      <c r="B24" s="299" t="s">
        <v>389</v>
      </c>
      <c r="C24" s="299"/>
      <c r="D24" s="299"/>
      <c r="E24" s="301"/>
      <c r="F24" s="301"/>
      <c r="G24" s="301"/>
      <c r="H24" s="301"/>
      <c r="I24" s="301"/>
      <c r="J24" s="302"/>
      <c r="K24" s="302"/>
      <c r="L24" s="303"/>
      <c r="M24" s="302"/>
      <c r="N24" s="303" t="s">
        <v>431</v>
      </c>
      <c r="O24" s="303"/>
      <c r="P24" s="302"/>
      <c r="Q24" s="302"/>
      <c r="R24" s="302"/>
      <c r="S24" s="302"/>
      <c r="T24" s="302"/>
      <c r="U24" s="304"/>
    </row>
    <row r="25" spans="1:21" s="59" customFormat="1" ht="73.5" customHeight="1" x14ac:dyDescent="0.25">
      <c r="A25" s="288" t="s">
        <v>390</v>
      </c>
      <c r="B25" s="299" t="s">
        <v>389</v>
      </c>
      <c r="C25" s="299"/>
      <c r="D25" s="299"/>
      <c r="E25" s="301"/>
      <c r="F25" s="301"/>
      <c r="G25" s="301"/>
      <c r="H25" s="301"/>
      <c r="I25" s="301"/>
      <c r="J25" s="302"/>
      <c r="K25" s="302"/>
      <c r="L25" s="302"/>
      <c r="M25" s="302"/>
      <c r="N25" s="302"/>
      <c r="O25" s="302"/>
      <c r="P25" s="303" t="s">
        <v>431</v>
      </c>
      <c r="Q25" s="302"/>
      <c r="R25" s="302"/>
      <c r="S25" s="302"/>
      <c r="T25" s="302"/>
      <c r="U25" s="306" t="s">
        <v>431</v>
      </c>
    </row>
    <row r="26" spans="1:21" s="59" customFormat="1" ht="66" customHeight="1" x14ac:dyDescent="0.25">
      <c r="A26" s="288" t="s">
        <v>391</v>
      </c>
      <c r="B26" s="299" t="s">
        <v>393</v>
      </c>
      <c r="C26" s="299"/>
      <c r="D26" s="299"/>
      <c r="E26" s="301"/>
      <c r="F26" s="301"/>
      <c r="G26" s="301"/>
      <c r="H26" s="301"/>
      <c r="I26" s="301"/>
      <c r="J26" s="302"/>
      <c r="K26" s="302"/>
      <c r="L26" s="303"/>
      <c r="M26" s="303"/>
      <c r="N26" s="302"/>
      <c r="O26" s="303" t="s">
        <v>431</v>
      </c>
      <c r="P26" s="303"/>
      <c r="Q26" s="302"/>
      <c r="R26" s="302"/>
      <c r="S26" s="302"/>
      <c r="T26" s="302"/>
      <c r="U26" s="306" t="s">
        <v>431</v>
      </c>
    </row>
    <row r="27" spans="1:21" s="59" customFormat="1" ht="56.25" customHeight="1" x14ac:dyDescent="0.25">
      <c r="A27" s="288" t="s">
        <v>392</v>
      </c>
      <c r="B27" s="299" t="s">
        <v>394</v>
      </c>
      <c r="C27" s="299"/>
      <c r="D27" s="299"/>
      <c r="E27" s="301"/>
      <c r="F27" s="301"/>
      <c r="G27" s="301"/>
      <c r="H27" s="301"/>
      <c r="I27" s="301"/>
      <c r="J27" s="302"/>
      <c r="K27" s="302"/>
      <c r="L27" s="302"/>
      <c r="M27" s="303"/>
      <c r="N27" s="302"/>
      <c r="O27" s="303" t="s">
        <v>431</v>
      </c>
      <c r="P27" s="302"/>
      <c r="Q27" s="302"/>
      <c r="R27" s="302"/>
      <c r="S27" s="302"/>
      <c r="T27" s="302"/>
      <c r="U27" s="306" t="s">
        <v>431</v>
      </c>
    </row>
    <row r="28" spans="1:21" s="59" customFormat="1" ht="48.75" customHeight="1" x14ac:dyDescent="0.25">
      <c r="A28" s="288" t="s">
        <v>439</v>
      </c>
      <c r="B28" s="299"/>
      <c r="C28" s="299"/>
      <c r="D28" s="299"/>
      <c r="E28" s="301"/>
      <c r="F28" s="301"/>
      <c r="G28" s="301"/>
      <c r="H28" s="301"/>
      <c r="I28" s="301"/>
      <c r="J28" s="302"/>
      <c r="K28" s="302"/>
      <c r="L28" s="303" t="s">
        <v>431</v>
      </c>
      <c r="M28" s="303"/>
      <c r="N28" s="302"/>
      <c r="O28" s="303" t="s">
        <v>431</v>
      </c>
      <c r="P28" s="302"/>
      <c r="Q28" s="303" t="s">
        <v>431</v>
      </c>
      <c r="R28" s="302"/>
      <c r="S28" s="303" t="s">
        <v>431</v>
      </c>
      <c r="T28" s="302"/>
      <c r="U28" s="303" t="s">
        <v>431</v>
      </c>
    </row>
    <row r="29" spans="1:21" s="59" customFormat="1" ht="108.75" customHeight="1" x14ac:dyDescent="0.25">
      <c r="A29" s="288" t="s">
        <v>399</v>
      </c>
      <c r="B29" s="307" t="s">
        <v>395</v>
      </c>
      <c r="C29" s="299"/>
      <c r="D29" s="299"/>
      <c r="E29" s="301"/>
      <c r="F29" s="301"/>
      <c r="G29" s="301"/>
      <c r="H29" s="301"/>
      <c r="I29" s="301"/>
      <c r="J29" s="302"/>
      <c r="K29" s="302"/>
      <c r="L29" s="302"/>
      <c r="M29" s="302"/>
      <c r="N29" s="302"/>
      <c r="O29" s="302"/>
      <c r="P29" s="302"/>
      <c r="Q29" s="302"/>
      <c r="R29" s="303" t="s">
        <v>431</v>
      </c>
      <c r="S29" s="302"/>
      <c r="T29" s="302"/>
      <c r="U29" s="304"/>
    </row>
    <row r="30" spans="1:21" s="59" customFormat="1" ht="51" customHeight="1" thickBot="1" x14ac:dyDescent="0.3">
      <c r="A30" s="484" t="s">
        <v>247</v>
      </c>
      <c r="B30" s="485"/>
      <c r="C30" s="485"/>
      <c r="D30" s="485"/>
      <c r="E30" s="60"/>
      <c r="F30" s="60"/>
      <c r="G30" s="60"/>
      <c r="H30" s="60"/>
      <c r="I30" s="60"/>
      <c r="J30" s="308"/>
      <c r="K30" s="308"/>
      <c r="L30" s="308"/>
      <c r="M30" s="308"/>
      <c r="N30" s="308"/>
      <c r="O30" s="308"/>
      <c r="P30" s="308"/>
      <c r="Q30" s="308"/>
      <c r="R30" s="308"/>
      <c r="S30" s="308"/>
      <c r="T30" s="308"/>
      <c r="U30" s="309"/>
    </row>
    <row r="31" spans="1:21" s="59" customFormat="1" ht="75.75" customHeight="1" x14ac:dyDescent="0.25">
      <c r="A31" s="490" t="s">
        <v>246</v>
      </c>
      <c r="B31" s="492" t="s">
        <v>234</v>
      </c>
      <c r="C31" s="492" t="s">
        <v>49</v>
      </c>
      <c r="D31" s="492" t="s">
        <v>245</v>
      </c>
      <c r="E31" s="494" t="s">
        <v>50</v>
      </c>
      <c r="F31" s="494"/>
      <c r="G31" s="494"/>
      <c r="H31" s="494"/>
      <c r="I31" s="494"/>
      <c r="J31" s="495" t="s">
        <v>449</v>
      </c>
      <c r="K31" s="495"/>
      <c r="L31" s="495"/>
      <c r="M31" s="495"/>
      <c r="N31" s="495"/>
      <c r="O31" s="495"/>
      <c r="P31" s="495"/>
      <c r="Q31" s="495"/>
      <c r="R31" s="495"/>
      <c r="S31" s="495"/>
      <c r="T31" s="495"/>
      <c r="U31" s="496"/>
    </row>
    <row r="32" spans="1:21" s="59" customFormat="1" ht="75.75" customHeight="1" x14ac:dyDescent="0.25">
      <c r="A32" s="491"/>
      <c r="B32" s="493"/>
      <c r="C32" s="493"/>
      <c r="D32" s="493"/>
      <c r="E32" s="480" t="s">
        <v>235</v>
      </c>
      <c r="F32" s="480" t="s">
        <v>236</v>
      </c>
      <c r="G32" s="480" t="s">
        <v>238</v>
      </c>
      <c r="H32" s="480" t="s">
        <v>239</v>
      </c>
      <c r="I32" s="480" t="s">
        <v>240</v>
      </c>
      <c r="J32" s="497" t="s">
        <v>237</v>
      </c>
      <c r="K32" s="497"/>
      <c r="L32" s="497"/>
      <c r="M32" s="497"/>
      <c r="N32" s="497"/>
      <c r="O32" s="497"/>
      <c r="P32" s="497"/>
      <c r="Q32" s="497"/>
      <c r="R32" s="497"/>
      <c r="S32" s="497"/>
      <c r="T32" s="497"/>
      <c r="U32" s="498"/>
    </row>
    <row r="33" spans="1:21" s="59" customFormat="1" ht="75.75" customHeight="1" x14ac:dyDescent="0.25">
      <c r="A33" s="491"/>
      <c r="B33" s="493"/>
      <c r="C33" s="493"/>
      <c r="D33" s="493"/>
      <c r="E33" s="482"/>
      <c r="F33" s="482"/>
      <c r="G33" s="482"/>
      <c r="H33" s="482"/>
      <c r="I33" s="482"/>
      <c r="J33" s="497"/>
      <c r="K33" s="497"/>
      <c r="L33" s="497"/>
      <c r="M33" s="497"/>
      <c r="N33" s="497"/>
      <c r="O33" s="497"/>
      <c r="P33" s="497"/>
      <c r="Q33" s="497"/>
      <c r="R33" s="497"/>
      <c r="S33" s="497"/>
      <c r="T33" s="497"/>
      <c r="U33" s="498"/>
    </row>
    <row r="34" spans="1:21" s="59" customFormat="1" ht="75.75" customHeight="1" x14ac:dyDescent="0.25">
      <c r="A34" s="491"/>
      <c r="B34" s="493"/>
      <c r="C34" s="493"/>
      <c r="D34" s="493"/>
      <c r="E34" s="482"/>
      <c r="F34" s="482"/>
      <c r="G34" s="482"/>
      <c r="H34" s="482"/>
      <c r="I34" s="482"/>
      <c r="J34" s="480" t="s">
        <v>198</v>
      </c>
      <c r="K34" s="480" t="s">
        <v>199</v>
      </c>
      <c r="L34" s="480" t="s">
        <v>200</v>
      </c>
      <c r="M34" s="480" t="s">
        <v>201</v>
      </c>
      <c r="N34" s="480" t="s">
        <v>202</v>
      </c>
      <c r="O34" s="480" t="s">
        <v>203</v>
      </c>
      <c r="P34" s="480" t="s">
        <v>204</v>
      </c>
      <c r="Q34" s="480" t="s">
        <v>205</v>
      </c>
      <c r="R34" s="480" t="s">
        <v>206</v>
      </c>
      <c r="S34" s="480" t="s">
        <v>207</v>
      </c>
      <c r="T34" s="480" t="s">
        <v>208</v>
      </c>
      <c r="U34" s="475" t="s">
        <v>209</v>
      </c>
    </row>
    <row r="35" spans="1:21" s="59" customFormat="1" ht="75.75" customHeight="1" x14ac:dyDescent="0.25">
      <c r="A35" s="477" t="s">
        <v>396</v>
      </c>
      <c r="B35" s="478"/>
      <c r="C35" s="478"/>
      <c r="D35" s="479"/>
      <c r="E35" s="481"/>
      <c r="F35" s="481"/>
      <c r="G35" s="481"/>
      <c r="H35" s="481"/>
      <c r="I35" s="481"/>
      <c r="J35" s="481"/>
      <c r="K35" s="481"/>
      <c r="L35" s="481"/>
      <c r="M35" s="481"/>
      <c r="N35" s="481"/>
      <c r="O35" s="481"/>
      <c r="P35" s="481"/>
      <c r="Q35" s="481"/>
      <c r="R35" s="481"/>
      <c r="S35" s="481"/>
      <c r="T35" s="481"/>
      <c r="U35" s="476"/>
    </row>
    <row r="36" spans="1:21" s="59" customFormat="1" ht="142.5" x14ac:dyDescent="0.25">
      <c r="A36" s="288" t="s">
        <v>400</v>
      </c>
      <c r="B36" s="292" t="s">
        <v>413</v>
      </c>
      <c r="C36" s="299"/>
      <c r="D36" s="299"/>
      <c r="E36" s="301"/>
      <c r="F36" s="301"/>
      <c r="G36" s="301"/>
      <c r="H36" s="301"/>
      <c r="I36" s="301"/>
      <c r="J36" s="302"/>
      <c r="K36" s="302"/>
      <c r="L36" s="302"/>
      <c r="M36" s="302"/>
      <c r="N36" s="303" t="s">
        <v>431</v>
      </c>
      <c r="O36" s="302"/>
      <c r="P36" s="302"/>
      <c r="Q36" s="302"/>
      <c r="R36" s="303" t="s">
        <v>431</v>
      </c>
      <c r="S36" s="302"/>
      <c r="T36" s="302"/>
      <c r="U36" s="306" t="s">
        <v>431</v>
      </c>
    </row>
    <row r="37" spans="1:21" s="59" customFormat="1" ht="75.75" customHeight="1" x14ac:dyDescent="0.25">
      <c r="A37" s="310" t="s">
        <v>401</v>
      </c>
      <c r="B37" s="292" t="s">
        <v>412</v>
      </c>
      <c r="C37" s="299"/>
      <c r="D37" s="299"/>
      <c r="E37" s="301"/>
      <c r="F37" s="301"/>
      <c r="G37" s="301"/>
      <c r="H37" s="301"/>
      <c r="I37" s="301"/>
      <c r="J37" s="302"/>
      <c r="K37" s="302"/>
      <c r="L37" s="302"/>
      <c r="M37" s="303" t="s">
        <v>431</v>
      </c>
      <c r="N37" s="303"/>
      <c r="O37" s="302"/>
      <c r="P37" s="303" t="s">
        <v>431</v>
      </c>
      <c r="Q37" s="302"/>
      <c r="R37" s="303"/>
      <c r="S37" s="302"/>
      <c r="T37" s="302"/>
      <c r="U37" s="306" t="s">
        <v>431</v>
      </c>
    </row>
    <row r="38" spans="1:21" s="59" customFormat="1" ht="60" customHeight="1" x14ac:dyDescent="0.25">
      <c r="A38" s="310" t="s">
        <v>444</v>
      </c>
      <c r="B38" s="292" t="s">
        <v>445</v>
      </c>
      <c r="C38" s="299"/>
      <c r="D38" s="299"/>
      <c r="E38" s="301"/>
      <c r="F38" s="301"/>
      <c r="G38" s="301"/>
      <c r="H38" s="301"/>
      <c r="I38" s="301"/>
      <c r="J38" s="302"/>
      <c r="K38" s="302"/>
      <c r="L38" s="302"/>
      <c r="M38" s="303"/>
      <c r="N38" s="303"/>
      <c r="O38" s="302"/>
      <c r="P38" s="303" t="s">
        <v>451</v>
      </c>
      <c r="Q38" s="302"/>
      <c r="R38" s="303"/>
      <c r="S38" s="302"/>
      <c r="T38" s="302"/>
      <c r="U38" s="306"/>
    </row>
    <row r="39" spans="1:21" s="59" customFormat="1" ht="68.25" customHeight="1" x14ac:dyDescent="0.25">
      <c r="A39" s="310" t="s">
        <v>402</v>
      </c>
      <c r="B39" s="311" t="s">
        <v>411</v>
      </c>
      <c r="C39" s="299"/>
      <c r="D39" s="299"/>
      <c r="E39" s="301"/>
      <c r="F39" s="301"/>
      <c r="G39" s="301"/>
      <c r="H39" s="301"/>
      <c r="I39" s="301"/>
      <c r="J39" s="303" t="s">
        <v>431</v>
      </c>
      <c r="K39" s="302"/>
      <c r="L39" s="302"/>
      <c r="M39" s="302"/>
      <c r="N39" s="302"/>
      <c r="O39" s="302"/>
      <c r="P39" s="303" t="s">
        <v>431</v>
      </c>
      <c r="Q39" s="302"/>
      <c r="R39" s="302"/>
      <c r="S39" s="302"/>
      <c r="T39" s="302"/>
      <c r="U39" s="304"/>
    </row>
    <row r="40" spans="1:21" s="59" customFormat="1" ht="93" customHeight="1" x14ac:dyDescent="0.25">
      <c r="A40" s="310" t="s">
        <v>403</v>
      </c>
      <c r="B40" s="291" t="s">
        <v>410</v>
      </c>
      <c r="C40" s="299"/>
      <c r="D40" s="299"/>
      <c r="E40" s="301"/>
      <c r="F40" s="301"/>
      <c r="G40" s="301"/>
      <c r="H40" s="301"/>
      <c r="I40" s="301"/>
      <c r="J40" s="303" t="s">
        <v>431</v>
      </c>
      <c r="K40" s="302"/>
      <c r="L40" s="302"/>
      <c r="M40" s="302"/>
      <c r="N40" s="302"/>
      <c r="O40" s="302"/>
      <c r="P40" s="302"/>
      <c r="Q40" s="302"/>
      <c r="R40" s="302"/>
      <c r="S40" s="302"/>
      <c r="T40" s="302"/>
      <c r="U40" s="304"/>
    </row>
    <row r="41" spans="1:21" s="59" customFormat="1" ht="311.25" customHeight="1" x14ac:dyDescent="0.25">
      <c r="A41" s="290" t="s">
        <v>404</v>
      </c>
      <c r="B41" s="312" t="s">
        <v>409</v>
      </c>
      <c r="C41" s="299"/>
      <c r="D41" s="299"/>
      <c r="E41" s="301"/>
      <c r="F41" s="301"/>
      <c r="G41" s="301"/>
      <c r="H41" s="301"/>
      <c r="I41" s="301"/>
      <c r="J41" s="303" t="s">
        <v>431</v>
      </c>
      <c r="K41" s="302"/>
      <c r="L41" s="302"/>
      <c r="M41" s="302"/>
      <c r="N41" s="302"/>
      <c r="O41" s="302"/>
      <c r="P41" s="302"/>
      <c r="Q41" s="302"/>
      <c r="R41" s="302"/>
      <c r="S41" s="302"/>
      <c r="T41" s="302"/>
      <c r="U41" s="304"/>
    </row>
    <row r="42" spans="1:21" s="59" customFormat="1" ht="178.5" customHeight="1" x14ac:dyDescent="0.25">
      <c r="A42" s="288" t="s">
        <v>405</v>
      </c>
      <c r="B42" s="313" t="s">
        <v>408</v>
      </c>
      <c r="C42" s="299"/>
      <c r="D42" s="299"/>
      <c r="E42" s="301"/>
      <c r="F42" s="301"/>
      <c r="G42" s="301"/>
      <c r="H42" s="301"/>
      <c r="I42" s="301"/>
      <c r="J42" s="302"/>
      <c r="K42" s="303" t="s">
        <v>431</v>
      </c>
      <c r="L42" s="302"/>
      <c r="M42" s="302"/>
      <c r="N42" s="302"/>
      <c r="O42" s="302"/>
      <c r="P42" s="302"/>
      <c r="Q42" s="302"/>
      <c r="R42" s="302"/>
      <c r="S42" s="302"/>
      <c r="T42" s="302"/>
      <c r="U42" s="304"/>
    </row>
    <row r="43" spans="1:21" s="59" customFormat="1" ht="73.5" customHeight="1" x14ac:dyDescent="0.25">
      <c r="A43" s="290" t="s">
        <v>406</v>
      </c>
      <c r="B43" s="291" t="s">
        <v>407</v>
      </c>
      <c r="C43" s="299"/>
      <c r="D43" s="299"/>
      <c r="E43" s="301"/>
      <c r="F43" s="301"/>
      <c r="G43" s="301"/>
      <c r="H43" s="301"/>
      <c r="I43" s="301"/>
      <c r="J43" s="303" t="s">
        <v>431</v>
      </c>
      <c r="K43" s="302"/>
      <c r="L43" s="302"/>
      <c r="M43" s="302"/>
      <c r="N43" s="302"/>
      <c r="O43" s="302"/>
      <c r="P43" s="302"/>
      <c r="Q43" s="302"/>
      <c r="R43" s="302"/>
      <c r="S43" s="302"/>
      <c r="T43" s="302"/>
      <c r="U43" s="304"/>
    </row>
    <row r="44" spans="1:21" s="59" customFormat="1" ht="52.5" customHeight="1" thickBot="1" x14ac:dyDescent="0.3">
      <c r="A44" s="484" t="s">
        <v>247</v>
      </c>
      <c r="B44" s="485"/>
      <c r="C44" s="485"/>
      <c r="D44" s="485"/>
      <c r="E44" s="60"/>
      <c r="F44" s="60"/>
      <c r="G44" s="60"/>
      <c r="H44" s="60"/>
      <c r="I44" s="60"/>
      <c r="J44" s="308"/>
      <c r="K44" s="308"/>
      <c r="L44" s="308"/>
      <c r="M44" s="308"/>
      <c r="N44" s="308"/>
      <c r="O44" s="308"/>
      <c r="P44" s="308"/>
      <c r="Q44" s="308"/>
      <c r="R44" s="308"/>
      <c r="S44" s="308"/>
      <c r="T44" s="308"/>
      <c r="U44" s="309"/>
    </row>
    <row r="45" spans="1:21" s="59" customFormat="1" ht="73.5" customHeight="1" x14ac:dyDescent="0.25">
      <c r="A45" s="490" t="s">
        <v>246</v>
      </c>
      <c r="B45" s="492" t="s">
        <v>234</v>
      </c>
      <c r="C45" s="492" t="s">
        <v>49</v>
      </c>
      <c r="D45" s="492" t="s">
        <v>245</v>
      </c>
      <c r="E45" s="494" t="s">
        <v>50</v>
      </c>
      <c r="F45" s="494"/>
      <c r="G45" s="494"/>
      <c r="H45" s="494"/>
      <c r="I45" s="494"/>
      <c r="J45" s="495" t="s">
        <v>448</v>
      </c>
      <c r="K45" s="495"/>
      <c r="L45" s="495"/>
      <c r="M45" s="495"/>
      <c r="N45" s="495"/>
      <c r="O45" s="495"/>
      <c r="P45" s="495"/>
      <c r="Q45" s="495"/>
      <c r="R45" s="495"/>
      <c r="S45" s="495"/>
      <c r="T45" s="495"/>
      <c r="U45" s="496"/>
    </row>
    <row r="46" spans="1:21" s="59" customFormat="1" ht="19.5" customHeight="1" x14ac:dyDescent="0.25">
      <c r="A46" s="491"/>
      <c r="B46" s="493"/>
      <c r="C46" s="493"/>
      <c r="D46" s="493"/>
      <c r="E46" s="480" t="s">
        <v>235</v>
      </c>
      <c r="F46" s="480" t="s">
        <v>236</v>
      </c>
      <c r="G46" s="480" t="s">
        <v>238</v>
      </c>
      <c r="H46" s="480" t="s">
        <v>239</v>
      </c>
      <c r="I46" s="480" t="s">
        <v>240</v>
      </c>
      <c r="J46" s="497" t="s">
        <v>237</v>
      </c>
      <c r="K46" s="497"/>
      <c r="L46" s="497"/>
      <c r="M46" s="497"/>
      <c r="N46" s="497"/>
      <c r="O46" s="497"/>
      <c r="P46" s="497"/>
      <c r="Q46" s="497"/>
      <c r="R46" s="497"/>
      <c r="S46" s="497"/>
      <c r="T46" s="497"/>
      <c r="U46" s="498"/>
    </row>
    <row r="47" spans="1:21" s="59" customFormat="1" ht="13.5" customHeight="1" x14ac:dyDescent="0.25">
      <c r="A47" s="491"/>
      <c r="B47" s="493"/>
      <c r="C47" s="493"/>
      <c r="D47" s="493"/>
      <c r="E47" s="482"/>
      <c r="F47" s="482"/>
      <c r="G47" s="482"/>
      <c r="H47" s="482"/>
      <c r="I47" s="482"/>
      <c r="J47" s="497"/>
      <c r="K47" s="497"/>
      <c r="L47" s="497"/>
      <c r="M47" s="497"/>
      <c r="N47" s="497"/>
      <c r="O47" s="497"/>
      <c r="P47" s="497"/>
      <c r="Q47" s="497"/>
      <c r="R47" s="497"/>
      <c r="S47" s="497"/>
      <c r="T47" s="497"/>
      <c r="U47" s="498"/>
    </row>
    <row r="48" spans="1:21" s="59" customFormat="1" ht="73.5" customHeight="1" x14ac:dyDescent="0.25">
      <c r="A48" s="491"/>
      <c r="B48" s="493"/>
      <c r="C48" s="493"/>
      <c r="D48" s="493"/>
      <c r="E48" s="482"/>
      <c r="F48" s="482"/>
      <c r="G48" s="482"/>
      <c r="H48" s="482"/>
      <c r="I48" s="482"/>
      <c r="J48" s="480" t="s">
        <v>198</v>
      </c>
      <c r="K48" s="480" t="s">
        <v>199</v>
      </c>
      <c r="L48" s="480" t="s">
        <v>200</v>
      </c>
      <c r="M48" s="480" t="s">
        <v>201</v>
      </c>
      <c r="N48" s="480" t="s">
        <v>202</v>
      </c>
      <c r="O48" s="480" t="s">
        <v>203</v>
      </c>
      <c r="P48" s="480" t="s">
        <v>204</v>
      </c>
      <c r="Q48" s="480" t="s">
        <v>205</v>
      </c>
      <c r="R48" s="480" t="s">
        <v>206</v>
      </c>
      <c r="S48" s="480" t="s">
        <v>207</v>
      </c>
      <c r="T48" s="480" t="s">
        <v>208</v>
      </c>
      <c r="U48" s="475" t="s">
        <v>209</v>
      </c>
    </row>
    <row r="49" spans="1:21" s="59" customFormat="1" x14ac:dyDescent="0.25">
      <c r="A49" s="477" t="s">
        <v>396</v>
      </c>
      <c r="B49" s="478"/>
      <c r="C49" s="478"/>
      <c r="D49" s="479"/>
      <c r="E49" s="481"/>
      <c r="F49" s="481"/>
      <c r="G49" s="481"/>
      <c r="H49" s="481"/>
      <c r="I49" s="481"/>
      <c r="J49" s="481"/>
      <c r="K49" s="481"/>
      <c r="L49" s="481"/>
      <c r="M49" s="481"/>
      <c r="N49" s="481"/>
      <c r="O49" s="481"/>
      <c r="P49" s="481"/>
      <c r="Q49" s="481"/>
      <c r="R49" s="481"/>
      <c r="S49" s="481"/>
      <c r="T49" s="481"/>
      <c r="U49" s="476"/>
    </row>
    <row r="50" spans="1:21" s="59" customFormat="1" ht="203.25" customHeight="1" x14ac:dyDescent="0.25">
      <c r="A50" s="290" t="s">
        <v>432</v>
      </c>
      <c r="B50" s="314" t="s">
        <v>414</v>
      </c>
      <c r="C50" s="299"/>
      <c r="D50" s="299"/>
      <c r="E50" s="301"/>
      <c r="F50" s="301"/>
      <c r="G50" s="301"/>
      <c r="H50" s="301"/>
      <c r="I50" s="302"/>
      <c r="J50" s="302"/>
      <c r="K50" s="302"/>
      <c r="L50" s="302"/>
      <c r="M50" s="302"/>
      <c r="N50" s="302"/>
      <c r="O50" s="302"/>
      <c r="P50" s="302"/>
      <c r="Q50" s="302"/>
      <c r="R50" s="302"/>
      <c r="S50" s="302"/>
      <c r="T50" s="303" t="s">
        <v>431</v>
      </c>
      <c r="U50" s="304"/>
    </row>
    <row r="51" spans="1:21" s="59" customFormat="1" ht="319.5" customHeight="1" x14ac:dyDescent="0.25">
      <c r="A51" s="290" t="s">
        <v>415</v>
      </c>
      <c r="B51" s="314" t="s">
        <v>433</v>
      </c>
      <c r="C51" s="299"/>
      <c r="D51" s="299"/>
      <c r="E51" s="301"/>
      <c r="F51" s="301"/>
      <c r="G51" s="301"/>
      <c r="H51" s="301"/>
      <c r="I51" s="302"/>
      <c r="J51" s="302"/>
      <c r="K51" s="303" t="s">
        <v>431</v>
      </c>
      <c r="L51" s="302"/>
      <c r="M51" s="302"/>
      <c r="N51" s="302"/>
      <c r="O51" s="302"/>
      <c r="P51" s="302"/>
      <c r="Q51" s="303" t="s">
        <v>431</v>
      </c>
      <c r="R51" s="302"/>
      <c r="S51" s="302"/>
      <c r="T51" s="302"/>
      <c r="U51" s="304"/>
    </row>
    <row r="52" spans="1:21" s="59" customFormat="1" ht="140.25" customHeight="1" x14ac:dyDescent="0.25">
      <c r="A52" s="290" t="s">
        <v>416</v>
      </c>
      <c r="B52" s="311" t="s">
        <v>417</v>
      </c>
      <c r="C52" s="299"/>
      <c r="D52" s="299"/>
      <c r="E52" s="301"/>
      <c r="F52" s="301"/>
      <c r="G52" s="301"/>
      <c r="H52" s="301"/>
      <c r="I52" s="302"/>
      <c r="J52" s="302"/>
      <c r="K52" s="302"/>
      <c r="L52" s="303" t="s">
        <v>431</v>
      </c>
      <c r="M52" s="302"/>
      <c r="N52" s="302"/>
      <c r="O52" s="302"/>
      <c r="P52" s="302"/>
      <c r="Q52" s="302"/>
      <c r="R52" s="302"/>
      <c r="S52" s="302"/>
      <c r="T52" s="302"/>
      <c r="U52" s="304"/>
    </row>
    <row r="53" spans="1:21" s="59" customFormat="1" ht="68.25" customHeight="1" x14ac:dyDescent="0.25">
      <c r="A53" s="290" t="s">
        <v>418</v>
      </c>
      <c r="B53" s="291" t="s">
        <v>419</v>
      </c>
      <c r="C53" s="299"/>
      <c r="D53" s="299"/>
      <c r="E53" s="301"/>
      <c r="F53" s="301"/>
      <c r="G53" s="301"/>
      <c r="H53" s="301"/>
      <c r="I53" s="302"/>
      <c r="J53" s="303" t="s">
        <v>431</v>
      </c>
      <c r="K53" s="303"/>
      <c r="L53" s="303"/>
      <c r="M53" s="303" t="s">
        <v>431</v>
      </c>
      <c r="N53" s="303"/>
      <c r="O53" s="303"/>
      <c r="P53" s="303" t="s">
        <v>431</v>
      </c>
      <c r="Q53" s="303"/>
      <c r="R53" s="303"/>
      <c r="S53" s="303" t="s">
        <v>431</v>
      </c>
      <c r="T53" s="302"/>
      <c r="U53" s="304"/>
    </row>
    <row r="54" spans="1:21" s="59" customFormat="1" ht="68.25" customHeight="1" x14ac:dyDescent="0.25">
      <c r="A54" s="290" t="s">
        <v>452</v>
      </c>
      <c r="B54" s="291" t="s">
        <v>453</v>
      </c>
      <c r="C54" s="299"/>
      <c r="D54" s="299"/>
      <c r="E54" s="301"/>
      <c r="F54" s="301"/>
      <c r="G54" s="301"/>
      <c r="H54" s="301"/>
      <c r="I54" s="302"/>
      <c r="J54" s="303"/>
      <c r="K54" s="303"/>
      <c r="L54" s="303"/>
      <c r="M54" s="303"/>
      <c r="N54" s="303" t="s">
        <v>451</v>
      </c>
      <c r="O54" s="303"/>
      <c r="P54" s="303"/>
      <c r="Q54" s="303"/>
      <c r="R54" s="303"/>
      <c r="S54" s="303" t="s">
        <v>451</v>
      </c>
      <c r="T54" s="302"/>
      <c r="U54" s="304"/>
    </row>
    <row r="55" spans="1:21" s="59" customFormat="1" ht="177" customHeight="1" x14ac:dyDescent="0.25">
      <c r="A55" s="290" t="s">
        <v>420</v>
      </c>
      <c r="B55" s="291" t="s">
        <v>421</v>
      </c>
      <c r="C55" s="299"/>
      <c r="D55" s="299"/>
      <c r="E55" s="301"/>
      <c r="F55" s="301"/>
      <c r="G55" s="301"/>
      <c r="H55" s="301"/>
      <c r="I55" s="302"/>
      <c r="J55" s="302"/>
      <c r="K55" s="302"/>
      <c r="L55" s="302"/>
      <c r="M55" s="302"/>
      <c r="N55" s="303" t="s">
        <v>431</v>
      </c>
      <c r="O55" s="302"/>
      <c r="P55" s="302"/>
      <c r="Q55" s="302"/>
      <c r="R55" s="302"/>
      <c r="S55" s="302"/>
      <c r="T55" s="303" t="s">
        <v>431</v>
      </c>
      <c r="U55" s="304"/>
    </row>
    <row r="56" spans="1:21" s="59" customFormat="1" ht="57" x14ac:dyDescent="0.25">
      <c r="A56" s="288" t="s">
        <v>434</v>
      </c>
      <c r="B56" s="299" t="s">
        <v>435</v>
      </c>
      <c r="C56" s="299"/>
      <c r="D56" s="299"/>
      <c r="E56" s="299"/>
      <c r="F56" s="299"/>
      <c r="G56" s="299"/>
      <c r="H56" s="299"/>
      <c r="I56" s="302"/>
      <c r="J56" s="302"/>
      <c r="K56" s="301"/>
      <c r="L56" s="301"/>
      <c r="M56" s="315" t="s">
        <v>431</v>
      </c>
      <c r="N56" s="301"/>
      <c r="O56" s="301"/>
      <c r="P56" s="315"/>
      <c r="Q56" s="301"/>
      <c r="R56" s="301"/>
      <c r="S56" s="316" t="s">
        <v>431</v>
      </c>
      <c r="T56" s="301"/>
      <c r="U56" s="304"/>
    </row>
    <row r="57" spans="1:21" s="59" customFormat="1" ht="37.5" customHeight="1" x14ac:dyDescent="0.25">
      <c r="A57" s="288" t="s">
        <v>386</v>
      </c>
      <c r="B57" s="299"/>
      <c r="C57" s="299"/>
      <c r="D57" s="299"/>
      <c r="E57" s="299"/>
      <c r="F57" s="299"/>
      <c r="G57" s="299"/>
      <c r="H57" s="299"/>
      <c r="I57" s="302"/>
      <c r="J57" s="302"/>
      <c r="K57" s="301"/>
      <c r="L57" s="301"/>
      <c r="M57" s="301" t="s">
        <v>451</v>
      </c>
      <c r="N57" s="301"/>
      <c r="O57" s="301"/>
      <c r="P57" s="301"/>
      <c r="Q57" s="301"/>
      <c r="R57" s="301"/>
      <c r="S57" s="301"/>
      <c r="T57" s="301"/>
      <c r="U57" s="304"/>
    </row>
    <row r="58" spans="1:21" s="59" customFormat="1" ht="119.25" customHeight="1" x14ac:dyDescent="0.25">
      <c r="A58" s="288" t="s">
        <v>442</v>
      </c>
      <c r="B58" s="299" t="s">
        <v>443</v>
      </c>
      <c r="C58" s="299"/>
      <c r="D58" s="299"/>
      <c r="E58" s="299"/>
      <c r="F58" s="299"/>
      <c r="G58" s="299"/>
      <c r="H58" s="299"/>
      <c r="I58" s="302"/>
      <c r="J58" s="302"/>
      <c r="K58" s="301"/>
      <c r="L58" s="301"/>
      <c r="M58" s="301"/>
      <c r="N58" s="301"/>
      <c r="O58" s="301"/>
      <c r="P58" s="315" t="s">
        <v>431</v>
      </c>
      <c r="Q58" s="301"/>
      <c r="R58" s="301"/>
      <c r="S58" s="301"/>
      <c r="T58" s="301"/>
      <c r="U58" s="304"/>
    </row>
    <row r="59" spans="1:21" s="59" customFormat="1" ht="216" customHeight="1" thickBot="1" x14ac:dyDescent="0.3">
      <c r="A59" s="288" t="s">
        <v>387</v>
      </c>
      <c r="B59" s="299"/>
      <c r="C59" s="299"/>
      <c r="D59" s="299"/>
      <c r="E59" s="299"/>
      <c r="F59" s="299"/>
      <c r="G59" s="299"/>
      <c r="H59" s="299"/>
      <c r="I59" s="302"/>
      <c r="J59" s="303" t="s">
        <v>431</v>
      </c>
      <c r="K59" s="301"/>
      <c r="L59" s="301"/>
      <c r="M59" s="303" t="s">
        <v>431</v>
      </c>
      <c r="N59" s="301"/>
      <c r="O59" s="301"/>
      <c r="P59" s="303" t="s">
        <v>431</v>
      </c>
      <c r="Q59" s="301"/>
      <c r="R59" s="301"/>
      <c r="S59" s="301"/>
      <c r="T59" s="301"/>
      <c r="U59" s="304"/>
    </row>
    <row r="60" spans="1:21" s="59" customFormat="1" ht="45" customHeight="1" x14ac:dyDescent="0.25">
      <c r="A60" s="490" t="s">
        <v>246</v>
      </c>
      <c r="B60" s="492" t="s">
        <v>234</v>
      </c>
      <c r="C60" s="492" t="s">
        <v>49</v>
      </c>
      <c r="D60" s="492" t="s">
        <v>245</v>
      </c>
      <c r="E60" s="494" t="s">
        <v>50</v>
      </c>
      <c r="F60" s="494"/>
      <c r="G60" s="494"/>
      <c r="H60" s="494"/>
      <c r="I60" s="494"/>
      <c r="J60" s="495" t="s">
        <v>448</v>
      </c>
      <c r="K60" s="495"/>
      <c r="L60" s="495"/>
      <c r="M60" s="495"/>
      <c r="N60" s="495"/>
      <c r="O60" s="495"/>
      <c r="P60" s="495"/>
      <c r="Q60" s="495"/>
      <c r="R60" s="495"/>
      <c r="S60" s="495"/>
      <c r="T60" s="495"/>
      <c r="U60" s="496"/>
    </row>
    <row r="61" spans="1:21" s="59" customFormat="1" ht="36" customHeight="1" x14ac:dyDescent="0.25">
      <c r="A61" s="491"/>
      <c r="B61" s="493"/>
      <c r="C61" s="493"/>
      <c r="D61" s="493"/>
      <c r="E61" s="480" t="s">
        <v>235</v>
      </c>
      <c r="F61" s="480" t="s">
        <v>236</v>
      </c>
      <c r="G61" s="480" t="s">
        <v>238</v>
      </c>
      <c r="H61" s="480" t="s">
        <v>239</v>
      </c>
      <c r="I61" s="480" t="s">
        <v>240</v>
      </c>
      <c r="J61" s="497" t="s">
        <v>237</v>
      </c>
      <c r="K61" s="497"/>
      <c r="L61" s="497"/>
      <c r="M61" s="497"/>
      <c r="N61" s="497"/>
      <c r="O61" s="497"/>
      <c r="P61" s="497"/>
      <c r="Q61" s="497"/>
      <c r="R61" s="497"/>
      <c r="S61" s="497"/>
      <c r="T61" s="497"/>
      <c r="U61" s="497"/>
    </row>
    <row r="62" spans="1:21" s="59" customFormat="1" ht="17.25" customHeight="1" x14ac:dyDescent="0.25">
      <c r="A62" s="491"/>
      <c r="B62" s="493"/>
      <c r="C62" s="493"/>
      <c r="D62" s="493"/>
      <c r="E62" s="482"/>
      <c r="F62" s="482"/>
      <c r="G62" s="482"/>
      <c r="H62" s="482"/>
      <c r="I62" s="482"/>
      <c r="J62" s="497"/>
      <c r="K62" s="497"/>
      <c r="L62" s="497"/>
      <c r="M62" s="497"/>
      <c r="N62" s="497"/>
      <c r="O62" s="497"/>
      <c r="P62" s="497"/>
      <c r="Q62" s="497"/>
      <c r="R62" s="497"/>
      <c r="S62" s="497"/>
      <c r="T62" s="497"/>
      <c r="U62" s="497"/>
    </row>
    <row r="63" spans="1:21" s="59" customFormat="1" ht="28.5" customHeight="1" x14ac:dyDescent="0.25">
      <c r="A63" s="491"/>
      <c r="B63" s="493"/>
      <c r="C63" s="493"/>
      <c r="D63" s="493"/>
      <c r="E63" s="482"/>
      <c r="F63" s="482"/>
      <c r="G63" s="482"/>
      <c r="H63" s="482"/>
      <c r="I63" s="482"/>
      <c r="J63" s="480" t="s">
        <v>198</v>
      </c>
      <c r="K63" s="480" t="s">
        <v>199</v>
      </c>
      <c r="L63" s="480" t="s">
        <v>200</v>
      </c>
      <c r="M63" s="480" t="s">
        <v>201</v>
      </c>
      <c r="N63" s="480" t="s">
        <v>202</v>
      </c>
      <c r="O63" s="480" t="s">
        <v>203</v>
      </c>
      <c r="P63" s="480" t="s">
        <v>204</v>
      </c>
      <c r="Q63" s="480" t="s">
        <v>205</v>
      </c>
      <c r="R63" s="480" t="s">
        <v>206</v>
      </c>
      <c r="S63" s="480" t="s">
        <v>207</v>
      </c>
      <c r="T63" s="480" t="s">
        <v>208</v>
      </c>
      <c r="U63" s="475" t="s">
        <v>209</v>
      </c>
    </row>
    <row r="64" spans="1:21" s="59" customFormat="1" ht="135" customHeight="1" x14ac:dyDescent="0.25">
      <c r="A64" s="484" t="s">
        <v>396</v>
      </c>
      <c r="B64" s="485"/>
      <c r="C64" s="485"/>
      <c r="D64" s="486"/>
      <c r="E64" s="481"/>
      <c r="F64" s="481"/>
      <c r="G64" s="481"/>
      <c r="H64" s="481"/>
      <c r="I64" s="481"/>
      <c r="J64" s="481"/>
      <c r="K64" s="481"/>
      <c r="L64" s="481"/>
      <c r="M64" s="481"/>
      <c r="N64" s="481"/>
      <c r="O64" s="481"/>
      <c r="P64" s="481"/>
      <c r="Q64" s="481"/>
      <c r="R64" s="481"/>
      <c r="S64" s="481"/>
      <c r="T64" s="481"/>
      <c r="U64" s="476"/>
    </row>
    <row r="65" spans="1:21" s="59" customFormat="1" ht="13.5" customHeight="1" x14ac:dyDescent="0.25">
      <c r="A65" s="317"/>
      <c r="B65" s="318"/>
      <c r="C65" s="318"/>
      <c r="D65" s="318"/>
      <c r="E65" s="319"/>
      <c r="F65" s="319"/>
      <c r="G65" s="319"/>
      <c r="H65" s="319"/>
      <c r="I65" s="308"/>
      <c r="J65" s="320"/>
      <c r="K65" s="60"/>
      <c r="L65" s="60"/>
      <c r="M65" s="320"/>
      <c r="N65" s="60"/>
      <c r="O65" s="60"/>
      <c r="P65" s="320"/>
      <c r="Q65" s="60"/>
      <c r="R65" s="60"/>
      <c r="S65" s="60"/>
      <c r="T65" s="60"/>
      <c r="U65" s="309"/>
    </row>
    <row r="66" spans="1:21" s="59" customFormat="1" ht="39" customHeight="1" x14ac:dyDescent="0.25">
      <c r="A66" s="499" t="s">
        <v>248</v>
      </c>
      <c r="B66" s="499"/>
      <c r="C66" s="499"/>
      <c r="D66" s="499"/>
      <c r="E66" s="502"/>
      <c r="F66" s="502"/>
      <c r="G66" s="502"/>
      <c r="H66" s="502"/>
      <c r="I66" s="502"/>
      <c r="J66" s="502"/>
      <c r="K66" s="502"/>
      <c r="L66" s="502"/>
      <c r="M66" s="502"/>
      <c r="N66" s="502"/>
      <c r="O66" s="502"/>
      <c r="P66" s="502"/>
      <c r="Q66" s="502"/>
      <c r="R66" s="502"/>
      <c r="S66" s="502"/>
      <c r="T66" s="502"/>
      <c r="U66" s="503"/>
    </row>
    <row r="67" spans="1:21" s="59" customFormat="1" ht="90.75" customHeight="1" x14ac:dyDescent="0.25">
      <c r="A67" s="310" t="s">
        <v>422</v>
      </c>
      <c r="B67" s="299" t="s">
        <v>427</v>
      </c>
      <c r="C67" s="299"/>
      <c r="D67" s="299"/>
      <c r="E67" s="321"/>
      <c r="F67" s="321"/>
      <c r="G67" s="321"/>
      <c r="H67" s="321"/>
      <c r="I67" s="302"/>
      <c r="J67" s="303" t="s">
        <v>431</v>
      </c>
      <c r="K67" s="302"/>
      <c r="L67" s="302"/>
      <c r="M67" s="302"/>
      <c r="N67" s="302"/>
      <c r="O67" s="302"/>
      <c r="P67" s="303" t="s">
        <v>431</v>
      </c>
      <c r="Q67" s="302"/>
      <c r="R67" s="302"/>
      <c r="S67" s="302"/>
      <c r="T67" s="302"/>
      <c r="U67" s="306" t="s">
        <v>431</v>
      </c>
    </row>
    <row r="68" spans="1:21" s="59" customFormat="1" ht="90.75" customHeight="1" x14ac:dyDescent="0.25">
      <c r="A68" s="310" t="s">
        <v>423</v>
      </c>
      <c r="B68" s="322" t="s">
        <v>425</v>
      </c>
      <c r="C68" s="299"/>
      <c r="D68" s="299"/>
      <c r="E68" s="323"/>
      <c r="F68" s="323"/>
      <c r="G68" s="323"/>
      <c r="H68" s="323"/>
      <c r="I68" s="302"/>
      <c r="J68" s="302"/>
      <c r="K68" s="302"/>
      <c r="L68" s="302"/>
      <c r="M68" s="302"/>
      <c r="N68" s="302"/>
      <c r="O68" s="302"/>
      <c r="P68" s="303" t="s">
        <v>431</v>
      </c>
      <c r="Q68" s="302"/>
      <c r="R68" s="302"/>
      <c r="S68" s="302"/>
      <c r="T68" s="302"/>
      <c r="U68" s="304"/>
    </row>
    <row r="69" spans="1:21" s="59" customFormat="1" ht="90.75" customHeight="1" x14ac:dyDescent="0.25">
      <c r="A69" s="290" t="s">
        <v>424</v>
      </c>
      <c r="B69" s="299" t="s">
        <v>426</v>
      </c>
      <c r="C69" s="299"/>
      <c r="D69" s="299"/>
      <c r="E69" s="324"/>
      <c r="F69" s="324"/>
      <c r="G69" s="324"/>
      <c r="H69" s="324"/>
      <c r="I69" s="301"/>
      <c r="J69" s="303" t="s">
        <v>431</v>
      </c>
      <c r="K69" s="302"/>
      <c r="L69" s="302"/>
      <c r="M69" s="302"/>
      <c r="N69" s="302"/>
      <c r="O69" s="302"/>
      <c r="P69" s="303" t="s">
        <v>431</v>
      </c>
      <c r="Q69" s="302"/>
      <c r="R69" s="302"/>
      <c r="S69" s="302"/>
      <c r="T69" s="302"/>
      <c r="U69" s="303" t="s">
        <v>431</v>
      </c>
    </row>
    <row r="70" spans="1:21" s="59" customFormat="1" ht="39" customHeight="1" x14ac:dyDescent="0.25">
      <c r="A70" s="500" t="s">
        <v>249</v>
      </c>
      <c r="B70" s="501"/>
      <c r="C70" s="501"/>
      <c r="D70" s="501"/>
      <c r="E70" s="325"/>
      <c r="F70" s="325"/>
      <c r="G70" s="325"/>
      <c r="H70" s="325"/>
      <c r="I70" s="60"/>
      <c r="J70" s="60"/>
      <c r="K70" s="60"/>
      <c r="L70" s="60"/>
      <c r="M70" s="60"/>
      <c r="N70" s="60"/>
      <c r="O70" s="60"/>
      <c r="P70" s="60"/>
      <c r="Q70" s="60"/>
      <c r="R70" s="60"/>
      <c r="S70" s="60"/>
      <c r="T70" s="60"/>
      <c r="U70" s="309"/>
    </row>
    <row r="71" spans="1:21" s="59" customFormat="1" ht="132" customHeight="1" x14ac:dyDescent="0.25">
      <c r="A71" s="310" t="s">
        <v>428</v>
      </c>
      <c r="B71" s="307" t="s">
        <v>429</v>
      </c>
      <c r="C71" s="299"/>
      <c r="D71" s="299"/>
      <c r="E71" s="299"/>
      <c r="F71" s="299"/>
      <c r="G71" s="299"/>
      <c r="H71" s="299"/>
      <c r="I71" s="301"/>
      <c r="J71" s="315" t="s">
        <v>431</v>
      </c>
      <c r="K71" s="315" t="s">
        <v>431</v>
      </c>
      <c r="L71" s="315" t="s">
        <v>431</v>
      </c>
      <c r="M71" s="315" t="s">
        <v>431</v>
      </c>
      <c r="N71" s="315" t="s">
        <v>431</v>
      </c>
      <c r="O71" s="315" t="s">
        <v>431</v>
      </c>
      <c r="P71" s="315" t="s">
        <v>431</v>
      </c>
      <c r="Q71" s="315" t="s">
        <v>431</v>
      </c>
      <c r="R71" s="315" t="s">
        <v>431</v>
      </c>
      <c r="S71" s="315" t="s">
        <v>431</v>
      </c>
      <c r="T71" s="315" t="s">
        <v>431</v>
      </c>
      <c r="U71" s="306" t="s">
        <v>431</v>
      </c>
    </row>
    <row r="72" spans="1:21" s="59" customFormat="1" ht="1.5" customHeight="1" thickBot="1" x14ac:dyDescent="0.3">
      <c r="A72" s="326" t="s">
        <v>51</v>
      </c>
      <c r="B72" s="327" t="s">
        <v>52</v>
      </c>
      <c r="C72" s="487" t="s">
        <v>447</v>
      </c>
      <c r="D72" s="487"/>
      <c r="E72" s="487"/>
      <c r="F72" s="487"/>
      <c r="G72" s="487"/>
      <c r="H72" s="487"/>
      <c r="I72" s="487"/>
      <c r="J72" s="487"/>
      <c r="K72" s="487"/>
      <c r="L72" s="487"/>
      <c r="M72" s="487"/>
      <c r="N72" s="487"/>
      <c r="O72" s="487"/>
      <c r="P72" s="487"/>
      <c r="Q72" s="487"/>
      <c r="R72" s="487"/>
      <c r="S72" s="487"/>
      <c r="T72" s="487"/>
      <c r="U72" s="488"/>
    </row>
    <row r="73" spans="1:21" s="59" customFormat="1" ht="168.75" hidden="1" customHeight="1" x14ac:dyDescent="0.25">
      <c r="A73" s="483" t="s">
        <v>450</v>
      </c>
      <c r="B73" s="483"/>
      <c r="C73" s="483"/>
      <c r="D73" s="483"/>
      <c r="E73" s="483"/>
      <c r="F73" s="483"/>
      <c r="G73" s="483"/>
      <c r="H73" s="483"/>
      <c r="I73" s="483"/>
      <c r="J73" s="483"/>
      <c r="K73" s="483"/>
      <c r="L73" s="60"/>
      <c r="M73" s="60"/>
      <c r="N73" s="60"/>
      <c r="O73" s="60"/>
      <c r="P73" s="60"/>
      <c r="Q73" s="60"/>
      <c r="R73" s="60"/>
      <c r="S73" s="60"/>
    </row>
  </sheetData>
  <autoFilter ref="J16:U64"/>
  <mergeCells count="118">
    <mergeCell ref="E66:U66"/>
    <mergeCell ref="J60:U60"/>
    <mergeCell ref="E61:E64"/>
    <mergeCell ref="F61:F64"/>
    <mergeCell ref="G61:G64"/>
    <mergeCell ref="H61:H64"/>
    <mergeCell ref="I61:I64"/>
    <mergeCell ref="J61:U62"/>
    <mergeCell ref="J63:J64"/>
    <mergeCell ref="K63:K64"/>
    <mergeCell ref="L63:L64"/>
    <mergeCell ref="M63:M64"/>
    <mergeCell ref="N63:N64"/>
    <mergeCell ref="O63:O64"/>
    <mergeCell ref="P63:P64"/>
    <mergeCell ref="Q63:Q64"/>
    <mergeCell ref="R63:R64"/>
    <mergeCell ref="M48:M49"/>
    <mergeCell ref="N48:N49"/>
    <mergeCell ref="O48:O49"/>
    <mergeCell ref="P48:P49"/>
    <mergeCell ref="Q48:Q49"/>
    <mergeCell ref="S63:S64"/>
    <mergeCell ref="T63:T64"/>
    <mergeCell ref="U63:U64"/>
    <mergeCell ref="A64:D64"/>
    <mergeCell ref="A60:A63"/>
    <mergeCell ref="B60:B63"/>
    <mergeCell ref="C60:C63"/>
    <mergeCell ref="U34:U35"/>
    <mergeCell ref="E32:E35"/>
    <mergeCell ref="F32:F35"/>
    <mergeCell ref="G32:G35"/>
    <mergeCell ref="H32:H35"/>
    <mergeCell ref="I32:I35"/>
    <mergeCell ref="D60:D63"/>
    <mergeCell ref="E60:I60"/>
    <mergeCell ref="R48:R49"/>
    <mergeCell ref="S48:S49"/>
    <mergeCell ref="T48:T49"/>
    <mergeCell ref="U48:U49"/>
    <mergeCell ref="A49:D49"/>
    <mergeCell ref="E45:I45"/>
    <mergeCell ref="J45:U45"/>
    <mergeCell ref="E46:E49"/>
    <mergeCell ref="F46:F49"/>
    <mergeCell ref="G46:G49"/>
    <mergeCell ref="H46:H49"/>
    <mergeCell ref="I46:I49"/>
    <mergeCell ref="J46:U47"/>
    <mergeCell ref="J48:J49"/>
    <mergeCell ref="K48:K49"/>
    <mergeCell ref="L48:L49"/>
    <mergeCell ref="A31:A34"/>
    <mergeCell ref="B31:B34"/>
    <mergeCell ref="C31:C34"/>
    <mergeCell ref="D31:D34"/>
    <mergeCell ref="E31:I31"/>
    <mergeCell ref="J31:U31"/>
    <mergeCell ref="A35:D35"/>
    <mergeCell ref="A44:D44"/>
    <mergeCell ref="A45:A48"/>
    <mergeCell ref="B45:B48"/>
    <mergeCell ref="C45:C48"/>
    <mergeCell ref="D45:D48"/>
    <mergeCell ref="J32:U33"/>
    <mergeCell ref="J34:J35"/>
    <mergeCell ref="K34:K35"/>
    <mergeCell ref="L34:L35"/>
    <mergeCell ref="M34:M35"/>
    <mergeCell ref="N34:N35"/>
    <mergeCell ref="O34:O35"/>
    <mergeCell ref="P34:P35"/>
    <mergeCell ref="Q34:Q35"/>
    <mergeCell ref="R34:R35"/>
    <mergeCell ref="S34:S35"/>
    <mergeCell ref="T34:T35"/>
    <mergeCell ref="A73:K73"/>
    <mergeCell ref="A23:C23"/>
    <mergeCell ref="A18:C18"/>
    <mergeCell ref="C72:U72"/>
    <mergeCell ref="B7:U7"/>
    <mergeCell ref="B8:U8"/>
    <mergeCell ref="A9:XFD12"/>
    <mergeCell ref="A13:A16"/>
    <mergeCell ref="B13:B16"/>
    <mergeCell ref="C13:C16"/>
    <mergeCell ref="D13:D16"/>
    <mergeCell ref="E13:I13"/>
    <mergeCell ref="J13:U13"/>
    <mergeCell ref="E14:E17"/>
    <mergeCell ref="G14:G17"/>
    <mergeCell ref="H14:H17"/>
    <mergeCell ref="J14:U15"/>
    <mergeCell ref="J16:J17"/>
    <mergeCell ref="K16:K17"/>
    <mergeCell ref="A30:D30"/>
    <mergeCell ref="A66:D66"/>
    <mergeCell ref="A70:D70"/>
    <mergeCell ref="O16:O17"/>
    <mergeCell ref="P16:P17"/>
    <mergeCell ref="B6:U6"/>
    <mergeCell ref="A1:A3"/>
    <mergeCell ref="B1:K3"/>
    <mergeCell ref="L1:U3"/>
    <mergeCell ref="B4:U4"/>
    <mergeCell ref="B5:U5"/>
    <mergeCell ref="U16:U17"/>
    <mergeCell ref="A17:D17"/>
    <mergeCell ref="Q16:Q17"/>
    <mergeCell ref="R16:R17"/>
    <mergeCell ref="S16:S17"/>
    <mergeCell ref="T16:T17"/>
    <mergeCell ref="F14:F17"/>
    <mergeCell ref="L16:L17"/>
    <mergeCell ref="M16:M17"/>
    <mergeCell ref="N16:N17"/>
    <mergeCell ref="I14:I17"/>
  </mergeCells>
  <pageMargins left="0.51181102362204722" right="0.27559055118110237" top="0.39370078740157483" bottom="0.27559055118110237" header="0.78740157480314965" footer="0.31496062992125984"/>
  <pageSetup paperSize="41" scale="27" fitToHeight="0" orientation="landscape" r:id="rId1"/>
  <headerFooter>
    <oddFooter>&amp;L&amp;20Oficina de Control Interno&amp;C&amp;20&amp;P&amp;R&amp;18Plan Anual de Auditoria V2</oddFooter>
  </headerFooter>
  <rowBreaks count="3" manualBreakCount="3">
    <brk id="29" max="20" man="1"/>
    <brk id="43" max="20" man="1"/>
    <brk id="59" max="20"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56"/>
  <sheetViews>
    <sheetView topLeftCell="A10" workbookViewId="0">
      <selection activeCell="A21" sqref="A21"/>
    </sheetView>
  </sheetViews>
  <sheetFormatPr baseColWidth="10" defaultRowHeight="15" x14ac:dyDescent="0.25"/>
  <cols>
    <col min="1" max="1" width="4.5703125" customWidth="1"/>
    <col min="2" max="2" width="48.7109375" customWidth="1"/>
    <col min="3" max="3" width="12.140625" bestFit="1" customWidth="1"/>
    <col min="8" max="8" width="11.5703125" customWidth="1"/>
    <col min="9" max="9" width="5.28515625" customWidth="1"/>
    <col min="10" max="10" width="8.28515625" customWidth="1"/>
    <col min="17" max="17" width="21.42578125" customWidth="1"/>
    <col min="18" max="18" width="22.7109375" customWidth="1"/>
    <col min="20" max="20" width="45.28515625" customWidth="1"/>
  </cols>
  <sheetData>
    <row r="1" spans="2:20" ht="15.75" thickBot="1" x14ac:dyDescent="0.3"/>
    <row r="2" spans="2:20" x14ac:dyDescent="0.25">
      <c r="B2" s="396" t="s">
        <v>30</v>
      </c>
      <c r="C2" s="337" t="s">
        <v>31</v>
      </c>
      <c r="D2" s="521"/>
      <c r="E2" s="521"/>
      <c r="F2" s="521"/>
      <c r="G2" s="521"/>
      <c r="H2" s="521"/>
      <c r="I2" s="521"/>
      <c r="J2" s="521"/>
      <c r="K2" s="521"/>
      <c r="L2" s="521"/>
      <c r="M2" s="521"/>
      <c r="N2" s="521"/>
      <c r="O2" s="403"/>
      <c r="P2" s="403"/>
      <c r="Q2" s="404"/>
    </row>
    <row r="3" spans="2:20" x14ac:dyDescent="0.25">
      <c r="B3" s="397"/>
      <c r="C3" s="522"/>
      <c r="D3" s="522"/>
      <c r="E3" s="522"/>
      <c r="F3" s="522"/>
      <c r="G3" s="522"/>
      <c r="H3" s="522"/>
      <c r="I3" s="522"/>
      <c r="J3" s="522"/>
      <c r="K3" s="522"/>
      <c r="L3" s="522"/>
      <c r="M3" s="522"/>
      <c r="N3" s="522"/>
      <c r="O3" s="405"/>
      <c r="P3" s="405"/>
      <c r="Q3" s="406"/>
    </row>
    <row r="4" spans="2:20" x14ac:dyDescent="0.25">
      <c r="B4" s="397"/>
      <c r="C4" s="522"/>
      <c r="D4" s="522"/>
      <c r="E4" s="522"/>
      <c r="F4" s="522"/>
      <c r="G4" s="522"/>
      <c r="H4" s="522"/>
      <c r="I4" s="522"/>
      <c r="J4" s="522"/>
      <c r="K4" s="522"/>
      <c r="L4" s="522"/>
      <c r="M4" s="522"/>
      <c r="N4" s="522"/>
      <c r="O4" s="405"/>
      <c r="P4" s="405"/>
      <c r="Q4" s="406"/>
    </row>
    <row r="5" spans="2:20" ht="15.75" thickBot="1" x14ac:dyDescent="0.3">
      <c r="B5" s="520"/>
      <c r="C5" s="432"/>
      <c r="D5" s="523"/>
      <c r="E5" s="523"/>
      <c r="F5" s="523"/>
      <c r="G5" s="523"/>
      <c r="H5" s="523"/>
      <c r="I5" s="523"/>
      <c r="J5" s="523"/>
      <c r="K5" s="523"/>
      <c r="L5" s="523"/>
      <c r="M5" s="523"/>
      <c r="N5" s="523"/>
      <c r="O5" s="407"/>
      <c r="P5" s="407"/>
      <c r="Q5" s="408"/>
    </row>
    <row r="6" spans="2:20" ht="17.25" thickBot="1" x14ac:dyDescent="0.35">
      <c r="B6" s="48" t="s">
        <v>11</v>
      </c>
      <c r="C6" s="49">
        <v>43465</v>
      </c>
      <c r="D6" s="50"/>
    </row>
    <row r="7" spans="2:20" ht="16.5" x14ac:dyDescent="0.3">
      <c r="B7" s="70"/>
      <c r="C7" s="71"/>
      <c r="D7" s="50"/>
    </row>
    <row r="8" spans="2:20" ht="17.25" thickBot="1" x14ac:dyDescent="0.35">
      <c r="B8" s="50"/>
      <c r="C8" s="50"/>
      <c r="D8" s="50"/>
    </row>
    <row r="9" spans="2:20" ht="15.75" thickBot="1" x14ac:dyDescent="0.3">
      <c r="B9" s="32">
        <v>1</v>
      </c>
      <c r="C9" s="514">
        <v>2</v>
      </c>
      <c r="D9" s="514"/>
      <c r="E9" s="514"/>
      <c r="F9" s="514"/>
      <c r="G9" s="514"/>
      <c r="H9" s="514"/>
      <c r="I9" s="514"/>
      <c r="J9" s="514">
        <v>3</v>
      </c>
      <c r="K9" s="514"/>
      <c r="L9" s="514">
        <v>4</v>
      </c>
      <c r="M9" s="514"/>
      <c r="N9" s="514">
        <v>4</v>
      </c>
      <c r="O9" s="514"/>
      <c r="P9" s="519"/>
      <c r="Q9" s="505">
        <v>5</v>
      </c>
      <c r="R9" s="506"/>
    </row>
    <row r="10" spans="2:20" ht="30" customHeight="1" thickBot="1" x14ac:dyDescent="0.3">
      <c r="B10" s="516" t="s">
        <v>32</v>
      </c>
      <c r="C10" s="512" t="s">
        <v>0</v>
      </c>
      <c r="D10" s="518"/>
      <c r="E10" s="518"/>
      <c r="F10" s="518"/>
      <c r="G10" s="518"/>
      <c r="H10" s="510" t="s">
        <v>6</v>
      </c>
      <c r="I10" s="511"/>
      <c r="J10" s="510" t="s">
        <v>7</v>
      </c>
      <c r="K10" s="511"/>
      <c r="L10" s="510" t="s">
        <v>8</v>
      </c>
      <c r="M10" s="511"/>
      <c r="N10" s="504" t="s">
        <v>9</v>
      </c>
      <c r="O10" s="504" t="s">
        <v>10</v>
      </c>
      <c r="P10" s="504" t="s">
        <v>13</v>
      </c>
      <c r="Q10" s="504" t="s">
        <v>14</v>
      </c>
      <c r="R10" s="504" t="s">
        <v>43</v>
      </c>
    </row>
    <row r="11" spans="2:20" ht="30" customHeight="1" thickBot="1" x14ac:dyDescent="0.3">
      <c r="B11" s="517"/>
      <c r="C11" s="1" t="s">
        <v>1</v>
      </c>
      <c r="D11" s="2" t="s">
        <v>2</v>
      </c>
      <c r="E11" s="3" t="s">
        <v>3</v>
      </c>
      <c r="F11" s="4" t="s">
        <v>4</v>
      </c>
      <c r="G11" s="33" t="s">
        <v>5</v>
      </c>
      <c r="H11" s="512"/>
      <c r="I11" s="513"/>
      <c r="J11" s="512"/>
      <c r="K11" s="513"/>
      <c r="L11" s="512"/>
      <c r="M11" s="513"/>
      <c r="N11" s="515"/>
      <c r="O11" s="515"/>
      <c r="P11" s="515"/>
      <c r="Q11" s="515"/>
      <c r="R11" s="504"/>
    </row>
    <row r="12" spans="2:20" x14ac:dyDescent="0.25">
      <c r="B12" s="23" t="s">
        <v>17</v>
      </c>
      <c r="C12" s="20"/>
      <c r="D12" s="10">
        <v>1</v>
      </c>
      <c r="E12" s="10"/>
      <c r="F12" s="10"/>
      <c r="G12" s="11">
        <f>SUM(C12:F12)</f>
        <v>1</v>
      </c>
      <c r="H12" s="11" t="str">
        <f>+IF(($C12/$G12)&gt;=0.2,"Extremo",+IF((($C12/G12)+($D12/$G12))&gt;=0.3,"Alto",+IF((($C12/$G12)+($D12/$G12)+($E12/$G12))&gt;=0.4,"Moderado",+IF(($C12/$G12)+($D12/$G12)+($E12/$G12)+($F12/$G12)&gt;=0.5,"Bajo",""))))</f>
        <v>Alto</v>
      </c>
      <c r="I12" s="13">
        <f>(IF(H12="Extremo",50%,(IF(H12="Alto",40%,IF(H12="Moderado",15%,IF(H12="Bajo",10%,0))))))</f>
        <v>0.4</v>
      </c>
      <c r="J12" s="9" t="s">
        <v>12</v>
      </c>
      <c r="K12" s="13">
        <f>IF(J12="Si",100%,IF(J12="No",0,0))</f>
        <v>0</v>
      </c>
      <c r="L12" s="9"/>
      <c r="M12" s="13">
        <f>IF(L12="Si",20%,IF(L12="No",0,0))</f>
        <v>0</v>
      </c>
      <c r="N12" s="26"/>
      <c r="O12" s="12">
        <f>+$C$6-N12</f>
        <v>43465</v>
      </c>
      <c r="P12" s="27">
        <f>IF(O12&gt;=1080,30%,IF(O12&gt;=720,20%,IF(O12&gt;=360,10%,IF(O12&lt;=359,0%,0))))</f>
        <v>0.3</v>
      </c>
      <c r="Q12" s="51">
        <f>IF(K12=100%,100%,(I12+M12+P12))</f>
        <v>0.7</v>
      </c>
      <c r="R12" s="54">
        <f>+RANK(Q12,$Q$12:$Q$29,0)</f>
        <v>4</v>
      </c>
      <c r="T12" s="51">
        <f>IF(N12=100%,100%,(L12+P12+S12))</f>
        <v>0.3</v>
      </c>
    </row>
    <row r="13" spans="2:20" x14ac:dyDescent="0.25">
      <c r="B13" s="24" t="s">
        <v>16</v>
      </c>
      <c r="C13" s="21"/>
      <c r="D13" s="6"/>
      <c r="E13" s="6"/>
      <c r="F13" s="6">
        <v>1</v>
      </c>
      <c r="G13" s="7">
        <f t="shared" ref="G13:G25" si="0">SUM(C13:F13)</f>
        <v>1</v>
      </c>
      <c r="H13" s="7" t="str">
        <f t="shared" ref="H13:H25" si="1">+IF(($C13/$G13)&gt;=0.2,"Extremo",+IF((($C13/G13)+($D13/$G13))&gt;=0.3,"Alto",+IF((($C13/$G13)+($D13/$G13)+($E13/$G13))&gt;=0.4,"Moderado",+IF(($C13/$G13)+($D13/$G13)+($E13/$G13)+($F13/$G13)&gt;=0.5,"Bajo",""))))</f>
        <v>Bajo</v>
      </c>
      <c r="I13" s="15">
        <f t="shared" ref="I13:I25" si="2">(IF(H13="Extremo",50%,(IF(H13="Alto",40%,IF(H13="Moderado",15%,IF(H13="Bajo",10%,0))))))</f>
        <v>0.1</v>
      </c>
      <c r="J13" s="14"/>
      <c r="K13" s="15">
        <f t="shared" ref="K13:K25" si="3">IF(J13="Si",100%,IF(J13="No",0,0))</f>
        <v>0</v>
      </c>
      <c r="L13" s="14"/>
      <c r="M13" s="15">
        <f t="shared" ref="M13:M25" si="4">IF(L13="Si",20%,IF(L13="No",0,0))</f>
        <v>0</v>
      </c>
      <c r="N13" s="28"/>
      <c r="O13" s="8">
        <f t="shared" ref="O13:O25" si="5">+$C$6-N13</f>
        <v>43465</v>
      </c>
      <c r="P13" s="29">
        <f t="shared" ref="P13:P25" si="6">IF(O13&gt;=1080,30%,IF(O13&gt;=720,20%,IF(O13&gt;=360,10%,IF(O13&lt;=359,0%,0))))</f>
        <v>0.3</v>
      </c>
      <c r="Q13" s="52">
        <f t="shared" ref="Q13:Q25" si="7">IF(K13=100%,100%,(I13+M13+P13))</f>
        <v>0.4</v>
      </c>
      <c r="R13" s="55">
        <f t="shared" ref="R13:R29" si="8">+RANK(Q13,$Q$12:$Q$29,0)</f>
        <v>15</v>
      </c>
    </row>
    <row r="14" spans="2:20" x14ac:dyDescent="0.25">
      <c r="B14" s="24" t="s">
        <v>18</v>
      </c>
      <c r="C14" s="21"/>
      <c r="D14" s="6"/>
      <c r="E14" s="6">
        <v>1</v>
      </c>
      <c r="F14" s="6"/>
      <c r="G14" s="7">
        <f t="shared" si="0"/>
        <v>1</v>
      </c>
      <c r="H14" s="7" t="str">
        <f t="shared" si="1"/>
        <v>Moderado</v>
      </c>
      <c r="I14" s="15">
        <f t="shared" si="2"/>
        <v>0.15</v>
      </c>
      <c r="J14" s="14"/>
      <c r="K14" s="15">
        <f t="shared" si="3"/>
        <v>0</v>
      </c>
      <c r="L14" s="14"/>
      <c r="M14" s="15">
        <f t="shared" si="4"/>
        <v>0</v>
      </c>
      <c r="N14" s="28"/>
      <c r="O14" s="8">
        <f t="shared" si="5"/>
        <v>43465</v>
      </c>
      <c r="P14" s="29">
        <f t="shared" si="6"/>
        <v>0.3</v>
      </c>
      <c r="Q14" s="52">
        <f t="shared" si="7"/>
        <v>0.44999999999999996</v>
      </c>
      <c r="R14" s="55">
        <f t="shared" si="8"/>
        <v>9</v>
      </c>
    </row>
    <row r="15" spans="2:20" x14ac:dyDescent="0.25">
      <c r="B15" s="24" t="s">
        <v>19</v>
      </c>
      <c r="C15" s="21">
        <v>1</v>
      </c>
      <c r="D15" s="6"/>
      <c r="E15" s="6"/>
      <c r="F15" s="6"/>
      <c r="G15" s="7">
        <f t="shared" si="0"/>
        <v>1</v>
      </c>
      <c r="H15" s="7" t="str">
        <f t="shared" si="1"/>
        <v>Extremo</v>
      </c>
      <c r="I15" s="15">
        <f t="shared" si="2"/>
        <v>0.5</v>
      </c>
      <c r="J15" s="14"/>
      <c r="K15" s="15">
        <f t="shared" si="3"/>
        <v>0</v>
      </c>
      <c r="L15" s="14"/>
      <c r="M15" s="15">
        <f t="shared" si="4"/>
        <v>0</v>
      </c>
      <c r="N15" s="28"/>
      <c r="O15" s="8">
        <f t="shared" si="5"/>
        <v>43465</v>
      </c>
      <c r="P15" s="29">
        <f t="shared" si="6"/>
        <v>0.3</v>
      </c>
      <c r="Q15" s="52">
        <f t="shared" si="7"/>
        <v>0.8</v>
      </c>
      <c r="R15" s="55">
        <f t="shared" si="8"/>
        <v>1</v>
      </c>
    </row>
    <row r="16" spans="2:20" x14ac:dyDescent="0.25">
      <c r="B16" s="24" t="s">
        <v>20</v>
      </c>
      <c r="C16" s="21"/>
      <c r="D16" s="6">
        <v>4</v>
      </c>
      <c r="E16" s="6"/>
      <c r="F16" s="6"/>
      <c r="G16" s="7">
        <f t="shared" si="0"/>
        <v>4</v>
      </c>
      <c r="H16" s="7" t="str">
        <f t="shared" si="1"/>
        <v>Alto</v>
      </c>
      <c r="I16" s="15">
        <f t="shared" si="2"/>
        <v>0.4</v>
      </c>
      <c r="J16" s="14"/>
      <c r="K16" s="15">
        <f t="shared" si="3"/>
        <v>0</v>
      </c>
      <c r="L16" s="14"/>
      <c r="M16" s="15">
        <f t="shared" si="4"/>
        <v>0</v>
      </c>
      <c r="N16" s="28"/>
      <c r="O16" s="8">
        <f t="shared" si="5"/>
        <v>43465</v>
      </c>
      <c r="P16" s="29">
        <f t="shared" si="6"/>
        <v>0.3</v>
      </c>
      <c r="Q16" s="52">
        <f t="shared" si="7"/>
        <v>0.7</v>
      </c>
      <c r="R16" s="55">
        <f t="shared" si="8"/>
        <v>4</v>
      </c>
    </row>
    <row r="17" spans="2:18" x14ac:dyDescent="0.25">
      <c r="B17" s="24" t="s">
        <v>21</v>
      </c>
      <c r="C17" s="21"/>
      <c r="D17" s="6"/>
      <c r="E17" s="6">
        <v>1</v>
      </c>
      <c r="F17" s="6"/>
      <c r="G17" s="7">
        <f t="shared" si="0"/>
        <v>1</v>
      </c>
      <c r="H17" s="7" t="str">
        <f t="shared" si="1"/>
        <v>Moderado</v>
      </c>
      <c r="I17" s="15">
        <f t="shared" si="2"/>
        <v>0.15</v>
      </c>
      <c r="J17" s="14"/>
      <c r="K17" s="15">
        <f t="shared" si="3"/>
        <v>0</v>
      </c>
      <c r="L17" s="14"/>
      <c r="M17" s="15">
        <f t="shared" si="4"/>
        <v>0</v>
      </c>
      <c r="N17" s="28"/>
      <c r="O17" s="8">
        <f t="shared" si="5"/>
        <v>43465</v>
      </c>
      <c r="P17" s="29">
        <f t="shared" si="6"/>
        <v>0.3</v>
      </c>
      <c r="Q17" s="52">
        <f t="shared" si="7"/>
        <v>0.44999999999999996</v>
      </c>
      <c r="R17" s="55">
        <f t="shared" si="8"/>
        <v>9</v>
      </c>
    </row>
    <row r="18" spans="2:18" x14ac:dyDescent="0.25">
      <c r="B18" s="24" t="s">
        <v>22</v>
      </c>
      <c r="C18" s="21"/>
      <c r="D18" s="6"/>
      <c r="E18" s="6"/>
      <c r="F18" s="6">
        <v>1</v>
      </c>
      <c r="G18" s="7">
        <f t="shared" si="0"/>
        <v>1</v>
      </c>
      <c r="H18" s="7" t="str">
        <f t="shared" si="1"/>
        <v>Bajo</v>
      </c>
      <c r="I18" s="15">
        <f t="shared" si="2"/>
        <v>0.1</v>
      </c>
      <c r="J18" s="14"/>
      <c r="K18" s="15">
        <f t="shared" si="3"/>
        <v>0</v>
      </c>
      <c r="L18" s="14"/>
      <c r="M18" s="15">
        <f t="shared" si="4"/>
        <v>0</v>
      </c>
      <c r="N18" s="28"/>
      <c r="O18" s="8">
        <f t="shared" si="5"/>
        <v>43465</v>
      </c>
      <c r="P18" s="29">
        <f t="shared" si="6"/>
        <v>0.3</v>
      </c>
      <c r="Q18" s="52">
        <f t="shared" si="7"/>
        <v>0.4</v>
      </c>
      <c r="R18" s="55">
        <f t="shared" si="8"/>
        <v>15</v>
      </c>
    </row>
    <row r="19" spans="2:18" x14ac:dyDescent="0.25">
      <c r="B19" s="24" t="s">
        <v>23</v>
      </c>
      <c r="C19" s="21"/>
      <c r="D19" s="6"/>
      <c r="E19" s="6">
        <v>1</v>
      </c>
      <c r="F19" s="6"/>
      <c r="G19" s="7">
        <f t="shared" si="0"/>
        <v>1</v>
      </c>
      <c r="H19" s="7" t="str">
        <f t="shared" si="1"/>
        <v>Moderado</v>
      </c>
      <c r="I19" s="15">
        <f t="shared" si="2"/>
        <v>0.15</v>
      </c>
      <c r="J19" s="14"/>
      <c r="K19" s="15">
        <f t="shared" si="3"/>
        <v>0</v>
      </c>
      <c r="L19" s="14"/>
      <c r="M19" s="15">
        <f t="shared" si="4"/>
        <v>0</v>
      </c>
      <c r="N19" s="28"/>
      <c r="O19" s="8">
        <f t="shared" si="5"/>
        <v>43465</v>
      </c>
      <c r="P19" s="29">
        <f t="shared" si="6"/>
        <v>0.3</v>
      </c>
      <c r="Q19" s="52">
        <f t="shared" si="7"/>
        <v>0.44999999999999996</v>
      </c>
      <c r="R19" s="55">
        <f t="shared" si="8"/>
        <v>9</v>
      </c>
    </row>
    <row r="20" spans="2:18" x14ac:dyDescent="0.25">
      <c r="B20" s="24" t="s">
        <v>24</v>
      </c>
      <c r="C20" s="21"/>
      <c r="D20" s="6">
        <v>1</v>
      </c>
      <c r="E20" s="6"/>
      <c r="F20" s="6"/>
      <c r="G20" s="7">
        <f t="shared" si="0"/>
        <v>1</v>
      </c>
      <c r="H20" s="7" t="str">
        <f t="shared" si="1"/>
        <v>Alto</v>
      </c>
      <c r="I20" s="15">
        <f t="shared" si="2"/>
        <v>0.4</v>
      </c>
      <c r="J20" s="14"/>
      <c r="K20" s="15">
        <f t="shared" si="3"/>
        <v>0</v>
      </c>
      <c r="L20" s="14"/>
      <c r="M20" s="15">
        <f t="shared" si="4"/>
        <v>0</v>
      </c>
      <c r="N20" s="28"/>
      <c r="O20" s="8">
        <f t="shared" si="5"/>
        <v>43465</v>
      </c>
      <c r="P20" s="29">
        <f t="shared" si="6"/>
        <v>0.3</v>
      </c>
      <c r="Q20" s="52">
        <f t="shared" si="7"/>
        <v>0.7</v>
      </c>
      <c r="R20" s="55">
        <f t="shared" si="8"/>
        <v>4</v>
      </c>
    </row>
    <row r="21" spans="2:18" x14ac:dyDescent="0.25">
      <c r="B21" s="24" t="s">
        <v>25</v>
      </c>
      <c r="C21" s="21"/>
      <c r="D21" s="6"/>
      <c r="E21" s="6">
        <v>1</v>
      </c>
      <c r="F21" s="6"/>
      <c r="G21" s="7">
        <f t="shared" si="0"/>
        <v>1</v>
      </c>
      <c r="H21" s="7" t="str">
        <f t="shared" si="1"/>
        <v>Moderado</v>
      </c>
      <c r="I21" s="15">
        <f t="shared" si="2"/>
        <v>0.15</v>
      </c>
      <c r="J21" s="14"/>
      <c r="K21" s="15">
        <f t="shared" si="3"/>
        <v>0</v>
      </c>
      <c r="L21" s="14"/>
      <c r="M21" s="15">
        <f t="shared" si="4"/>
        <v>0</v>
      </c>
      <c r="N21" s="28"/>
      <c r="O21" s="8">
        <f t="shared" si="5"/>
        <v>43465</v>
      </c>
      <c r="P21" s="29">
        <f t="shared" si="6"/>
        <v>0.3</v>
      </c>
      <c r="Q21" s="52">
        <f t="shared" si="7"/>
        <v>0.44999999999999996</v>
      </c>
      <c r="R21" s="55">
        <f t="shared" si="8"/>
        <v>9</v>
      </c>
    </row>
    <row r="22" spans="2:18" x14ac:dyDescent="0.25">
      <c r="B22" s="24" t="s">
        <v>26</v>
      </c>
      <c r="C22" s="21"/>
      <c r="D22" s="6">
        <v>1</v>
      </c>
      <c r="E22" s="6"/>
      <c r="F22" s="6"/>
      <c r="G22" s="7">
        <f t="shared" si="0"/>
        <v>1</v>
      </c>
      <c r="H22" s="7" t="str">
        <f t="shared" si="1"/>
        <v>Alto</v>
      </c>
      <c r="I22" s="15">
        <f t="shared" si="2"/>
        <v>0.4</v>
      </c>
      <c r="J22" s="14"/>
      <c r="K22" s="15">
        <f t="shared" si="3"/>
        <v>0</v>
      </c>
      <c r="L22" s="14"/>
      <c r="M22" s="15">
        <f t="shared" si="4"/>
        <v>0</v>
      </c>
      <c r="N22" s="28"/>
      <c r="O22" s="8">
        <f t="shared" si="5"/>
        <v>43465</v>
      </c>
      <c r="P22" s="29">
        <f t="shared" si="6"/>
        <v>0.3</v>
      </c>
      <c r="Q22" s="52">
        <f t="shared" si="7"/>
        <v>0.7</v>
      </c>
      <c r="R22" s="55">
        <f t="shared" si="8"/>
        <v>4</v>
      </c>
    </row>
    <row r="23" spans="2:18" x14ac:dyDescent="0.25">
      <c r="B23" s="24" t="s">
        <v>27</v>
      </c>
      <c r="C23" s="21">
        <v>1</v>
      </c>
      <c r="D23" s="6"/>
      <c r="E23" s="6"/>
      <c r="F23" s="6"/>
      <c r="G23" s="7">
        <f t="shared" si="0"/>
        <v>1</v>
      </c>
      <c r="H23" s="7" t="str">
        <f t="shared" si="1"/>
        <v>Extremo</v>
      </c>
      <c r="I23" s="15">
        <f t="shared" si="2"/>
        <v>0.5</v>
      </c>
      <c r="J23" s="14"/>
      <c r="K23" s="15">
        <f t="shared" si="3"/>
        <v>0</v>
      </c>
      <c r="L23" s="14"/>
      <c r="M23" s="15">
        <f t="shared" si="4"/>
        <v>0</v>
      </c>
      <c r="N23" s="28"/>
      <c r="O23" s="8">
        <f t="shared" si="5"/>
        <v>43465</v>
      </c>
      <c r="P23" s="29">
        <f t="shared" si="6"/>
        <v>0.3</v>
      </c>
      <c r="Q23" s="52">
        <f t="shared" si="7"/>
        <v>0.8</v>
      </c>
      <c r="R23" s="55">
        <f t="shared" si="8"/>
        <v>1</v>
      </c>
    </row>
    <row r="24" spans="2:18" x14ac:dyDescent="0.25">
      <c r="B24" s="24" t="s">
        <v>28</v>
      </c>
      <c r="C24" s="21"/>
      <c r="D24" s="6"/>
      <c r="E24" s="6"/>
      <c r="F24" s="6">
        <v>1</v>
      </c>
      <c r="G24" s="7">
        <f t="shared" si="0"/>
        <v>1</v>
      </c>
      <c r="H24" s="7" t="str">
        <f t="shared" si="1"/>
        <v>Bajo</v>
      </c>
      <c r="I24" s="15">
        <f t="shared" si="2"/>
        <v>0.1</v>
      </c>
      <c r="J24" s="14"/>
      <c r="K24" s="15">
        <f t="shared" si="3"/>
        <v>0</v>
      </c>
      <c r="L24" s="14"/>
      <c r="M24" s="15">
        <f t="shared" si="4"/>
        <v>0</v>
      </c>
      <c r="N24" s="28"/>
      <c r="O24" s="8">
        <f t="shared" si="5"/>
        <v>43465</v>
      </c>
      <c r="P24" s="29">
        <f t="shared" si="6"/>
        <v>0.3</v>
      </c>
      <c r="Q24" s="52">
        <f t="shared" si="7"/>
        <v>0.4</v>
      </c>
      <c r="R24" s="55">
        <f t="shared" si="8"/>
        <v>15</v>
      </c>
    </row>
    <row r="25" spans="2:18" ht="15.75" thickBot="1" x14ac:dyDescent="0.3">
      <c r="B25" s="25" t="s">
        <v>29</v>
      </c>
      <c r="C25" s="22"/>
      <c r="D25" s="17"/>
      <c r="E25" s="17"/>
      <c r="F25" s="17">
        <v>1</v>
      </c>
      <c r="G25" s="5">
        <f t="shared" si="0"/>
        <v>1</v>
      </c>
      <c r="H25" s="5" t="str">
        <f t="shared" si="1"/>
        <v>Bajo</v>
      </c>
      <c r="I25" s="19">
        <f t="shared" si="2"/>
        <v>0.1</v>
      </c>
      <c r="J25" s="16"/>
      <c r="K25" s="19">
        <f t="shared" si="3"/>
        <v>0</v>
      </c>
      <c r="L25" s="16"/>
      <c r="M25" s="19">
        <f t="shared" si="4"/>
        <v>0</v>
      </c>
      <c r="N25" s="30"/>
      <c r="O25" s="18">
        <f t="shared" si="5"/>
        <v>43465</v>
      </c>
      <c r="P25" s="31">
        <f t="shared" si="6"/>
        <v>0.3</v>
      </c>
      <c r="Q25" s="53">
        <f t="shared" si="7"/>
        <v>0.4</v>
      </c>
      <c r="R25" s="55">
        <f t="shared" si="8"/>
        <v>15</v>
      </c>
    </row>
    <row r="26" spans="2:18" x14ac:dyDescent="0.25">
      <c r="B26" s="24" t="s">
        <v>33</v>
      </c>
      <c r="C26" s="21"/>
      <c r="D26" s="6"/>
      <c r="E26" s="6">
        <v>1</v>
      </c>
      <c r="F26" s="6"/>
      <c r="G26" s="7">
        <f t="shared" ref="G26:G35" si="9">SUM(C26:F26)</f>
        <v>1</v>
      </c>
      <c r="H26" s="7" t="str">
        <f t="shared" ref="H26:H35" si="10">+IF(($C26/$G26)&gt;=0.2,"Extremo",+IF((($C26/G26)+($D26/$G26))&gt;=0.3,"Alto",+IF((($C26/$G26)+($D26/$G26)+($E26/$G26))&gt;=0.4,"Moderado",+IF(($C26/$G26)+($D26/$G26)+($E26/$G26)+($F26/$G26)&gt;=0.5,"Bajo",""))))</f>
        <v>Moderado</v>
      </c>
      <c r="I26" s="15">
        <f t="shared" ref="I26:I35" si="11">(IF(H26="Extremo",50%,(IF(H26="Alto",40%,IF(H26="Moderado",15%,IF(H26="Bajo",10%,0))))))</f>
        <v>0.15</v>
      </c>
      <c r="J26" s="14"/>
      <c r="K26" s="15">
        <f t="shared" ref="K26:K35" si="12">IF(J26="Si",100%,IF(J26="No",0,0))</f>
        <v>0</v>
      </c>
      <c r="L26" s="14"/>
      <c r="M26" s="15">
        <f t="shared" ref="M26:M35" si="13">IF(L26="Si",20%,IF(L26="No",0,0))</f>
        <v>0</v>
      </c>
      <c r="N26" s="28"/>
      <c r="O26" s="8">
        <f t="shared" ref="O26:O35" si="14">+$C$6-N26</f>
        <v>43465</v>
      </c>
      <c r="P26" s="29">
        <f t="shared" ref="P26:P35" si="15">IF(O26&gt;=1080,30%,IF(O26&gt;=720,20%,IF(O26&gt;=360,10%,IF(O26&lt;=359,0%,0))))</f>
        <v>0.3</v>
      </c>
      <c r="Q26" s="52">
        <f t="shared" ref="Q26:Q35" si="16">IF(K26=100%,100%,(I26+M26+P26))</f>
        <v>0.44999999999999996</v>
      </c>
      <c r="R26" s="55">
        <f t="shared" si="8"/>
        <v>9</v>
      </c>
    </row>
    <row r="27" spans="2:18" x14ac:dyDescent="0.25">
      <c r="B27" s="24" t="s">
        <v>34</v>
      </c>
      <c r="C27" s="21"/>
      <c r="D27" s="6"/>
      <c r="E27" s="6">
        <v>4</v>
      </c>
      <c r="F27" s="6"/>
      <c r="G27" s="7">
        <f t="shared" si="9"/>
        <v>4</v>
      </c>
      <c r="H27" s="7" t="str">
        <f t="shared" si="10"/>
        <v>Moderado</v>
      </c>
      <c r="I27" s="15">
        <f t="shared" si="11"/>
        <v>0.15</v>
      </c>
      <c r="J27" s="14"/>
      <c r="K27" s="15">
        <f t="shared" si="12"/>
        <v>0</v>
      </c>
      <c r="L27" s="14"/>
      <c r="M27" s="15">
        <f t="shared" si="13"/>
        <v>0</v>
      </c>
      <c r="N27" s="28"/>
      <c r="O27" s="8">
        <f t="shared" si="14"/>
        <v>43465</v>
      </c>
      <c r="P27" s="29">
        <f t="shared" si="15"/>
        <v>0.3</v>
      </c>
      <c r="Q27" s="52">
        <f t="shared" si="16"/>
        <v>0.44999999999999996</v>
      </c>
      <c r="R27" s="55">
        <f t="shared" si="8"/>
        <v>9</v>
      </c>
    </row>
    <row r="28" spans="2:18" x14ac:dyDescent="0.25">
      <c r="B28" s="24" t="s">
        <v>35</v>
      </c>
      <c r="C28" s="21"/>
      <c r="D28" s="6">
        <v>1</v>
      </c>
      <c r="E28" s="6"/>
      <c r="F28" s="6"/>
      <c r="G28" s="7">
        <f t="shared" si="9"/>
        <v>1</v>
      </c>
      <c r="H28" s="7" t="str">
        <f t="shared" si="10"/>
        <v>Alto</v>
      </c>
      <c r="I28" s="15">
        <f t="shared" si="11"/>
        <v>0.4</v>
      </c>
      <c r="J28" s="14"/>
      <c r="K28" s="15">
        <f t="shared" si="12"/>
        <v>0</v>
      </c>
      <c r="L28" s="14"/>
      <c r="M28" s="15">
        <f t="shared" si="13"/>
        <v>0</v>
      </c>
      <c r="N28" s="28"/>
      <c r="O28" s="8">
        <f t="shared" si="14"/>
        <v>43465</v>
      </c>
      <c r="P28" s="29">
        <f t="shared" si="15"/>
        <v>0.3</v>
      </c>
      <c r="Q28" s="52">
        <f t="shared" si="16"/>
        <v>0.7</v>
      </c>
      <c r="R28" s="55">
        <f t="shared" si="8"/>
        <v>4</v>
      </c>
    </row>
    <row r="29" spans="2:18" x14ac:dyDescent="0.25">
      <c r="B29" s="24" t="s">
        <v>36</v>
      </c>
      <c r="C29" s="21">
        <v>1</v>
      </c>
      <c r="D29" s="6"/>
      <c r="E29" s="6"/>
      <c r="F29" s="6"/>
      <c r="G29" s="7">
        <f t="shared" si="9"/>
        <v>1</v>
      </c>
      <c r="H29" s="7" t="str">
        <f t="shared" si="10"/>
        <v>Extremo</v>
      </c>
      <c r="I29" s="15">
        <f t="shared" si="11"/>
        <v>0.5</v>
      </c>
      <c r="J29" s="14"/>
      <c r="K29" s="15">
        <f t="shared" si="12"/>
        <v>0</v>
      </c>
      <c r="L29" s="14"/>
      <c r="M29" s="15">
        <f t="shared" si="13"/>
        <v>0</v>
      </c>
      <c r="N29" s="28"/>
      <c r="O29" s="8">
        <f t="shared" si="14"/>
        <v>43465</v>
      </c>
      <c r="P29" s="29">
        <f t="shared" si="15"/>
        <v>0.3</v>
      </c>
      <c r="Q29" s="52">
        <f t="shared" si="16"/>
        <v>0.8</v>
      </c>
      <c r="R29" s="55">
        <f t="shared" si="8"/>
        <v>1</v>
      </c>
    </row>
    <row r="30" spans="2:18" ht="15.75" thickBot="1" x14ac:dyDescent="0.3">
      <c r="B30" s="25" t="s">
        <v>37</v>
      </c>
      <c r="C30" s="22"/>
      <c r="D30" s="17"/>
      <c r="E30" s="17"/>
      <c r="F30" s="17"/>
      <c r="G30" s="5">
        <f t="shared" si="9"/>
        <v>0</v>
      </c>
      <c r="H30" s="5" t="e">
        <f t="shared" si="10"/>
        <v>#DIV/0!</v>
      </c>
      <c r="I30" s="19" t="e">
        <f t="shared" si="11"/>
        <v>#DIV/0!</v>
      </c>
      <c r="J30" s="16"/>
      <c r="K30" s="19">
        <f t="shared" si="12"/>
        <v>0</v>
      </c>
      <c r="L30" s="16"/>
      <c r="M30" s="19">
        <f t="shared" si="13"/>
        <v>0</v>
      </c>
      <c r="N30" s="30"/>
      <c r="O30" s="18">
        <f t="shared" si="14"/>
        <v>43465</v>
      </c>
      <c r="P30" s="31">
        <f t="shared" si="15"/>
        <v>0.3</v>
      </c>
      <c r="Q30" s="53" t="e">
        <f t="shared" si="16"/>
        <v>#DIV/0!</v>
      </c>
      <c r="R30" s="24"/>
    </row>
    <row r="31" spans="2:18" x14ac:dyDescent="0.25">
      <c r="B31" s="24" t="s">
        <v>38</v>
      </c>
      <c r="C31" s="21"/>
      <c r="D31" s="6"/>
      <c r="E31" s="6"/>
      <c r="F31" s="6"/>
      <c r="G31" s="7">
        <f t="shared" si="9"/>
        <v>0</v>
      </c>
      <c r="H31" s="7" t="e">
        <f t="shared" si="10"/>
        <v>#DIV/0!</v>
      </c>
      <c r="I31" s="15" t="e">
        <f t="shared" si="11"/>
        <v>#DIV/0!</v>
      </c>
      <c r="J31" s="14"/>
      <c r="K31" s="15">
        <f t="shared" si="12"/>
        <v>0</v>
      </c>
      <c r="L31" s="14"/>
      <c r="M31" s="15">
        <f t="shared" si="13"/>
        <v>0</v>
      </c>
      <c r="N31" s="28"/>
      <c r="O31" s="8">
        <f t="shared" si="14"/>
        <v>43465</v>
      </c>
      <c r="P31" s="29">
        <f t="shared" si="15"/>
        <v>0.3</v>
      </c>
      <c r="Q31" s="52" t="e">
        <f t="shared" si="16"/>
        <v>#DIV/0!</v>
      </c>
      <c r="R31" s="24"/>
    </row>
    <row r="32" spans="2:18" x14ac:dyDescent="0.25">
      <c r="B32" s="24" t="s">
        <v>39</v>
      </c>
      <c r="C32" s="21"/>
      <c r="D32" s="6"/>
      <c r="E32" s="6"/>
      <c r="F32" s="6"/>
      <c r="G32" s="7">
        <f t="shared" si="9"/>
        <v>0</v>
      </c>
      <c r="H32" s="7" t="e">
        <f t="shared" si="10"/>
        <v>#DIV/0!</v>
      </c>
      <c r="I32" s="15" t="e">
        <f t="shared" si="11"/>
        <v>#DIV/0!</v>
      </c>
      <c r="J32" s="14"/>
      <c r="K32" s="15">
        <f t="shared" si="12"/>
        <v>0</v>
      </c>
      <c r="L32" s="14"/>
      <c r="M32" s="15">
        <f t="shared" si="13"/>
        <v>0</v>
      </c>
      <c r="N32" s="28"/>
      <c r="O32" s="8">
        <f t="shared" si="14"/>
        <v>43465</v>
      </c>
      <c r="P32" s="29">
        <f t="shared" si="15"/>
        <v>0.3</v>
      </c>
      <c r="Q32" s="52" t="e">
        <f t="shared" si="16"/>
        <v>#DIV/0!</v>
      </c>
      <c r="R32" s="24"/>
    </row>
    <row r="33" spans="2:18" x14ac:dyDescent="0.25">
      <c r="B33" s="24" t="s">
        <v>40</v>
      </c>
      <c r="C33" s="21"/>
      <c r="D33" s="6"/>
      <c r="E33" s="6"/>
      <c r="F33" s="6"/>
      <c r="G33" s="7">
        <f t="shared" si="9"/>
        <v>0</v>
      </c>
      <c r="H33" s="7" t="e">
        <f t="shared" si="10"/>
        <v>#DIV/0!</v>
      </c>
      <c r="I33" s="15" t="e">
        <f t="shared" si="11"/>
        <v>#DIV/0!</v>
      </c>
      <c r="J33" s="14"/>
      <c r="K33" s="15">
        <f t="shared" si="12"/>
        <v>0</v>
      </c>
      <c r="L33" s="14"/>
      <c r="M33" s="15">
        <f t="shared" si="13"/>
        <v>0</v>
      </c>
      <c r="N33" s="28"/>
      <c r="O33" s="8">
        <f t="shared" si="14"/>
        <v>43465</v>
      </c>
      <c r="P33" s="29">
        <f t="shared" si="15"/>
        <v>0.3</v>
      </c>
      <c r="Q33" s="52" t="e">
        <f t="shared" si="16"/>
        <v>#DIV/0!</v>
      </c>
      <c r="R33" s="24"/>
    </row>
    <row r="34" spans="2:18" x14ac:dyDescent="0.25">
      <c r="B34" s="24" t="s">
        <v>41</v>
      </c>
      <c r="C34" s="21"/>
      <c r="D34" s="6"/>
      <c r="E34" s="6"/>
      <c r="F34" s="6"/>
      <c r="G34" s="7">
        <f t="shared" si="9"/>
        <v>0</v>
      </c>
      <c r="H34" s="7" t="e">
        <f t="shared" si="10"/>
        <v>#DIV/0!</v>
      </c>
      <c r="I34" s="15" t="e">
        <f t="shared" si="11"/>
        <v>#DIV/0!</v>
      </c>
      <c r="J34" s="14"/>
      <c r="K34" s="15">
        <f t="shared" si="12"/>
        <v>0</v>
      </c>
      <c r="L34" s="14"/>
      <c r="M34" s="15">
        <f t="shared" si="13"/>
        <v>0</v>
      </c>
      <c r="N34" s="28"/>
      <c r="O34" s="8">
        <f t="shared" si="14"/>
        <v>43465</v>
      </c>
      <c r="P34" s="29">
        <f t="shared" si="15"/>
        <v>0.3</v>
      </c>
      <c r="Q34" s="52" t="e">
        <f t="shared" si="16"/>
        <v>#DIV/0!</v>
      </c>
      <c r="R34" s="24"/>
    </row>
    <row r="35" spans="2:18" ht="15.75" thickBot="1" x14ac:dyDescent="0.3">
      <c r="B35" s="25" t="s">
        <v>42</v>
      </c>
      <c r="C35" s="22"/>
      <c r="D35" s="17"/>
      <c r="E35" s="17"/>
      <c r="F35" s="17"/>
      <c r="G35" s="5">
        <f t="shared" si="9"/>
        <v>0</v>
      </c>
      <c r="H35" s="5" t="e">
        <f t="shared" si="10"/>
        <v>#DIV/0!</v>
      </c>
      <c r="I35" s="19" t="e">
        <f t="shared" si="11"/>
        <v>#DIV/0!</v>
      </c>
      <c r="J35" s="16"/>
      <c r="K35" s="19">
        <f t="shared" si="12"/>
        <v>0</v>
      </c>
      <c r="L35" s="16"/>
      <c r="M35" s="19">
        <f t="shared" si="13"/>
        <v>0</v>
      </c>
      <c r="N35" s="30"/>
      <c r="O35" s="18">
        <f t="shared" si="14"/>
        <v>43465</v>
      </c>
      <c r="P35" s="31">
        <f t="shared" si="15"/>
        <v>0.3</v>
      </c>
      <c r="Q35" s="53" t="e">
        <f t="shared" si="16"/>
        <v>#DIV/0!</v>
      </c>
      <c r="R35" s="25"/>
    </row>
    <row r="37" spans="2:18" ht="15.75" thickBot="1" x14ac:dyDescent="0.3"/>
    <row r="38" spans="2:18" x14ac:dyDescent="0.25">
      <c r="B38" s="35"/>
      <c r="C38" s="56"/>
      <c r="D38" s="36"/>
      <c r="E38" s="36"/>
      <c r="F38" s="36"/>
      <c r="G38" s="36"/>
      <c r="H38" s="36"/>
      <c r="I38" s="36"/>
      <c r="J38" s="36"/>
      <c r="K38" s="36"/>
      <c r="L38" s="36"/>
      <c r="M38" s="36"/>
      <c r="N38" s="36"/>
      <c r="O38" s="36"/>
      <c r="P38" s="37"/>
    </row>
    <row r="39" spans="2:18" x14ac:dyDescent="0.25">
      <c r="B39" s="38"/>
      <c r="C39" s="57"/>
      <c r="D39" s="39"/>
      <c r="E39" s="39"/>
      <c r="F39" s="39"/>
      <c r="G39" s="39"/>
      <c r="H39" s="39"/>
      <c r="I39" s="39"/>
      <c r="J39" s="39"/>
      <c r="K39" s="39"/>
      <c r="L39" s="39"/>
      <c r="M39" s="39"/>
      <c r="N39" s="39"/>
      <c r="O39" s="39"/>
      <c r="P39" s="40"/>
    </row>
    <row r="40" spans="2:18" x14ac:dyDescent="0.25">
      <c r="B40" s="38"/>
      <c r="C40" s="57"/>
      <c r="D40" s="39"/>
      <c r="E40" s="39"/>
      <c r="F40" s="39"/>
      <c r="G40" s="39"/>
      <c r="H40" s="39"/>
      <c r="I40" s="39"/>
      <c r="J40" s="39"/>
      <c r="K40" s="39"/>
      <c r="L40" s="39"/>
      <c r="M40" s="39"/>
      <c r="N40" s="39"/>
      <c r="O40" s="39"/>
      <c r="P40" s="40"/>
    </row>
    <row r="41" spans="2:18" x14ac:dyDescent="0.25">
      <c r="B41" s="38"/>
      <c r="C41" s="57"/>
      <c r="D41" s="39"/>
      <c r="E41" s="39"/>
      <c r="F41" s="39"/>
      <c r="G41" s="39"/>
      <c r="H41" s="39"/>
      <c r="I41" s="39"/>
      <c r="J41" s="39"/>
      <c r="K41" s="39"/>
      <c r="L41" s="39"/>
      <c r="M41" s="39"/>
      <c r="N41" s="39"/>
      <c r="O41" s="39"/>
      <c r="P41" s="40"/>
    </row>
    <row r="42" spans="2:18" x14ac:dyDescent="0.25">
      <c r="B42" s="38"/>
      <c r="C42" s="57"/>
      <c r="D42" s="39"/>
      <c r="E42" s="39"/>
      <c r="F42" s="39"/>
      <c r="G42" s="39"/>
      <c r="H42" s="39"/>
      <c r="I42" s="39"/>
      <c r="J42" s="39"/>
      <c r="K42" s="39"/>
      <c r="L42" s="39"/>
      <c r="M42" s="39"/>
      <c r="N42" s="39"/>
      <c r="O42" s="39"/>
      <c r="P42" s="40"/>
    </row>
    <row r="43" spans="2:18" x14ac:dyDescent="0.25">
      <c r="B43" s="38"/>
      <c r="C43" s="57"/>
      <c r="D43" s="39"/>
      <c r="E43" s="39"/>
      <c r="F43" s="39"/>
      <c r="G43" s="39"/>
      <c r="H43" s="39"/>
      <c r="I43" s="39"/>
      <c r="J43" s="39"/>
      <c r="K43" s="39"/>
      <c r="L43" s="39"/>
      <c r="M43" s="39"/>
      <c r="N43" s="39"/>
      <c r="O43" s="39"/>
      <c r="P43" s="40"/>
    </row>
    <row r="44" spans="2:18" x14ac:dyDescent="0.25">
      <c r="B44" s="38"/>
      <c r="C44" s="57"/>
      <c r="D44" s="39"/>
      <c r="E44" s="39"/>
      <c r="F44" s="39"/>
      <c r="G44" s="39"/>
      <c r="H44" s="39"/>
      <c r="I44" s="39"/>
      <c r="J44" s="39"/>
      <c r="K44" s="39"/>
      <c r="L44" s="39"/>
      <c r="M44" s="39"/>
      <c r="N44" s="39"/>
      <c r="O44" s="39"/>
      <c r="P44" s="40"/>
    </row>
    <row r="45" spans="2:18" ht="45.75" customHeight="1" x14ac:dyDescent="0.25">
      <c r="B45" s="507" t="s">
        <v>47</v>
      </c>
      <c r="C45" s="508"/>
      <c r="D45" s="508"/>
      <c r="E45" s="508"/>
      <c r="F45" s="508"/>
      <c r="G45" s="508"/>
      <c r="H45" s="508"/>
      <c r="I45" s="508"/>
      <c r="J45" s="508"/>
      <c r="K45" s="508"/>
      <c r="L45" s="508"/>
      <c r="M45" s="508"/>
      <c r="N45" s="508"/>
      <c r="O45" s="508"/>
      <c r="P45" s="509"/>
    </row>
    <row r="46" spans="2:18" x14ac:dyDescent="0.25">
      <c r="B46" s="38"/>
      <c r="C46" s="57"/>
      <c r="D46" s="39"/>
      <c r="E46" s="39"/>
      <c r="F46" s="39"/>
      <c r="G46" s="39"/>
      <c r="H46" s="39"/>
      <c r="I46" s="39"/>
      <c r="J46" s="39"/>
      <c r="K46" s="39"/>
      <c r="L46" s="39"/>
      <c r="M46" s="39"/>
      <c r="N46" s="39"/>
      <c r="O46" s="39"/>
      <c r="P46" s="40"/>
    </row>
    <row r="47" spans="2:18" x14ac:dyDescent="0.25">
      <c r="B47" s="38"/>
      <c r="C47" s="57"/>
      <c r="D47" s="39"/>
      <c r="E47" s="39"/>
      <c r="F47" s="39"/>
      <c r="G47" s="39"/>
      <c r="H47" s="39"/>
      <c r="I47" s="39"/>
      <c r="J47" s="39"/>
      <c r="K47" s="39"/>
      <c r="L47" s="39"/>
      <c r="M47" s="39"/>
      <c r="N47" s="39"/>
      <c r="O47" s="39"/>
      <c r="P47" s="40"/>
    </row>
    <row r="48" spans="2:18" x14ac:dyDescent="0.25">
      <c r="B48" s="38"/>
      <c r="C48" s="57"/>
      <c r="D48" s="39"/>
      <c r="E48" s="39"/>
      <c r="F48" s="39"/>
      <c r="G48" s="39"/>
      <c r="H48" s="39"/>
      <c r="I48" s="39"/>
      <c r="J48" s="39"/>
      <c r="K48" s="39"/>
      <c r="L48" s="39"/>
      <c r="M48" s="39"/>
      <c r="N48" s="39"/>
      <c r="O48" s="39"/>
      <c r="P48" s="40"/>
    </row>
    <row r="49" spans="2:16" x14ac:dyDescent="0.25">
      <c r="B49" s="38"/>
      <c r="C49" s="57"/>
      <c r="D49" s="39"/>
      <c r="E49" s="39"/>
      <c r="F49" s="39"/>
      <c r="G49" s="39"/>
      <c r="H49" s="39"/>
      <c r="I49" s="39"/>
      <c r="J49" s="39"/>
      <c r="K49" s="39"/>
      <c r="L49" s="39"/>
      <c r="M49" s="39"/>
      <c r="N49" s="39"/>
      <c r="O49" s="39"/>
      <c r="P49" s="40"/>
    </row>
    <row r="50" spans="2:16" x14ac:dyDescent="0.25">
      <c r="B50" s="38"/>
      <c r="C50" s="57"/>
      <c r="D50" s="39"/>
      <c r="E50" s="39"/>
      <c r="F50" s="39"/>
      <c r="G50" s="39"/>
      <c r="H50" s="39"/>
      <c r="I50" s="39"/>
      <c r="J50" s="39"/>
      <c r="K50" s="39"/>
      <c r="L50" s="39"/>
      <c r="M50" s="39"/>
      <c r="N50" s="39"/>
      <c r="O50" s="39"/>
      <c r="P50" s="40"/>
    </row>
    <row r="51" spans="2:16" x14ac:dyDescent="0.25">
      <c r="B51" s="38"/>
      <c r="C51" s="57"/>
      <c r="D51" s="39"/>
      <c r="E51" s="39"/>
      <c r="F51" s="39"/>
      <c r="G51" s="39"/>
      <c r="H51" s="39"/>
      <c r="I51" s="39"/>
      <c r="J51" s="39"/>
      <c r="K51" s="39"/>
      <c r="L51" s="39"/>
      <c r="M51" s="39"/>
      <c r="N51" s="39"/>
      <c r="O51" s="39"/>
      <c r="P51" s="40"/>
    </row>
    <row r="52" spans="2:16" x14ac:dyDescent="0.25">
      <c r="B52" s="38"/>
      <c r="C52" s="57"/>
      <c r="D52" s="39"/>
      <c r="E52" s="39"/>
      <c r="F52" s="39"/>
      <c r="G52" s="39"/>
      <c r="H52" s="39"/>
      <c r="I52" s="39"/>
      <c r="J52" s="39"/>
      <c r="K52" s="39"/>
      <c r="L52" s="39"/>
      <c r="M52" s="39"/>
      <c r="N52" s="39"/>
      <c r="O52" s="39"/>
      <c r="P52" s="40"/>
    </row>
    <row r="53" spans="2:16" x14ac:dyDescent="0.25">
      <c r="B53" s="38"/>
      <c r="C53" s="57"/>
      <c r="D53" s="39"/>
      <c r="E53" s="39"/>
      <c r="F53" s="39"/>
      <c r="G53" s="39"/>
      <c r="H53" s="39"/>
      <c r="I53" s="39"/>
      <c r="J53" s="39"/>
      <c r="K53" s="39"/>
      <c r="L53" s="39"/>
      <c r="M53" s="39"/>
      <c r="N53" s="39"/>
      <c r="O53" s="39"/>
      <c r="P53" s="40"/>
    </row>
    <row r="54" spans="2:16" x14ac:dyDescent="0.25">
      <c r="B54" s="38"/>
      <c r="C54" s="57"/>
      <c r="D54" s="39"/>
      <c r="E54" s="39"/>
      <c r="F54" s="39"/>
      <c r="G54" s="39"/>
      <c r="H54" s="39"/>
      <c r="I54" s="39"/>
      <c r="J54" s="39"/>
      <c r="K54" s="39"/>
      <c r="L54" s="39"/>
      <c r="M54" s="39"/>
      <c r="N54" s="39"/>
      <c r="O54" s="39"/>
      <c r="P54" s="40"/>
    </row>
    <row r="55" spans="2:16" x14ac:dyDescent="0.25">
      <c r="B55" s="38"/>
      <c r="C55" s="57"/>
      <c r="D55" s="39"/>
      <c r="E55" s="39"/>
      <c r="F55" s="39"/>
      <c r="G55" s="39"/>
      <c r="H55" s="39"/>
      <c r="I55" s="39"/>
      <c r="J55" s="39"/>
      <c r="K55" s="39"/>
      <c r="L55" s="39"/>
      <c r="M55" s="39"/>
      <c r="N55" s="39"/>
      <c r="O55" s="39"/>
      <c r="P55" s="40"/>
    </row>
    <row r="56" spans="2:16" ht="15.75" thickBot="1" x14ac:dyDescent="0.3">
      <c r="B56" s="41"/>
      <c r="C56" s="42"/>
      <c r="D56" s="42"/>
      <c r="E56" s="42"/>
      <c r="F56" s="42"/>
      <c r="G56" s="42"/>
      <c r="H56" s="42"/>
      <c r="I56" s="42"/>
      <c r="J56" s="42"/>
      <c r="K56" s="42"/>
      <c r="L56" s="42"/>
      <c r="M56" s="42"/>
      <c r="N56" s="42"/>
      <c r="O56" s="42"/>
      <c r="P56" s="43"/>
    </row>
  </sheetData>
  <mergeCells count="23">
    <mergeCell ref="B2:B5"/>
    <mergeCell ref="C2:N5"/>
    <mergeCell ref="Q2:Q5"/>
    <mergeCell ref="O2:P2"/>
    <mergeCell ref="O3:P3"/>
    <mergeCell ref="O4:P4"/>
    <mergeCell ref="O5:P5"/>
    <mergeCell ref="R10:R11"/>
    <mergeCell ref="Q9:R9"/>
    <mergeCell ref="B45:P45"/>
    <mergeCell ref="J10:K11"/>
    <mergeCell ref="J9:K9"/>
    <mergeCell ref="L10:M11"/>
    <mergeCell ref="N10:N11"/>
    <mergeCell ref="B10:B11"/>
    <mergeCell ref="C10:G10"/>
    <mergeCell ref="H10:I11"/>
    <mergeCell ref="C9:I9"/>
    <mergeCell ref="O10:O11"/>
    <mergeCell ref="P10:P11"/>
    <mergeCell ref="L9:M9"/>
    <mergeCell ref="N9:P9"/>
    <mergeCell ref="Q10:Q11"/>
  </mergeCells>
  <conditionalFormatting sqref="H12">
    <cfRule type="containsText" dxfId="11" priority="13" operator="containsText" text="Moderado">
      <formula>NOT(ISERROR(SEARCH("Moderado",H12)))</formula>
    </cfRule>
    <cfRule type="containsText" dxfId="10" priority="14" operator="containsText" text="Alto">
      <formula>NOT(ISERROR(SEARCH("Alto",H12)))</formula>
    </cfRule>
    <cfRule type="containsText" dxfId="9" priority="15" operator="containsText" text="Muy Alto">
      <formula>NOT(ISERROR(SEARCH("Muy Alto",H12)))</formula>
    </cfRule>
  </conditionalFormatting>
  <conditionalFormatting sqref="H12">
    <cfRule type="containsText" dxfId="8" priority="11" operator="containsText" text="Muy Bajo">
      <formula>NOT(ISERROR(SEARCH("Muy Bajo",H12)))</formula>
    </cfRule>
    <cfRule type="containsText" dxfId="7" priority="12" operator="containsText" text="Bajo">
      <formula>NOT(ISERROR(SEARCH("Bajo",H12)))</formula>
    </cfRule>
  </conditionalFormatting>
  <conditionalFormatting sqref="H12">
    <cfRule type="containsText" dxfId="6" priority="10" operator="containsText" text="Extremo">
      <formula>NOT(ISERROR(SEARCH("Extremo",H12)))</formula>
    </cfRule>
  </conditionalFormatting>
  <conditionalFormatting sqref="H13:H35">
    <cfRule type="containsText" dxfId="5" priority="7" operator="containsText" text="Moderado">
      <formula>NOT(ISERROR(SEARCH("Moderado",H13)))</formula>
    </cfRule>
    <cfRule type="containsText" dxfId="4" priority="8" operator="containsText" text="Alto">
      <formula>NOT(ISERROR(SEARCH("Alto",H13)))</formula>
    </cfRule>
    <cfRule type="containsText" dxfId="3" priority="9" operator="containsText" text="Muy Alto">
      <formula>NOT(ISERROR(SEARCH("Muy Alto",H13)))</formula>
    </cfRule>
  </conditionalFormatting>
  <conditionalFormatting sqref="H13:H35">
    <cfRule type="containsText" dxfId="2" priority="5" operator="containsText" text="Muy Bajo">
      <formula>NOT(ISERROR(SEARCH("Muy Bajo",H13)))</formula>
    </cfRule>
    <cfRule type="containsText" dxfId="1" priority="6" operator="containsText" text="Bajo">
      <formula>NOT(ISERROR(SEARCH("Bajo",H13)))</formula>
    </cfRule>
  </conditionalFormatting>
  <conditionalFormatting sqref="H13:H35">
    <cfRule type="containsText" dxfId="0" priority="4" operator="containsText" text="Extremo">
      <formula>NOT(ISERROR(SEARCH("Extremo",H13)))</formula>
    </cfRule>
  </conditionalFormatting>
  <conditionalFormatting sqref="Q12:Q35">
    <cfRule type="colorScale" priority="2">
      <colorScale>
        <cfvo type="min"/>
        <cfvo type="percentile" val="50"/>
        <cfvo type="max"/>
        <color rgb="FF63BE7B"/>
        <color rgb="FFFFEB84"/>
        <color rgb="FFF8696B"/>
      </colorScale>
    </cfRule>
  </conditionalFormatting>
  <conditionalFormatting sqref="T12">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J12:J35 L12:L35">
      <formula1>"Si,No"</formula1>
    </dataValidation>
  </dataValidations>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18</vt:i4>
      </vt:variant>
    </vt:vector>
  </HeadingPairs>
  <TitlesOfParts>
    <vt:vector size="31" baseType="lpstr">
      <vt:lpstr>MENU CAJA DE HERRAMIENTAS</vt:lpstr>
      <vt:lpstr>GLOSARIO</vt:lpstr>
      <vt:lpstr>CONOCIMIENTO ENT</vt:lpstr>
      <vt:lpstr>MIPPA 1</vt:lpstr>
      <vt:lpstr>PRIORIZACIÓN (2)</vt:lpstr>
      <vt:lpstr>MIPPA 1.1</vt:lpstr>
      <vt:lpstr>ANALISIS OCI</vt:lpstr>
      <vt:lpstr>MET CALCULO RECURSOS</vt:lpstr>
      <vt:lpstr>1. Horas requeridas PAAI</vt:lpstr>
      <vt:lpstr>MIPPA 2</vt:lpstr>
      <vt:lpstr>2. Días -horas hábiles x vig</vt:lpstr>
      <vt:lpstr>PAA OCI   (2)</vt:lpstr>
      <vt:lpstr>PRIORIZACIÓN</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(2)'!Área_de_impresión</vt:lpstr>
      <vt:lpstr>DOCUMENTO_RELACIONADO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Martha Cecilia Quintero Barreiro</cp:lastModifiedBy>
  <cp:lastPrinted>2020-01-30T15:20:40Z</cp:lastPrinted>
  <dcterms:created xsi:type="dcterms:W3CDTF">2019-03-03T03:38:53Z</dcterms:created>
  <dcterms:modified xsi:type="dcterms:W3CDTF">2020-03-24T20:35:30Z</dcterms:modified>
</cp:coreProperties>
</file>