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pivotTables/pivotTable1.xml" ContentType="application/vnd.openxmlformats-officedocument.spreadsheetml.pivotTable+xml"/>
  <Override PartName="/xl/drawings/drawing8.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C:\Users\MARGARITA\Desktop\IDEP\IDEP\"/>
    </mc:Choice>
  </mc:AlternateContent>
  <bookViews>
    <workbookView xWindow="0" yWindow="0" windowWidth="20490" windowHeight="6705" firstSheet="8" activeTab="11"/>
  </bookViews>
  <sheets>
    <sheet name="MENU CAJA DE HERRAMIENTAS" sheetId="4" r:id="rId1"/>
    <sheet name="GLOSARIO" sheetId="6" r:id="rId2"/>
    <sheet name="CONOCIMIENTO ENT" sheetId="9" r:id="rId3"/>
    <sheet name="MIPPA 1" sheetId="17" r:id="rId4"/>
    <sheet name="PRIORIZACIÓN (2)" sheetId="20" r:id="rId5"/>
    <sheet name="MIPPA 1.1" sheetId="19" r:id="rId6"/>
    <sheet name="ANALISIS OCI" sheetId="3" r:id="rId7"/>
    <sheet name="MET CALCULO RECURSOS" sheetId="11" r:id="rId8"/>
    <sheet name="1. Horas requeridas PAAI" sheetId="12" r:id="rId9"/>
    <sheet name="MIPPA 2" sheetId="18" r:id="rId10"/>
    <sheet name="2. Días -horas hábiles x vig" sheetId="13" r:id="rId11"/>
    <sheet name="PAA OCI 2022" sheetId="21" r:id="rId12"/>
    <sheet name="PRIORIZACIÓN" sheetId="1" state="hidden" r:id="rId13"/>
  </sheets>
  <externalReferences>
    <externalReference r:id="rId14"/>
  </externalReferences>
  <definedNames>
    <definedName name="_xlnm._FilterDatabase" localSheetId="6" hidden="1">'ANALISIS OCI'!$C$9:$C$21</definedName>
    <definedName name="_xlnm._FilterDatabase" localSheetId="1" hidden="1">GLOSARIO!$A$1:$A$3</definedName>
    <definedName name="_xlnm._FilterDatabase" localSheetId="11" hidden="1">'PAA OCI 2022'!$I$18:$T$74</definedName>
    <definedName name="_xlnm._FilterDatabase" localSheetId="12" hidden="1">PRIORIZACIÓN!$Q$12:$Q$29</definedName>
    <definedName name="_ftn1" localSheetId="1">GLOSARIO!$A$19</definedName>
    <definedName name="_ftn2" localSheetId="1">GLOSARIO!$A$21</definedName>
    <definedName name="_ftn3" localSheetId="1">GLOSARIO!$A$22</definedName>
    <definedName name="_ftn4" localSheetId="1">GLOSARIO!$A$23</definedName>
    <definedName name="_ftn5" localSheetId="1">GLOSARIO!$A$24</definedName>
    <definedName name="_ftn6" localSheetId="1">GLOSARIO!$A$25</definedName>
    <definedName name="_ftn7" localSheetId="1">GLOSARIO!$A$26</definedName>
    <definedName name="_ftn8" localSheetId="1">GLOSARIO!$A$27</definedName>
    <definedName name="_ftnref1" localSheetId="1">GLOSARIO!$A$4</definedName>
    <definedName name="_ftnref2" localSheetId="1">GLOSARIO!$A$6</definedName>
    <definedName name="_ftnref3" localSheetId="1">GLOSARIO!$A$7</definedName>
    <definedName name="_ftnref4" localSheetId="1">GLOSARIO!$A$8</definedName>
    <definedName name="_ftnref5" localSheetId="1">GLOSARIO!$A$9</definedName>
    <definedName name="_ftnref6" localSheetId="1">GLOSARIO!$A$11</definedName>
    <definedName name="_ftnref7" localSheetId="1">GLOSARIO!$A$12</definedName>
    <definedName name="_ftnref8" localSheetId="1">GLOSARIO!$A$13</definedName>
    <definedName name="_xlnm.Print_Area" localSheetId="11">'PAA OCI 2022'!$A$1:$T$70</definedName>
    <definedName name="DOCUMENTO_RELACIONADO" comment="Registre el documento o soporte del ítem en cuestión. (Físico o Magnético)">'CONOCIMIENTO ENT'!$C$5</definedName>
    <definedName name="riskprob">[1]Lookup!$B$2:$B$5</definedName>
    <definedName name="_xlnm.Print_Titles" localSheetId="11">'PAA OCI 2022'!$13:$16</definedName>
  </definedNames>
  <calcPr calcId="162913"/>
  <pivotCaches>
    <pivotCache cacheId="0" r:id="rId1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66" i="21" l="1"/>
  <c r="S66" i="21"/>
  <c r="R66" i="21"/>
  <c r="Q66" i="21"/>
  <c r="P66" i="21"/>
  <c r="O66" i="21"/>
  <c r="N66" i="21"/>
  <c r="M66" i="21"/>
  <c r="L66" i="21"/>
  <c r="K66" i="21"/>
  <c r="J66" i="21"/>
  <c r="I66" i="21"/>
  <c r="N14" i="20"/>
  <c r="N20" i="20"/>
  <c r="P22" i="20"/>
  <c r="P21" i="20"/>
  <c r="P20" i="20"/>
  <c r="P19" i="20"/>
  <c r="P18" i="20"/>
  <c r="N21" i="20"/>
  <c r="N19" i="20"/>
  <c r="N15" i="20"/>
  <c r="N13" i="20" l="1"/>
  <c r="N11" i="20"/>
  <c r="N12" i="20"/>
  <c r="I35" i="12"/>
  <c r="I34" i="12"/>
  <c r="B13" i="3" l="1"/>
  <c r="G13" i="12"/>
  <c r="I13" i="12" s="1"/>
  <c r="G15" i="12"/>
  <c r="G16" i="12"/>
  <c r="I16" i="12" s="1"/>
  <c r="G17" i="12"/>
  <c r="F18" i="12"/>
  <c r="G18" i="12" s="1"/>
  <c r="I18" i="12" s="1"/>
  <c r="G19" i="12"/>
  <c r="G20" i="12"/>
  <c r="G21" i="12"/>
  <c r="I21" i="12" s="1"/>
  <c r="G22" i="12"/>
  <c r="G23" i="12"/>
  <c r="G24" i="12"/>
  <c r="G25" i="12"/>
  <c r="I25" i="12" s="1"/>
  <c r="G26" i="12"/>
  <c r="G27" i="12"/>
  <c r="G28" i="12"/>
  <c r="G29" i="12"/>
  <c r="I29" i="12" s="1"/>
  <c r="G30" i="12"/>
  <c r="G31" i="12"/>
  <c r="G32" i="12"/>
  <c r="G33" i="12"/>
  <c r="I33" i="12" s="1"/>
  <c r="H35" i="12"/>
  <c r="I14" i="12"/>
  <c r="I15" i="12"/>
  <c r="I17" i="12"/>
  <c r="I19" i="12"/>
  <c r="I20" i="12"/>
  <c r="I22" i="12"/>
  <c r="I23" i="12"/>
  <c r="I24" i="12"/>
  <c r="I26" i="12"/>
  <c r="I27" i="12"/>
  <c r="I28" i="12"/>
  <c r="I30" i="12"/>
  <c r="I31" i="12"/>
  <c r="I32" i="12"/>
  <c r="E34" i="13"/>
  <c r="F34" i="13"/>
  <c r="G34" i="13"/>
  <c r="H34" i="13"/>
  <c r="J34" i="13"/>
  <c r="K34" i="13"/>
  <c r="M34" i="13"/>
  <c r="N34" i="13"/>
  <c r="N37" i="13"/>
  <c r="B44" i="13"/>
  <c r="B52" i="13"/>
  <c r="M37" i="13"/>
  <c r="L37" i="13"/>
  <c r="K37" i="13"/>
  <c r="R11" i="20"/>
  <c r="G11" i="20"/>
  <c r="H11" i="20" s="1"/>
  <c r="I11" i="20" s="1"/>
  <c r="E33" i="13"/>
  <c r="F33" i="13"/>
  <c r="G33" i="13"/>
  <c r="H33" i="13"/>
  <c r="J33" i="13"/>
  <c r="K33" i="13"/>
  <c r="M33" i="13"/>
  <c r="N33" i="13"/>
  <c r="G14" i="20"/>
  <c r="H14" i="20"/>
  <c r="I14" i="20" s="1"/>
  <c r="Q21" i="3"/>
  <c r="R21" i="3"/>
  <c r="S21" i="3"/>
  <c r="T21" i="3"/>
  <c r="U21" i="3"/>
  <c r="V21" i="3"/>
  <c r="W21" i="3"/>
  <c r="X21" i="3"/>
  <c r="Y21" i="3"/>
  <c r="Z21" i="3"/>
  <c r="AA21" i="3"/>
  <c r="AB21" i="3"/>
  <c r="AC21" i="3"/>
  <c r="J23" i="20"/>
  <c r="K23" i="20"/>
  <c r="Q20" i="3"/>
  <c r="R20" i="3"/>
  <c r="S20" i="3"/>
  <c r="T20" i="3"/>
  <c r="U20" i="3"/>
  <c r="V20" i="3"/>
  <c r="W20" i="3"/>
  <c r="X20" i="3"/>
  <c r="Y20" i="3"/>
  <c r="Z20" i="3"/>
  <c r="AA20" i="3"/>
  <c r="AB20" i="3"/>
  <c r="AC20" i="3"/>
  <c r="J22" i="20"/>
  <c r="K22" i="20"/>
  <c r="Q19" i="3"/>
  <c r="R19" i="3"/>
  <c r="S19" i="3"/>
  <c r="T19" i="3"/>
  <c r="U19" i="3"/>
  <c r="V19" i="3"/>
  <c r="W19" i="3"/>
  <c r="X19" i="3"/>
  <c r="Y19" i="3"/>
  <c r="Z19" i="3"/>
  <c r="AA19" i="3"/>
  <c r="AB19" i="3"/>
  <c r="AC19" i="3"/>
  <c r="J21" i="20"/>
  <c r="K21" i="20"/>
  <c r="Q18" i="3"/>
  <c r="R18" i="3"/>
  <c r="S18" i="3"/>
  <c r="T18" i="3"/>
  <c r="U18" i="3"/>
  <c r="V18" i="3"/>
  <c r="W18" i="3"/>
  <c r="X18" i="3"/>
  <c r="Y18" i="3"/>
  <c r="Z18" i="3"/>
  <c r="AA18" i="3"/>
  <c r="AB18" i="3"/>
  <c r="AC18" i="3"/>
  <c r="J20" i="20"/>
  <c r="K20" i="20"/>
  <c r="Q17" i="3"/>
  <c r="R17" i="3"/>
  <c r="S17" i="3"/>
  <c r="T17" i="3"/>
  <c r="U17" i="3"/>
  <c r="V17" i="3"/>
  <c r="W17" i="3"/>
  <c r="X17" i="3"/>
  <c r="Y17" i="3"/>
  <c r="Z17" i="3"/>
  <c r="AA17" i="3"/>
  <c r="AB17" i="3"/>
  <c r="AC17" i="3"/>
  <c r="J19" i="20"/>
  <c r="K19" i="20"/>
  <c r="Q16" i="3"/>
  <c r="R16" i="3"/>
  <c r="S16" i="3"/>
  <c r="T16" i="3"/>
  <c r="U16" i="3"/>
  <c r="V16" i="3"/>
  <c r="W16" i="3"/>
  <c r="X16" i="3"/>
  <c r="Y16" i="3"/>
  <c r="Z16" i="3"/>
  <c r="AA16" i="3"/>
  <c r="AB16" i="3"/>
  <c r="AC16" i="3"/>
  <c r="J18" i="20"/>
  <c r="K18" i="20"/>
  <c r="Q15" i="3"/>
  <c r="R15" i="3"/>
  <c r="S15" i="3"/>
  <c r="T15" i="3"/>
  <c r="U15" i="3"/>
  <c r="V15" i="3"/>
  <c r="W15" i="3"/>
  <c r="X15" i="3"/>
  <c r="Y15" i="3"/>
  <c r="Z15" i="3"/>
  <c r="AA15" i="3"/>
  <c r="AB15" i="3"/>
  <c r="AC15" i="3"/>
  <c r="J17" i="20"/>
  <c r="K17" i="20"/>
  <c r="Q14" i="3"/>
  <c r="R14" i="3"/>
  <c r="S14" i="3"/>
  <c r="T14" i="3"/>
  <c r="U14" i="3"/>
  <c r="V14" i="3"/>
  <c r="W14" i="3"/>
  <c r="X14" i="3"/>
  <c r="Y14" i="3"/>
  <c r="Z14" i="3"/>
  <c r="AA14" i="3"/>
  <c r="AB14" i="3"/>
  <c r="AC14" i="3"/>
  <c r="J16" i="20"/>
  <c r="K16" i="20"/>
  <c r="Q13" i="3"/>
  <c r="R13" i="3"/>
  <c r="S13" i="3"/>
  <c r="T13" i="3"/>
  <c r="U13" i="3"/>
  <c r="V13" i="3"/>
  <c r="W13" i="3"/>
  <c r="X13" i="3"/>
  <c r="Y13" i="3"/>
  <c r="Z13" i="3"/>
  <c r="AA13" i="3"/>
  <c r="AB13" i="3"/>
  <c r="AC13" i="3"/>
  <c r="J15" i="20"/>
  <c r="K15" i="20"/>
  <c r="Q12" i="3"/>
  <c r="R12" i="3"/>
  <c r="S12" i="3"/>
  <c r="T12" i="3"/>
  <c r="U12" i="3"/>
  <c r="V12" i="3"/>
  <c r="W12" i="3"/>
  <c r="X12" i="3"/>
  <c r="Y12" i="3"/>
  <c r="Z12" i="3"/>
  <c r="AA12" i="3"/>
  <c r="AB12" i="3"/>
  <c r="AC12" i="3"/>
  <c r="J14" i="20"/>
  <c r="K14" i="20"/>
  <c r="Q11" i="3"/>
  <c r="R11" i="3"/>
  <c r="S11" i="3"/>
  <c r="T11" i="3"/>
  <c r="U11" i="3"/>
  <c r="V11" i="3"/>
  <c r="W11" i="3"/>
  <c r="X11" i="3"/>
  <c r="Y11" i="3"/>
  <c r="Z11" i="3"/>
  <c r="AA11" i="3"/>
  <c r="AB11" i="3"/>
  <c r="AC11" i="3"/>
  <c r="J13" i="20"/>
  <c r="K13" i="20"/>
  <c r="Q9" i="3"/>
  <c r="R9" i="3"/>
  <c r="S9" i="3"/>
  <c r="T9" i="3"/>
  <c r="U9" i="3"/>
  <c r="V9" i="3"/>
  <c r="W9" i="3"/>
  <c r="X9" i="3"/>
  <c r="Y9" i="3"/>
  <c r="Z9" i="3"/>
  <c r="AA9" i="3"/>
  <c r="AB9" i="3"/>
  <c r="AC9" i="3"/>
  <c r="J11" i="20"/>
  <c r="K11" i="20"/>
  <c r="Q10" i="3"/>
  <c r="R10" i="3"/>
  <c r="S10" i="3"/>
  <c r="T10" i="3"/>
  <c r="U10" i="3"/>
  <c r="V10" i="3"/>
  <c r="W10" i="3"/>
  <c r="X10" i="3"/>
  <c r="Y10" i="3"/>
  <c r="Z10" i="3"/>
  <c r="AA10" i="3"/>
  <c r="L9" i="3"/>
  <c r="N21" i="3"/>
  <c r="N20" i="3"/>
  <c r="N19" i="3"/>
  <c r="N18" i="3"/>
  <c r="N17" i="3"/>
  <c r="N16" i="3"/>
  <c r="N15" i="3"/>
  <c r="N14" i="3"/>
  <c r="N13" i="3"/>
  <c r="N12" i="3"/>
  <c r="N11" i="3"/>
  <c r="N10" i="3"/>
  <c r="N9" i="3"/>
  <c r="J21" i="3"/>
  <c r="J20" i="3"/>
  <c r="J19" i="3"/>
  <c r="J18" i="3"/>
  <c r="J17" i="3"/>
  <c r="J16" i="3"/>
  <c r="J15" i="3"/>
  <c r="J14" i="3"/>
  <c r="J13" i="3"/>
  <c r="J12" i="3"/>
  <c r="J11" i="3"/>
  <c r="J10" i="3"/>
  <c r="J9" i="3"/>
  <c r="H21" i="3"/>
  <c r="H20" i="3"/>
  <c r="H19" i="3"/>
  <c r="H18" i="3"/>
  <c r="H17" i="3"/>
  <c r="H16" i="3"/>
  <c r="H15" i="3"/>
  <c r="H14" i="3"/>
  <c r="H13" i="3"/>
  <c r="H12" i="3"/>
  <c r="H11" i="3"/>
  <c r="H10" i="3"/>
  <c r="H9" i="3"/>
  <c r="D10" i="3"/>
  <c r="D11" i="3"/>
  <c r="D12" i="3"/>
  <c r="D13" i="3"/>
  <c r="D14" i="3"/>
  <c r="D15" i="3"/>
  <c r="D16" i="3"/>
  <c r="D17" i="3"/>
  <c r="D18" i="3"/>
  <c r="D19" i="3"/>
  <c r="D20" i="3"/>
  <c r="D21" i="3"/>
  <c r="F9" i="3"/>
  <c r="D9" i="3"/>
  <c r="A10" i="3"/>
  <c r="A11" i="3"/>
  <c r="A12" i="3"/>
  <c r="A13" i="3"/>
  <c r="A14" i="3"/>
  <c r="A15" i="3"/>
  <c r="A16" i="3"/>
  <c r="A17" i="3"/>
  <c r="A18" i="3"/>
  <c r="A19" i="3"/>
  <c r="A20" i="3"/>
  <c r="A21" i="3"/>
  <c r="A9" i="3"/>
  <c r="P17" i="3"/>
  <c r="L17" i="3"/>
  <c r="F17" i="3"/>
  <c r="P16" i="3"/>
  <c r="L16" i="3"/>
  <c r="F16" i="3"/>
  <c r="P15" i="3"/>
  <c r="L15" i="3"/>
  <c r="F15" i="3"/>
  <c r="P14" i="3"/>
  <c r="L14" i="3"/>
  <c r="F14" i="3"/>
  <c r="P13" i="3"/>
  <c r="L13" i="3"/>
  <c r="F13" i="3"/>
  <c r="P12" i="3"/>
  <c r="L12" i="3"/>
  <c r="F12" i="3"/>
  <c r="P11" i="3"/>
  <c r="L11" i="3"/>
  <c r="F11" i="3"/>
  <c r="P10" i="3"/>
  <c r="L10" i="3"/>
  <c r="F10" i="3"/>
  <c r="P21" i="3"/>
  <c r="L21" i="3"/>
  <c r="F21" i="3"/>
  <c r="P20" i="3"/>
  <c r="L20" i="3"/>
  <c r="F20" i="3"/>
  <c r="P19" i="3"/>
  <c r="L19" i="3"/>
  <c r="F19" i="3"/>
  <c r="P18" i="3"/>
  <c r="L18" i="3"/>
  <c r="F18" i="3"/>
  <c r="P9" i="3"/>
  <c r="N23" i="20"/>
  <c r="G23" i="20"/>
  <c r="P23" i="20"/>
  <c r="R23" i="20"/>
  <c r="S23" i="20"/>
  <c r="T22" i="20"/>
  <c r="U22" i="20" s="1"/>
  <c r="G22" i="20"/>
  <c r="R22" i="20"/>
  <c r="S22" i="20" s="1"/>
  <c r="G21" i="20"/>
  <c r="H21" i="20" s="1"/>
  <c r="I21" i="20" s="1"/>
  <c r="R21" i="20"/>
  <c r="S21" i="20"/>
  <c r="T20" i="20"/>
  <c r="U20" i="20" s="1"/>
  <c r="G20" i="20"/>
  <c r="H20" i="20" s="1"/>
  <c r="I20" i="20" s="1"/>
  <c r="R20" i="20"/>
  <c r="S20" i="20" s="1"/>
  <c r="G19" i="20"/>
  <c r="R19" i="20"/>
  <c r="S19" i="20" s="1"/>
  <c r="G18" i="20"/>
  <c r="H18" i="20"/>
  <c r="I18" i="20"/>
  <c r="B16" i="3"/>
  <c r="R18" i="20"/>
  <c r="S18" i="20" s="1"/>
  <c r="G17" i="20"/>
  <c r="P17" i="20"/>
  <c r="R17" i="20"/>
  <c r="S17" i="20" s="1"/>
  <c r="T16" i="20"/>
  <c r="U16" i="20" s="1"/>
  <c r="G16" i="20"/>
  <c r="P16" i="20"/>
  <c r="R16" i="20"/>
  <c r="S16" i="20"/>
  <c r="G15" i="20"/>
  <c r="P15" i="20"/>
  <c r="R15" i="20"/>
  <c r="S15" i="20"/>
  <c r="P14" i="20"/>
  <c r="R14" i="20"/>
  <c r="S14" i="20" s="1"/>
  <c r="G13" i="20"/>
  <c r="P13" i="20"/>
  <c r="R13" i="20"/>
  <c r="S13" i="20"/>
  <c r="G12" i="20"/>
  <c r="P12" i="20"/>
  <c r="R12" i="20"/>
  <c r="S12" i="20"/>
  <c r="T11" i="20"/>
  <c r="U11" i="20" s="1"/>
  <c r="P11" i="20"/>
  <c r="S11" i="20"/>
  <c r="B18" i="13"/>
  <c r="E18" i="13"/>
  <c r="G9" i="13"/>
  <c r="D9" i="13"/>
  <c r="D6" i="13"/>
  <c r="D7" i="13"/>
  <c r="D8" i="13"/>
  <c r="D10" i="13"/>
  <c r="D11" i="13"/>
  <c r="D12" i="13"/>
  <c r="D13" i="13"/>
  <c r="D14" i="13"/>
  <c r="D15" i="13"/>
  <c r="D16" i="13"/>
  <c r="D17" i="13"/>
  <c r="G7" i="13"/>
  <c r="G8" i="13"/>
  <c r="G10" i="13"/>
  <c r="G11" i="13"/>
  <c r="G12" i="13"/>
  <c r="G13" i="13"/>
  <c r="G14" i="13"/>
  <c r="G15" i="13"/>
  <c r="G16" i="13"/>
  <c r="G17" i="13"/>
  <c r="O12" i="1"/>
  <c r="P12" i="1"/>
  <c r="T12" i="1"/>
  <c r="K13" i="1"/>
  <c r="G13" i="1"/>
  <c r="H13" i="1"/>
  <c r="I13" i="1"/>
  <c r="M13" i="1"/>
  <c r="O13" i="1"/>
  <c r="P13" i="1"/>
  <c r="K12" i="1"/>
  <c r="G12" i="1"/>
  <c r="H12" i="1"/>
  <c r="I12" i="1"/>
  <c r="M12" i="1"/>
  <c r="K14" i="1"/>
  <c r="G14" i="1"/>
  <c r="H14" i="1"/>
  <c r="I14" i="1"/>
  <c r="M14" i="1"/>
  <c r="O14" i="1"/>
  <c r="P14" i="1"/>
  <c r="K15" i="1"/>
  <c r="G15" i="1"/>
  <c r="H15" i="1"/>
  <c r="I15" i="1"/>
  <c r="M15" i="1"/>
  <c r="O15" i="1"/>
  <c r="P15" i="1"/>
  <c r="K16" i="1"/>
  <c r="G16" i="1"/>
  <c r="H16" i="1"/>
  <c r="I16" i="1"/>
  <c r="M16" i="1"/>
  <c r="O16" i="1"/>
  <c r="P16" i="1"/>
  <c r="K17" i="1"/>
  <c r="G17" i="1"/>
  <c r="H17" i="1"/>
  <c r="I17" i="1"/>
  <c r="M17" i="1"/>
  <c r="O17" i="1"/>
  <c r="P17" i="1"/>
  <c r="K18" i="1"/>
  <c r="G18" i="1"/>
  <c r="H18" i="1"/>
  <c r="I18" i="1"/>
  <c r="M18" i="1"/>
  <c r="O18" i="1"/>
  <c r="P18" i="1"/>
  <c r="K19" i="1"/>
  <c r="G19" i="1"/>
  <c r="H19" i="1"/>
  <c r="I19" i="1"/>
  <c r="M19" i="1"/>
  <c r="O19" i="1"/>
  <c r="P19" i="1"/>
  <c r="K20" i="1"/>
  <c r="G20" i="1"/>
  <c r="H20" i="1"/>
  <c r="I20" i="1"/>
  <c r="M20" i="1"/>
  <c r="O20" i="1"/>
  <c r="P20" i="1"/>
  <c r="K21" i="1"/>
  <c r="G21" i="1"/>
  <c r="H21" i="1"/>
  <c r="I21" i="1"/>
  <c r="M21" i="1"/>
  <c r="O21" i="1"/>
  <c r="P21" i="1"/>
  <c r="K22" i="1"/>
  <c r="G22" i="1"/>
  <c r="H22" i="1"/>
  <c r="I22" i="1"/>
  <c r="M22" i="1"/>
  <c r="O22" i="1"/>
  <c r="P22" i="1"/>
  <c r="K23" i="1"/>
  <c r="G23" i="1"/>
  <c r="H23" i="1"/>
  <c r="I23" i="1"/>
  <c r="M23" i="1"/>
  <c r="O23" i="1"/>
  <c r="P23" i="1"/>
  <c r="K24" i="1"/>
  <c r="G24" i="1"/>
  <c r="H24" i="1"/>
  <c r="I24" i="1"/>
  <c r="M24" i="1"/>
  <c r="O24" i="1"/>
  <c r="P24" i="1"/>
  <c r="K25" i="1"/>
  <c r="G25" i="1"/>
  <c r="H25" i="1"/>
  <c r="I25" i="1"/>
  <c r="M25" i="1"/>
  <c r="O25" i="1"/>
  <c r="P25" i="1"/>
  <c r="K26" i="1"/>
  <c r="G26" i="1"/>
  <c r="H26" i="1"/>
  <c r="I26" i="1"/>
  <c r="M26" i="1"/>
  <c r="O26" i="1"/>
  <c r="P26" i="1"/>
  <c r="K27" i="1"/>
  <c r="G27" i="1"/>
  <c r="H27" i="1"/>
  <c r="I27" i="1"/>
  <c r="M27" i="1"/>
  <c r="O27" i="1"/>
  <c r="P27" i="1"/>
  <c r="K28" i="1"/>
  <c r="G28" i="1"/>
  <c r="H28" i="1"/>
  <c r="I28" i="1"/>
  <c r="M28" i="1"/>
  <c r="O28" i="1"/>
  <c r="P28" i="1"/>
  <c r="K29" i="1"/>
  <c r="G29" i="1"/>
  <c r="H29" i="1"/>
  <c r="I29" i="1"/>
  <c r="M29" i="1"/>
  <c r="O29" i="1"/>
  <c r="P29" i="1"/>
  <c r="G30" i="1"/>
  <c r="H30" i="1"/>
  <c r="I30" i="1"/>
  <c r="K30" i="1"/>
  <c r="M30" i="1"/>
  <c r="O30" i="1"/>
  <c r="P30" i="1"/>
  <c r="G31" i="1"/>
  <c r="H31" i="1"/>
  <c r="I31" i="1"/>
  <c r="K31" i="1"/>
  <c r="M31" i="1"/>
  <c r="O31" i="1"/>
  <c r="P31" i="1"/>
  <c r="G32" i="1"/>
  <c r="H32" i="1"/>
  <c r="I32" i="1"/>
  <c r="K32" i="1"/>
  <c r="M32" i="1"/>
  <c r="O32" i="1"/>
  <c r="P32" i="1"/>
  <c r="G33" i="1"/>
  <c r="H33" i="1"/>
  <c r="I33" i="1"/>
  <c r="K33" i="1"/>
  <c r="M33" i="1"/>
  <c r="O33" i="1"/>
  <c r="P33" i="1"/>
  <c r="G34" i="1"/>
  <c r="H34" i="1"/>
  <c r="I34" i="1"/>
  <c r="K34" i="1"/>
  <c r="M34" i="1"/>
  <c r="O34" i="1"/>
  <c r="P34" i="1"/>
  <c r="G35" i="1"/>
  <c r="H35" i="1"/>
  <c r="I35" i="1"/>
  <c r="K35" i="1"/>
  <c r="M35" i="1"/>
  <c r="O35" i="1"/>
  <c r="P35" i="1"/>
  <c r="H15" i="13"/>
  <c r="H7" i="13"/>
  <c r="H12" i="13"/>
  <c r="Q26" i="1"/>
  <c r="H16" i="13"/>
  <c r="H13" i="13"/>
  <c r="H6" i="13"/>
  <c r="Q23" i="1"/>
  <c r="Q27" i="1"/>
  <c r="Q24" i="1"/>
  <c r="Q33" i="1"/>
  <c r="H11" i="13"/>
  <c r="Q29" i="1"/>
  <c r="Q25" i="1"/>
  <c r="Q22" i="1"/>
  <c r="Q21" i="1"/>
  <c r="H17" i="13"/>
  <c r="H8" i="13"/>
  <c r="H9" i="13"/>
  <c r="Q20" i="1"/>
  <c r="Q19" i="1"/>
  <c r="Q13" i="1"/>
  <c r="Q28" i="1"/>
  <c r="H23" i="20"/>
  <c r="I23" i="20" s="1"/>
  <c r="D18" i="13"/>
  <c r="G18" i="13"/>
  <c r="H22" i="20"/>
  <c r="I22" i="20"/>
  <c r="B20" i="3"/>
  <c r="Q32" i="1"/>
  <c r="Q18" i="1"/>
  <c r="H19" i="20"/>
  <c r="I19" i="20"/>
  <c r="B17" i="3"/>
  <c r="H17" i="20"/>
  <c r="I17" i="20"/>
  <c r="H16" i="20"/>
  <c r="I16" i="20" s="1"/>
  <c r="H15" i="20"/>
  <c r="I15" i="20"/>
  <c r="H13" i="20"/>
  <c r="I13" i="20" s="1"/>
  <c r="H12" i="20"/>
  <c r="I12" i="20"/>
  <c r="B10" i="3"/>
  <c r="L18" i="20"/>
  <c r="Q31" i="1"/>
  <c r="Q35" i="1"/>
  <c r="Q34" i="1"/>
  <c r="Q30" i="1"/>
  <c r="Q15" i="1"/>
  <c r="Q16" i="1"/>
  <c r="Q14" i="1"/>
  <c r="H14" i="13"/>
  <c r="H10" i="13"/>
  <c r="B21" i="13"/>
  <c r="Q17" i="1"/>
  <c r="Q12" i="1"/>
  <c r="H18" i="13"/>
  <c r="B22" i="13"/>
  <c r="L22" i="20"/>
  <c r="L17" i="20"/>
  <c r="B15" i="3"/>
  <c r="L12" i="20"/>
  <c r="T12" i="20" s="1"/>
  <c r="U12" i="20" s="1"/>
  <c r="L19" i="20"/>
  <c r="L15" i="20"/>
  <c r="R12" i="1"/>
  <c r="R20" i="1"/>
  <c r="C32" i="13"/>
  <c r="E32" i="13"/>
  <c r="R14" i="1"/>
  <c r="R22" i="1"/>
  <c r="R25" i="1"/>
  <c r="R19" i="1"/>
  <c r="R18" i="1"/>
  <c r="R16" i="1"/>
  <c r="R26" i="1"/>
  <c r="R21" i="1"/>
  <c r="R24" i="1"/>
  <c r="R15" i="1"/>
  <c r="R23" i="1"/>
  <c r="R29" i="1"/>
  <c r="R28" i="1"/>
  <c r="R17" i="1"/>
  <c r="R13" i="1"/>
  <c r="R27" i="1"/>
  <c r="F32" i="13"/>
  <c r="G32" i="13"/>
  <c r="I31" i="13"/>
  <c r="J31" i="13"/>
  <c r="H32" i="13"/>
  <c r="J32" i="13"/>
  <c r="K32" i="13"/>
  <c r="B43" i="13"/>
  <c r="M32" i="13"/>
  <c r="N32" i="13"/>
  <c r="T17" i="20" l="1"/>
  <c r="U17" i="20" s="1"/>
  <c r="B51" i="13"/>
  <c r="B54" i="13" s="1"/>
  <c r="G35" i="12"/>
  <c r="AB10" i="3"/>
  <c r="AC10" i="3" s="1"/>
  <c r="J12" i="20" s="1"/>
  <c r="K12" i="20" s="1"/>
  <c r="T18" i="20"/>
  <c r="U18" i="20" s="1"/>
  <c r="T15" i="20"/>
  <c r="U15" i="20" s="1"/>
  <c r="T19" i="20"/>
  <c r="U19" i="20" s="1"/>
  <c r="B21" i="3"/>
  <c r="L23" i="20"/>
  <c r="T23" i="20" s="1"/>
  <c r="U23" i="20" s="1"/>
  <c r="L20" i="20"/>
  <c r="B18" i="3"/>
  <c r="B19" i="3"/>
  <c r="L21" i="20"/>
  <c r="T21" i="20" s="1"/>
  <c r="U21" i="20" s="1"/>
  <c r="B14" i="3"/>
  <c r="L16" i="20"/>
  <c r="L13" i="20"/>
  <c r="T13" i="20" s="1"/>
  <c r="U13" i="20" s="1"/>
  <c r="B11" i="3"/>
  <c r="B12" i="3"/>
  <c r="L14" i="20"/>
  <c r="T14" i="20" s="1"/>
  <c r="U14" i="20" s="1"/>
  <c r="B9" i="3"/>
  <c r="L11" i="20"/>
  <c r="B53" i="13" l="1"/>
</calcChain>
</file>

<file path=xl/comments1.xml><?xml version="1.0" encoding="utf-8"?>
<comments xmlns="http://schemas.openxmlformats.org/spreadsheetml/2006/main">
  <authors>
    <author/>
  </authors>
  <commentList>
    <comment ref="C9" authorId="0" shapeId="0">
      <text>
        <r>
          <rPr>
            <sz val="11"/>
            <color rgb="FF000000"/>
            <rFont val="Calibri"/>
            <family val="2"/>
          </rPr>
          <t>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H9" authorId="0" shapeId="0">
      <text>
        <r>
          <rPr>
            <sz val="11"/>
            <color rgb="FF000000"/>
            <rFont val="Calibri"/>
            <family val="2"/>
          </rPr>
          <t xml:space="preserve">Para comprender esta ponderación revisar las Hoja Orientaciones Grales.
</t>
        </r>
      </text>
    </comment>
  </commentList>
</comments>
</file>

<file path=xl/comments2.xml><?xml version="1.0" encoding="utf-8"?>
<comments xmlns="http://schemas.openxmlformats.org/spreadsheetml/2006/main">
  <authors>
    <author>Diana Karina Ruiz Perilla</author>
  </authors>
  <commentList>
    <comment ref="N12" authorId="0" shapeId="0">
      <text>
        <r>
          <rPr>
            <b/>
            <sz val="9"/>
            <color indexed="81"/>
            <rFont val="Tahoma"/>
            <family val="2"/>
          </rPr>
          <t xml:space="preserve">Inserte el tipo de trabajos de auditoría de su entidad
</t>
        </r>
      </text>
    </comment>
  </commentList>
</comments>
</file>

<file path=xl/comments3.xml><?xml version="1.0" encoding="utf-8"?>
<comments xmlns="http://schemas.openxmlformats.org/spreadsheetml/2006/main">
  <authors>
    <author>Myriam Cubillos Benavides</author>
  </authors>
  <commentList>
    <comment ref="C10" authorId="0" shapeId="0">
      <text>
        <r>
          <rPr>
            <sz val="9"/>
            <color indexed="81"/>
            <rFont val="Tahoma"/>
            <family val="2"/>
          </rPr>
          <t xml:space="preserve">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H10" authorId="0" shapeId="0">
      <text>
        <r>
          <rPr>
            <sz val="9"/>
            <color indexed="81"/>
            <rFont val="Tahoma"/>
            <family val="2"/>
          </rPr>
          <t xml:space="preserve">Para comprender esta ponderación revisar las Hoja Orientaciones Grales.
</t>
        </r>
      </text>
    </comment>
  </commentList>
</comments>
</file>

<file path=xl/sharedStrings.xml><?xml version="1.0" encoding="utf-8"?>
<sst xmlns="http://schemas.openxmlformats.org/spreadsheetml/2006/main" count="896" uniqueCount="491">
  <si>
    <t>Numero de Riesgos Inherentes por calificación de Impacto y Probabilidad de Ocurrencia</t>
  </si>
  <si>
    <t>Extremo</t>
  </si>
  <si>
    <t>Alto</t>
  </si>
  <si>
    <t>Moderado</t>
  </si>
  <si>
    <t>Bajo</t>
  </si>
  <si>
    <t>Total</t>
  </si>
  <si>
    <t>Ponderación de Riesgos del Proceso</t>
  </si>
  <si>
    <t>Requerimientos del Comité de Auditoria o la Dirección. 
(Si/No)</t>
  </si>
  <si>
    <t>Requerimientos Entes de Control (Aspectos  Críticos)
(S/N)</t>
  </si>
  <si>
    <t>Fecha de Ultima Auditoria
dd-mm-aa</t>
  </si>
  <si>
    <t>Dias transcurridos desde última auditoría</t>
  </si>
  <si>
    <t>FECHA DE CORTE</t>
  </si>
  <si>
    <t>No</t>
  </si>
  <si>
    <t>Valoración Criterio</t>
  </si>
  <si>
    <t>PRIORIZACIÓN</t>
  </si>
  <si>
    <t>UNIDAD AUDITABLE</t>
  </si>
  <si>
    <t>Unidad Auditable 2</t>
  </si>
  <si>
    <t>Unidad Auditable 1</t>
  </si>
  <si>
    <t>Unidad Auditable 3</t>
  </si>
  <si>
    <t>Unidad Auditable 4</t>
  </si>
  <si>
    <t>Unidad Auditable 5</t>
  </si>
  <si>
    <t>Unidad Auditable 6</t>
  </si>
  <si>
    <t>Unidad Auditable 7</t>
  </si>
  <si>
    <t>Unidad Auditable 8</t>
  </si>
  <si>
    <t>Unidad Auditable 9</t>
  </si>
  <si>
    <t>Unidad Auditable 10</t>
  </si>
  <si>
    <t>Unidad Auditable 11</t>
  </si>
  <si>
    <t>Unidad Auditable 12</t>
  </si>
  <si>
    <t>Unidad Auditable 13</t>
  </si>
  <si>
    <t>Unidad Auditable 14</t>
  </si>
  <si>
    <t>Logo Entidad</t>
  </si>
  <si>
    <t>UNIVERSO DE AUDITORIA
PRIORIZACIÓN</t>
  </si>
  <si>
    <t>Unidad Auditable</t>
  </si>
  <si>
    <t>Unidad Auditable 15</t>
  </si>
  <si>
    <t>Unidad Auditable 16</t>
  </si>
  <si>
    <t>Unidad Auditable 17</t>
  </si>
  <si>
    <t>Unidad Auditable 18</t>
  </si>
  <si>
    <t>Unidad Auditable 19</t>
  </si>
  <si>
    <t>Unidad Auditable 20</t>
  </si>
  <si>
    <t>Unidad Auditable 21</t>
  </si>
  <si>
    <t>Unidad Auditable 22</t>
  </si>
  <si>
    <t>Unidad Auditable 23</t>
  </si>
  <si>
    <t>Unidad Auditable 24</t>
  </si>
  <si>
    <t>RESULTADO DE LA PRIORIZACIÓN</t>
  </si>
  <si>
    <t>MENU CAJA DE HERRAMIENTAS PARA EL PLAN ANUAL DE AUDITORÍAS DE OFICINAS DE CONTROL INTERNO DISTRITALES</t>
  </si>
  <si>
    <t>UNIVERSO DE AUDITORÍA Y PRIORIZACIÓN DE UNIDADES AUDITABLES</t>
  </si>
  <si>
    <t xml:space="preserve">FORMATO DE PLAN ANUAL DE AUDITORÍA </t>
  </si>
  <si>
    <t>El Director Ejecutivo de Auditoría debe establecer un plan basado en los riesgos, a fin de determinar las prioridades de la actividad de auditoría interna, consistente con las metas de la organización.</t>
  </si>
  <si>
    <t>Nombre del Jefe de Control Interno o quien  haga sus veces:</t>
  </si>
  <si>
    <t>ROL</t>
  </si>
  <si>
    <t>CONTROL DE CAMBIOS</t>
  </si>
  <si>
    <t>El Comité Distrital de Auditoría, consciente de la importancia de la labor de las Oficinas de Control Interno o quien haga sus veces,  en el mejoramiento de la gestión y desempeño de las entidades distritales, ha tomado la decisión de incorporar buenas prácticas internacionales en el ejercicio de la auditoría  y brindar orientaciones que faciliten el desarrollo de los roles que le han sido designados por ley, considerando el contexto y particularidades del distrito y basados en los instrumentos establecidos por el Departamento Administrativo de la Función Pública.
Con este fin, se conformaron equipos de trabajo voluntarios que tienen como finalidad estandarizar algunos de los métodos y herramientas del trabajo de las Oficinas de Control Interno tendiente a buscar una gestión pública orientada al cumplimiento de los fines esenciales del Estado.
Se presenta a continuación la caja de herramientas para la elaboración del Plan Anual de Auditorías de las Oficinas de Control Interno de Distrito que responde a las fases establecidas por las Normas Internacionales para el Ejercicio Profesional de Auditoría.
Frente a cada plantilla o formato, encontrará el marco de referencia aplicable de la Norma Internacional como guía y soporte para su ejecución.</t>
  </si>
  <si>
    <t>GLOSARIO</t>
  </si>
  <si>
    <t xml:space="preserve"> Es una actividad independiente y objetiva de aseguramiento consulta, concebida para agregar valor y mejorar las operaciones de una entidad.</t>
  </si>
  <si>
    <t xml:space="preserve">Mapa de aseguramiento: </t>
  </si>
  <si>
    <t>Es un esquema que muestra visualmente cómo se aplican las actividades de aseguramiento a un riesgo específico dentro de una organización. Implica cotejar la cobertura de las actividades de aseguramiento frente a los riesgos clave a los que se encuentra expuesta en la organización. Este proceso permite a una empresa identificar y comprender las lagunas existentes en el proceso de gestión de riesgos y ofrece a las partes interesadas confianza de que los riesgos están siendo gestionados y comunicados, y de que se cumplen las obligaciones legales y reglamentarias a las que se encuentra sometida la compañía. Una herramienta que contribuye en la formulación del Plan Anual de Auditoría. También permite a la organización identificar y abarcar las lagunas que pudiera haber en el proceso de gestión de riesgos y ofrece a las partes interesadas tranquilidad de que los riesgos estarían siendo gestionados y comunicados, y de que se cumplirían las obligaciones legales/reglamentarias.[1]</t>
  </si>
  <si>
    <t>Es un modelo de Control Interno y Riesgo Operacional usual que  se organiza con tres líneas o barreras de defensa, la 1LD, dentro de las unidades organizativas/áreas; la 2LD un área central por lo general dependiendo de las Direcciones de Riesgo y la 3LD función realizada por el equipo de Auditoría de la organización.</t>
  </si>
  <si>
    <t xml:space="preserve">Plan Anual de Auditoría: </t>
  </si>
  <si>
    <t>Es el documento formulado por el equipo de trabajo de la Oficina de Control Interno o quien haga sus veces en la entidad, cuya finalidad es planificar y establecer los objetivos a cumplir anualmente para evaluar y mejorar la eficacia de los procesos de operación, control y gobierno.[2]  Este documento debe ser aprobado por el Comité Institucional de Coordinación de Control Interno para su ejecución.</t>
  </si>
  <si>
    <t>Recursos humanos, financieros y equipos de que se necesitan para la ejecución de una actividad (Aseguramiento o Consultoría).</t>
  </si>
  <si>
    <t>Riesgo :</t>
  </si>
  <si>
    <t xml:space="preserve">Riesgo de auditoría: </t>
  </si>
  <si>
    <t>Supone la posibilidad de que el auditor no detecte un error significativo que pudiera existir en la unidad auditable, por la falta de evidencia respecto a una determinada partida o por la obtención de una evidencia deficiente o incompleta sobre la misma.[5]</t>
  </si>
  <si>
    <t xml:space="preserve">Riesgo Inherente: </t>
  </si>
  <si>
    <t xml:space="preserve">es aquel al que se enfrenta una entidad en ausencia de acciones de la dirección para modificar su probabilidad o impacto.[4]      </t>
  </si>
  <si>
    <t>Tercera línea de defensa:</t>
  </si>
  <si>
    <t xml:space="preserve">Trabajo de Auditoría (Trabajo de Aseguramiento): </t>
  </si>
  <si>
    <t>Un examen objetivo de evidencias con el propósito de proveer una evaluación independiente de los procesos de gestión de riesgos, control y gobierno de una organización gubernamental. Es parte del Plan Anual de Auditoría y ha sido priorizado desde el Universo de Auditoría en base a factores críticos de riesgo globales y su ponderación estratégica.[6]</t>
  </si>
  <si>
    <t xml:space="preserve">Trabajo de Consultoría: </t>
  </si>
  <si>
    <t>Actividades de asesoramiento y servicios relacionados, proporcionadas a las áreas de la organización gubernamental, cuya naturaleza y alcance estén acordados con los mismos y estén dirigidos a añadir valor y a mejorar los procesos de gobierno, gestión de riesgos y control de una organización, sin que el auditor interno asuma responsabilidades de gestión. Es parte del Plan Anual de Auditoría y puede haber sido priorizado desde el Universo de Auditoría en base a factores críticos de riesgo globales y su ponderación estratégica.[7]</t>
  </si>
  <si>
    <t xml:space="preserve">Universo de auditoría: </t>
  </si>
  <si>
    <t>Un conjunto finito y global de las áreas de auditoría, dependencias y la identificación y ubicación de las funciones de negocios que podrían ser auditadas para proporcionar un aseguramiento adecuado sobre el nivel de gestión de riesgos de la organización.[8]</t>
  </si>
  <si>
    <t>Es un órgano de asesoría y decisión en los asuntos de control interno de (nombre de la entidad). En su rol de responsable y facilitador, hace parte de las instancias de articulación para el funcionamiento armónico del Sistema Institucional de Control Interno.</t>
  </si>
  <si>
    <t xml:space="preserve">Comité Institucional de Coordinación de Control Interno: </t>
  </si>
  <si>
    <t>Auditoría interna:</t>
  </si>
  <si>
    <t xml:space="preserve">Informes de ley: </t>
  </si>
  <si>
    <t xml:space="preserve">Modelo de tres líneas de defensa:  </t>
  </si>
  <si>
    <t xml:space="preserve">Recursos: </t>
  </si>
  <si>
    <t xml:space="preserve">Unidad auditable: </t>
  </si>
  <si>
    <t>Efecto de la incertidumbre sobre los objetivos. [3]</t>
  </si>
  <si>
    <t>Está a cargo de los auditores internos. Estos deben ser independientes en el más alto nivel lo que proporciona una garantía sobre la eficacia del gobierno, la gestión de riesgos y controles internos, incluyendo la manera en que las líneas primeras y segunda de defensa logran los objetivos de gestión de riesgos y control.</t>
  </si>
  <si>
    <t>ANÁLISIS DE RECURSOS DE LA OFICINA DE CONTROL INTERNO</t>
  </si>
  <si>
    <t>CONOCIMIENTO DE LA ENTIDAD OBJETO DE LA AUDITORÍA</t>
  </si>
  <si>
    <t>ITEM</t>
  </si>
  <si>
    <t>DOCUMENTO RELACIONADO</t>
  </si>
  <si>
    <t>FECHA DE ACTUALIZACIÓN</t>
  </si>
  <si>
    <t>NOTAS DEL EQUIPO AUDITOR</t>
  </si>
  <si>
    <t>¿DISPONIBLE? (SI/NO)</t>
  </si>
  <si>
    <t>ÁMBITO</t>
  </si>
  <si>
    <t>ELEMENTOS DE DIRECCIONAMIENTO ESTRATÉGICO</t>
  </si>
  <si>
    <t>Misión</t>
  </si>
  <si>
    <t>Visión</t>
  </si>
  <si>
    <t>Plan prurianual de inversiones</t>
  </si>
  <si>
    <t>Objetivos estratégicos</t>
  </si>
  <si>
    <t>Plan estratégico o lo que haga sus veces</t>
  </si>
  <si>
    <t>Lineamientos éticos</t>
  </si>
  <si>
    <t>Miembros del Equipo Directivo</t>
  </si>
  <si>
    <t>ELEMENTOS DE LA GESTIÓN INSTITUCIONAL U OPERACIONAL</t>
  </si>
  <si>
    <t>Mapa de procesos</t>
  </si>
  <si>
    <t>Gestión documental de procesos</t>
  </si>
  <si>
    <t>Manual de funciones</t>
  </si>
  <si>
    <t>Planta de personal</t>
  </si>
  <si>
    <t>Sedes de la entidad</t>
  </si>
  <si>
    <t xml:space="preserve">Plan de adquisiciones </t>
  </si>
  <si>
    <t>Activos de Información</t>
  </si>
  <si>
    <t>Medios Virtuales de la entidad</t>
  </si>
  <si>
    <t>Indicadores de gestión  o de proceso</t>
  </si>
  <si>
    <t xml:space="preserve">Informes  y reportes de resultados de la  Gestión </t>
  </si>
  <si>
    <t>Políticas Institucionales</t>
  </si>
  <si>
    <t>Planes de Acción o lo que haga sus veces</t>
  </si>
  <si>
    <t xml:space="preserve">MONITOREO Y SUPERVISION </t>
  </si>
  <si>
    <t xml:space="preserve">Resultados de Planes de Mejoramiento suscritos con la Contraloría </t>
  </si>
  <si>
    <t>Resultados de Planes de Mejoramiento derivados de auditorías internas</t>
  </si>
  <si>
    <t xml:space="preserve">GESTIÓN DE RIESGOS </t>
  </si>
  <si>
    <t>Política de Gestión de Riesgos</t>
  </si>
  <si>
    <t>Mapa de riesgos de corrupción</t>
  </si>
  <si>
    <t>Proyectos de Inversión</t>
  </si>
  <si>
    <t>Mapa de Riesgos de Gestión</t>
  </si>
  <si>
    <t xml:space="preserve">Seguimiento de Riesgos </t>
  </si>
  <si>
    <t>Otros Planes de Mejoramiento</t>
  </si>
  <si>
    <t>Aquellos informes que por Ley, Decreto o Resolución debe elaborar la Oficina de Control Interno o quien haga sus veces.</t>
  </si>
  <si>
    <t>Mapas de Aseguramiento</t>
  </si>
  <si>
    <t>PAD Distrital de la vigencia</t>
  </si>
  <si>
    <t>Resultados del Plan de Auditoría anterior</t>
  </si>
  <si>
    <t>Fecha de Corte</t>
  </si>
  <si>
    <t>Estructura Orgánica</t>
  </si>
  <si>
    <t>CALCULO HORAS REQUERIDAS PAAI</t>
  </si>
  <si>
    <t>Registre para cada informe a realizar, las horas estimadas en cada fase o etapa (planeación, ejecucion y elaboracion del informe)</t>
  </si>
  <si>
    <t>Registre el numero de informes que se proyectan realizar en la vigencia según la periodicidad</t>
  </si>
  <si>
    <t>A1</t>
  </si>
  <si>
    <t>A2</t>
  </si>
  <si>
    <t>A3</t>
  </si>
  <si>
    <t>B1</t>
  </si>
  <si>
    <t>B2</t>
  </si>
  <si>
    <t>B3</t>
  </si>
  <si>
    <t>C1</t>
  </si>
  <si>
    <t>D1</t>
  </si>
  <si>
    <t>E1</t>
  </si>
  <si>
    <t>Descripción</t>
  </si>
  <si>
    <t>Planeacion Auditoria/Solicitud de Informaciòn</t>
  </si>
  <si>
    <t>Ejecucion  Auditoria/Análisis de informaciòn</t>
  </si>
  <si>
    <t>Informe de Auditoria /Seguimiento</t>
  </si>
  <si>
    <t># Informes x año</t>
  </si>
  <si>
    <t>Informe de Ley</t>
  </si>
  <si>
    <t>Informe de Seguimiento</t>
  </si>
  <si>
    <t>Informe de Auditoria</t>
  </si>
  <si>
    <t>Calcule las horas requeridas para desarrollar PPAI</t>
  </si>
  <si>
    <t>1.2</t>
  </si>
  <si>
    <t>1.3</t>
  </si>
  <si>
    <t>Estatuto de Auditoría y Código de Ética del Auditor</t>
  </si>
  <si>
    <t>Comité Institucional de Coordinación de Control Interno</t>
  </si>
  <si>
    <r>
      <rPr>
        <b/>
        <sz val="11"/>
        <color rgb="FF0000FF"/>
        <rFont val="Century Gothic"/>
        <family val="2"/>
      </rPr>
      <t>Instrucción:</t>
    </r>
    <r>
      <rPr>
        <sz val="11"/>
        <color theme="1"/>
        <rFont val="Century Gothic"/>
        <family val="2"/>
      </rPr>
      <t xml:space="preserve"> Recopile la mayoría de información posible para mantener un repositorio del conocimiento de la entidad que le permita detectar aspectos a considerar en el ejercicio de auditoría (Tanto para trabajos de  aseguramiento como de  consultoría); como cambios en el  entorno y contexto  de la entidad, vigencia de documentos esenciales, entre otros.  La lista que se presenta a continuación puede ser completada por el equipo de la Oficina de Control Interno  de acuerdo a las variables particulares de la entidad.</t>
    </r>
  </si>
  <si>
    <t>Actividad</t>
  </si>
  <si>
    <t>Registro</t>
  </si>
  <si>
    <t>1.1</t>
  </si>
  <si>
    <t xml:space="preserve">Para el cálculo de las horas requeridas para el desarrollo del PAAI, liste todos los informes de ley que debe realizar la OCI, seguimientos y auditorias priorizadas </t>
  </si>
  <si>
    <t>1. Horas requeridas PAAI'!A1
Columnas A1, A2, A3</t>
  </si>
  <si>
    <t>1. Horas requeridas PAAI'!A1
Columnas B1, B2, B3</t>
  </si>
  <si>
    <t>1. Horas requeridas PAAI'!A1
Columna D1</t>
  </si>
  <si>
    <t>Identifique los dias laborales de la vigencia</t>
  </si>
  <si>
    <t>2.1</t>
  </si>
  <si>
    <t>Identifique los dias laborales en cada vigencia, para esto puede :</t>
  </si>
  <si>
    <t>a. Remitirse a la siguiente pagina web  http://colombia.workingdays.org/, ingresando las fechas entre las cuales requiere calcular los dias hábiles</t>
  </si>
  <si>
    <t xml:space="preserve">http://colombia.workingdays.org/ </t>
  </si>
  <si>
    <t>b. Remitirse a la hoja " Dias - horas habiles x vigencia" para identificar el periodo a calcular</t>
  </si>
  <si>
    <t>2. Días -horas hábiles x vig'!A1</t>
  </si>
  <si>
    <t>Calcule las horas disponibles del equipo auditor</t>
  </si>
  <si>
    <t>3.1</t>
  </si>
  <si>
    <t>Registre el numero de auditores de la OCI, discrimado por tipo de vinculacion ej Carrera Administrativa, Provisional o Contratista</t>
  </si>
  <si>
    <t>3 Horas disponibles E. Auditor'!A1</t>
  </si>
  <si>
    <t>3.2</t>
  </si>
  <si>
    <t>Registre el numero de dias habiles laborables por cada tipo de vinculación según lo identificado en el paso 2</t>
  </si>
  <si>
    <t>3.3</t>
  </si>
  <si>
    <t>Nota 1) En caso de contar con auditores con permiso sindical registrelo de manera independiente, para efectuar el calculo respectivo en la columna B2</t>
  </si>
  <si>
    <t>3.4</t>
  </si>
  <si>
    <t>Registre en la columna D1, "fila 2" el % estimado a actividades administrativas y/o atencion a entes de control</t>
  </si>
  <si>
    <t>3.5</t>
  </si>
  <si>
    <t>Registre en la columna D2 "fila 2" el % estimado a reuniones y/o capacitaciones</t>
  </si>
  <si>
    <t>3.6</t>
  </si>
  <si>
    <t>Registre en la en la columna  E1"fila 2" el % estimado por incapacidades y permisos</t>
  </si>
  <si>
    <t>3.7</t>
  </si>
  <si>
    <t>Registre los 15 dias habiles correspondientes de los auditores con derecho a disfrute a vacaciones</t>
  </si>
  <si>
    <t>TOTAL DIAS DISPONIBLES POR AUDITOR (G1=C1-F1)</t>
  </si>
  <si>
    <t>3.8</t>
  </si>
  <si>
    <t>Registre en la columna G2 el numero de horas laborables por tipo de vinculacion</t>
  </si>
  <si>
    <t>TOTAL HORAS DISPONIBLES POR AUDITOR (G3=G1*G2)</t>
  </si>
  <si>
    <t>TOTAL HORAS DISPONIBLES EQUIPO AUDITOR (H1=G3*A2)</t>
  </si>
  <si>
    <t>4. Resultado'!A1</t>
  </si>
  <si>
    <t>Recursos</t>
  </si>
  <si>
    <t>4.1</t>
  </si>
  <si>
    <t>Idenifique si presenta deficit de recursos humano frente a la necesidad para ejecutar el PAAI</t>
  </si>
  <si>
    <t>http://colombia.workingdays.org/</t>
  </si>
  <si>
    <t>DIAS HABILES</t>
  </si>
  <si>
    <t>HORAS</t>
  </si>
  <si>
    <t>HORA *MES</t>
  </si>
  <si>
    <t>Enero</t>
  </si>
  <si>
    <t>Febrero</t>
  </si>
  <si>
    <t>Marzo</t>
  </si>
  <si>
    <t>Abril</t>
  </si>
  <si>
    <t>Mayo</t>
  </si>
  <si>
    <t>Junio</t>
  </si>
  <si>
    <t>Julio</t>
  </si>
  <si>
    <t>Agosto</t>
  </si>
  <si>
    <t>Septiembre</t>
  </si>
  <si>
    <t>Octubre</t>
  </si>
  <si>
    <t>Noviembre</t>
  </si>
  <si>
    <t>Diciembre</t>
  </si>
  <si>
    <t>PERMISO SINDICAL</t>
  </si>
  <si>
    <t>CALCULO HORAS DISPONIBLES EQUIPO AUDITOR</t>
  </si>
  <si>
    <t>D2</t>
  </si>
  <si>
    <t>E2</t>
  </si>
  <si>
    <t>F1</t>
  </si>
  <si>
    <t>G1</t>
  </si>
  <si>
    <t>G2</t>
  </si>
  <si>
    <t>G3</t>
  </si>
  <si>
    <t>H1</t>
  </si>
  <si>
    <t>OTRAS ACTIVIDADES</t>
  </si>
  <si>
    <t>SITUACIONES ADMINISTRATIVAS</t>
  </si>
  <si>
    <t>TIPO DE VINCULACION</t>
  </si>
  <si>
    <t>No AUDITORES</t>
  </si>
  <si>
    <t>DIAS HÁBILES LABORABLES</t>
  </si>
  <si>
    <t>DIAS HÁBILES DISPONIBLES
(C1=B1-B2)</t>
  </si>
  <si>
    <t>ACTIVIDADES ADMINISTRATIVAS -ATENCION ENTES DE CONTROL)</t>
  </si>
  <si>
    <t>REUNIONES -CAPACITACIONES</t>
  </si>
  <si>
    <t>INCAPACIDADES-PERMISOS</t>
  </si>
  <si>
    <t>VACACIONES</t>
  </si>
  <si>
    <t>TOTAL OTRAS ACTIVIDADES+SITUACIONES ADMINSTRATIVAS
(F1 =C1-D1-D2-E1-E2)</t>
  </si>
  <si>
    <t>TOTAL DIAS DISPONIBLES POR AUDITOR
(G1=C1-F1)</t>
  </si>
  <si>
    <t>HORAS DIARIAS DISPONIBLE POR AUDITOR</t>
  </si>
  <si>
    <t xml:space="preserve">TOTAL HORAS DISPONIBLES POR AUDITOR
(G3=G1*G2)
</t>
  </si>
  <si>
    <t>TOTAL HORAS DISPONIBLES EQUIPO AUDITOR
(H1=G3*A2)</t>
  </si>
  <si>
    <t>NORMATIVIDAD ASOCIADA</t>
  </si>
  <si>
    <t>Evaluación y Seguimiento</t>
  </si>
  <si>
    <t>Evalaución de Riesgos</t>
  </si>
  <si>
    <t xml:space="preserve">MESES </t>
  </si>
  <si>
    <t>Enfoque de prevención</t>
  </si>
  <si>
    <t>Liderazgo Estratégico</t>
  </si>
  <si>
    <t>Relación con Entes de Control</t>
  </si>
  <si>
    <t>Objetivo del Plan Anual de Auditorías:</t>
  </si>
  <si>
    <t>Alcance del Plan Anual de Auditorías:</t>
  </si>
  <si>
    <t>Versión del Plan Anual de Auditorías:</t>
  </si>
  <si>
    <t>Conformación  del Equipo de Control Interno:</t>
  </si>
  <si>
    <t>COORDINADOR DE LA AUDITORÍA (SEGUNDA/TERCERA  LINEA DE DEFENSA)</t>
  </si>
  <si>
    <t>TRABAJO DE AUDITORÍA</t>
  </si>
  <si>
    <t>INFORMES REGLAMENTARIOS</t>
  </si>
  <si>
    <t>ACTIVIDADES DE CONSULTORÍA</t>
  </si>
  <si>
    <t>ATENCIÓN A ENTES DE CONTROL</t>
  </si>
  <si>
    <t xml:space="preserve">TIPO DE TRABAJO DE AUDITORÍA </t>
  </si>
  <si>
    <t>FASE</t>
  </si>
  <si>
    <t>2.CALCULO DIAS -HORAS LABORALES POR AÑO</t>
  </si>
  <si>
    <t>TOTALES</t>
  </si>
  <si>
    <t>Total horas por trabajo de auditoría</t>
  </si>
  <si>
    <t>Horas x trabajo de auditoría</t>
  </si>
  <si>
    <t>MES</t>
  </si>
  <si>
    <t>DIAS PERMISO SINDICAL</t>
  </si>
  <si>
    <t>HORAS DISPONIBLES POR MES</t>
  </si>
  <si>
    <t>DIAS HABILES DISPONIBLES</t>
  </si>
  <si>
    <t>HORAS HÁBILES DISPONIBLES</t>
  </si>
  <si>
    <t>2.CALCULO HORAS DISPONIBLES EQUIPO AUDITOR</t>
  </si>
  <si>
    <t>Carrera administrativa 1</t>
  </si>
  <si>
    <t>RESULTADOS .CALCULO DIAS -HORAS LABORALES POR AÑO</t>
  </si>
  <si>
    <t xml:space="preserve"> RESULTADOS CALCULO HORAS DISPONIBLES EQUIPO AUDITOR</t>
  </si>
  <si>
    <t>HORAS HÁBILES DISPONIBLES POR EQUIPO AUDITOR</t>
  </si>
  <si>
    <t>Miembros de la Junta Directiva</t>
  </si>
  <si>
    <t>RELACIÓN CON EL MARCO INTERNACIONAL DE PRÁCTICA DE AUDITORÍA</t>
  </si>
  <si>
    <t>Administración de la Actividad de Auditoría Interna</t>
  </si>
  <si>
    <t xml:space="preserve">NORMA 2000: </t>
  </si>
  <si>
    <t>2.CALCULO DIAS -HORAS LABORALES POR AÑO Y POR AUDITOR</t>
  </si>
  <si>
    <t>1.CÁLCULO DE HORAS REQUERIDAS PARA EL PAA</t>
  </si>
  <si>
    <t>3. RESULTADOS SOBRE LA CAPACIDAD INSTALADA Y REQUERIDA DEL EQUIPO AUDITOR</t>
  </si>
  <si>
    <t xml:space="preserve">ANÁLISIS DE RECURSOS PARA EL PLAN ANUAL DE AUDITORÍAS
PLANTILLA  1
</t>
  </si>
  <si>
    <t xml:space="preserve">ANÁLISIS DE RECURSOS PARA EL PLAN ANUAL DE AUDITORÍAS
PLANTILLA 2
</t>
  </si>
  <si>
    <r>
      <rPr>
        <b/>
        <sz val="11"/>
        <color theme="1"/>
        <rFont val="Century Gothic"/>
        <family val="2"/>
      </rPr>
      <t>Consideraciones para la implementación</t>
    </r>
    <r>
      <rPr>
        <sz val="11"/>
        <color theme="1"/>
        <rFont val="Century Gothic"/>
        <family val="2"/>
      </rPr>
      <t xml:space="preserve">
Después de tener en cuenta la información referida, el DAI desarrolla una estrategia
de Auditoría Interna y un enfoque que la alinea con los objetivos y expectativas de la
dirección de la organización. Además, como se indica en la Norma 2010, el DAI elabora un plan de Auditoría Interna basado en riesgos para establecer las prioridades de
los trabajos de aseguramiento y consultoría de la actividad de Auditoría Interna. Este
proceso tiene en cuenta tanto las indicaciones de la alta dirección y el Consejo, como
los datos que se deriven de una evaluación de riesgos anual documentada (Norma
2010.A1)</t>
    </r>
  </si>
  <si>
    <r>
      <rPr>
        <b/>
        <sz val="11"/>
        <color theme="1"/>
        <rFont val="Century Gothic"/>
        <family val="2"/>
      </rPr>
      <t>Introducción</t>
    </r>
    <r>
      <rPr>
        <sz val="11"/>
        <color theme="1"/>
        <rFont val="Century Gothic"/>
        <family val="2"/>
      </rPr>
      <t xml:space="preserve">
La Norma 2000 indica varios aspectos fundamentales para cumplir el principio de que la actividad de Auditoría Interna añada valor a la organización. El DAI puede comenzar por revisar el propósito y responsabilidad de la actividad de Auditoría Interna, acordado por el DAI, la alta dirección y el Consejo de Administración, y recogido en el
estatuto de Auditoría Interna. El DAI puede analizar el organigrama de la organización para identificar los stakeholders o grupos de interés de la organización, la estructura y las líneas jerárquicas. También puede analizar el plan estratégico de la organización para conocer sus estrategias, objetivos y riesgos. Los riesgos que se hayan tenido en cuenta en la organización deberían incluir tendencias y problemas emergentes, como los relacionados con el sector de la entidad, la propia profesión de Auditoría Interna, requerimientos regulatorios y contextos políticos y económicos. Además de las fuentes de riesgos que pueda deducir el DAI de sus conversaciones sobre el plan estratégico de la organización con la alta dirección y el Consejo. Este trabajo preliminar prepara el terreno para que el DAI gestione la actividad de Auditoría Interna de forma que añada valor mejorando los procesos de gobierno, gestión de riesgos y control de la organización, y proporcionando un aseguramiento relevante.</t>
    </r>
  </si>
  <si>
    <t>Tomado de : Marco Internacional para la Práctica Profesional de la Auditoría Interna
Norma 2000</t>
  </si>
  <si>
    <t>RESUMEN DE HORAS REQUERIDAS POR TIPO DE TRABAJO</t>
  </si>
  <si>
    <t>TIPOS DE TRABAJO DE AUDITORÍA</t>
  </si>
  <si>
    <t>Consultoría Procesos</t>
  </si>
  <si>
    <t>Capacitaciones</t>
  </si>
  <si>
    <t>Etiquetas de fila</t>
  </si>
  <si>
    <t>(en blanco)</t>
  </si>
  <si>
    <t>Total general</t>
  </si>
  <si>
    <t>Cuenta de # Informes x año</t>
  </si>
  <si>
    <t>Suma de Total horas por trabajo de auditoría</t>
  </si>
  <si>
    <t>RESULTADOS SOBRE  CAPACIDAD Y DISPONIBILIDAD DEL EQUIPO AUDITOR</t>
  </si>
  <si>
    <t>¿PRESENTA DÉFICIT DE PERSONAL?</t>
  </si>
  <si>
    <t>HORAS DEFICIT/SUPERAVIT</t>
  </si>
  <si>
    <t>Para realizar el análisis de recursos se realizarán los siguientes cáculos por vigencia   y obtendfra al final del análisis si rpesenta déficit o disponibilidad suficiente de recurso humano para la realización del PAA.(Seleccione el hipervínculo que requiera):</t>
  </si>
  <si>
    <t xml:space="preserve">NORMA 2020: </t>
  </si>
  <si>
    <r>
      <rPr>
        <b/>
        <sz val="11"/>
        <color theme="1"/>
        <rFont val="Century Gothic"/>
        <family val="2"/>
      </rPr>
      <t>Consideraciones para la implementación</t>
    </r>
    <r>
      <rPr>
        <sz val="11"/>
        <color theme="1"/>
        <rFont val="Century Gothic"/>
        <family val="2"/>
      </rPr>
      <t xml:space="preserve">
,,,Las limitaciones de recursos afectan a las prioridades del plan de Auditoría Interna. Por
ejemplo, si los recursos no son suficientes para completar todos los trabajos propuestos en el plan, algunos de ellos pueden ser aplazados y algunos riesgos puede que no
sean revisados por Auditoría Interna. Durante la presentación al Consejo, el DAI tratará la propuesta de plan de Auditoría Interna y la evaluación de riesgos en la que está
basado, indicando tanto los riesgos que serán revisados, como los que no podrán ser
abordados por la restricción de recursos. Los miembros del Consejo pueden comentar
esta información y hacer recomendaciones antes de aprobar finalmente el plan de
Auditoría Interna</t>
    </r>
  </si>
  <si>
    <r>
      <rPr>
        <b/>
        <sz val="11"/>
        <color theme="1"/>
        <rFont val="Century Gothic"/>
        <family val="2"/>
      </rPr>
      <t xml:space="preserve">Consideraciones para la demostración de conformidad
</t>
    </r>
    <r>
      <rPr>
        <sz val="11"/>
        <color theme="1"/>
        <rFont val="Century Gothic"/>
        <family val="2"/>
      </rPr>
      <t>El DAI puede demostrar conformidad con la Norma conservando los registros de la distribución del plan de Auditoría Interna. La conformidad también puede ser evidenciada con copias de los materiales que se hayan preparado para las reuniones del Consejo, incluyendo tanto el plan de Auditoría Interna como las propuestas de revisión y aprobación. Las conversaciones con miembros de la alta dirección pueden ser documentadas en memorándums, correos electrónicos o notas realizadas durante el proceso de evaluación de riesgos de la actividad de Auditoría Interna.
Además, en las actas de las reuniones del Consejo suelen constar el debate sobre el
plan de auditoría y su posterior aprobación, cualquier cambio que se haya producido
una vez iniciado su desarrollo y/o el impacto que cualquier limitación de recursos</t>
    </r>
    <r>
      <rPr>
        <b/>
        <sz val="11"/>
        <color theme="1"/>
        <rFont val="Century Gothic"/>
        <family val="2"/>
      </rPr>
      <t xml:space="preserve">. </t>
    </r>
  </si>
  <si>
    <r>
      <rPr>
        <b/>
        <sz val="11"/>
        <color theme="1"/>
        <rFont val="Century Gothic"/>
        <family val="2"/>
      </rPr>
      <t>2020 – Comunicación y aprobación</t>
    </r>
    <r>
      <rPr>
        <sz val="11"/>
        <color theme="1"/>
        <rFont val="Century Gothic"/>
        <family val="2"/>
      </rPr>
      <t xml:space="preserve">
El Director de Auditoría Interna debe comunicar los planes y requerimientos de recursos
de la actividad de Auditoría Interna, incluyendo los cambios provisionales significativos,
a la alta dirección y al Consejo para la adecuada revisión y aprobación. El Director de
Auditoría Interna también debe comunicar el impacto de cualquier limitación de recursos.
</t>
    </r>
    <r>
      <rPr>
        <b/>
        <sz val="11"/>
        <color theme="1"/>
        <rFont val="Century Gothic"/>
        <family val="2"/>
      </rPr>
      <t>Introducción</t>
    </r>
    <r>
      <rPr>
        <sz val="11"/>
        <color theme="1"/>
        <rFont val="Century Gothic"/>
        <family val="2"/>
      </rPr>
      <t xml:space="preserve">
Previamente a la comunicación del plan de auditoría, las necesidades de recursos de
la actividad de Auditoría Interna y el impacto de una posible limitación de recursos a
la alta dirección y al Consejo, el Director de Auditoría Interna (DAI) fijará los recursos
necesarios para implementar el plan, definido según las prioridades derivadas de los
riesgos, identificadas durante el proceso de planificación (Norma 2010).
Los recursos necesarios pueden ser de personas (p.e. horas de trabajo y habilidades),
tecnológicos (por ejemplo, herramientas y técnicas de auditoría), de plazos y agenda
(disponibilidad de recursos) y de fondos. Una parte de los recursos se reserva normalmente para introducir posibles cambios en el plan de auditoría que puedan derivarse
de riesgos que no se hayan identificado anticipadamente y que podrían afectar a la
organización, o de nuevos trabajos de consultoría solicitados por la alta dirección y/o
el Consejo. Por ejemplo, puede surgir la necesidad de un nuevo proyecto de Auditoría
Interna cuando surjan nuevos riesgos derivados de fusiones o desinversiones en otras
compañías, de un contexto de incertidumbre política o de cambios en los requerimientos regulatorios.</t>
    </r>
  </si>
  <si>
    <t xml:space="preserve"> Comunicación y aprobación</t>
  </si>
  <si>
    <t xml:space="preserve">NORMA 2030: </t>
  </si>
  <si>
    <t>Administración de Recursos</t>
  </si>
  <si>
    <r>
      <rPr>
        <b/>
        <sz val="11"/>
        <color theme="1"/>
        <rFont val="Century Gothic"/>
        <family val="2"/>
      </rPr>
      <t xml:space="preserve">2030 – Administración de recursos
</t>
    </r>
    <r>
      <rPr>
        <sz val="11"/>
        <color theme="1"/>
        <rFont val="Century Gothic"/>
        <family val="2"/>
      </rPr>
      <t xml:space="preserve">El director de Auditoría Interna debe asegurar que los recursos de Auditoría Interna sean
apropiados, suficientes y eficazmente asignados para cumplir con el plan aprobado.
Interpretación:
“Apropiados” se refiere a la mezcla de conocimientos, aptitudes y otras competencias necesarias para llevar a cabo el plan. “Suficientes” se refiere a la cantidad
de recursos necesarios para cumplir con el plan. Los recursos están eficazmente
asignados cuando se utilizan de forma tal que optimizan el cumplimiento del plan
aprobado.
</t>
    </r>
  </si>
  <si>
    <r>
      <t xml:space="preserve">
</t>
    </r>
    <r>
      <rPr>
        <b/>
        <sz val="11"/>
        <color theme="1"/>
        <rFont val="Century Gothic"/>
        <family val="2"/>
      </rPr>
      <t>Introducción</t>
    </r>
    <r>
      <rPr>
        <sz val="11"/>
        <color theme="1"/>
        <rFont val="Century Gothic"/>
        <family val="2"/>
      </rPr>
      <t xml:space="preserve">
Al desarrollar el plan de Auditoría Interna (Norma 2010) y revisarlo con el Consejo y
la alta dirección (Norma 2020), el Director de Auditoría Interna (DAI) tendrá en cuenta y tratará el tema de los recursos necesarios para cumplir las prioridades del plan.
Para implementar la Norma 2030, el DAI normalmente comienza por conocer en
mayor profundidad los recursos disponibles para la actividad de auditoría de interna,
incluidos en el plan de Auditoría Interna aprobado por el Consejo.
El DAI puede estimar en detalle el número de auditores internos y horas de Auditoría
Interna productivas disponibles para implementar el plan dentro de los límites del
calendario programado en la organización. Las horas de trabajo productivas generalmente excluyen factores como el descanso remunerado y el tiempo dedicado a formación y tareas administrativas. Para tener una visión general de los conocimientos, capacidades y otras competencias que reúne en su conjunto la actividad de Auditoría Interna, el DAI puede repasar evaluaciones documentadas sobre las capacidades de su equipo, en caso de estar disponibles, o recopilar información de evaluaciones del rendimiento de los trabajadores y de las encuestas posteriores a las auditorías.
El DAI también puede revisar y analizar el presupuesto ya aprobado para sopesar los
fondos disponibles para formación, tecnología o contratación de nuevos auditores
para cumplir el plan.</t>
    </r>
  </si>
  <si>
    <r>
      <rPr>
        <b/>
        <sz val="11"/>
        <color theme="1"/>
        <rFont val="Century Gothic"/>
        <family val="2"/>
      </rPr>
      <t>Consideraciones para la implementación</t>
    </r>
    <r>
      <rPr>
        <sz val="11"/>
        <color theme="1"/>
        <rFont val="Century Gothic"/>
        <family val="2"/>
      </rPr>
      <t xml:space="preserve">
Al asignar recursos específicos a los trabajos identificados en el plan de Auditoría
Interna aprobado, el DAI puede ponderar cómo los recursos disponibles se corresponden con las capacidades específicas y los plazos que se requieren para realizar los trabajos. Durante este proceso, el DAI habitualmente trabaja para suplir cualquier deficiencia que pueda haber identificado.
Para suplir las deficiencias relacionadas con los conocimientos, capacidades y competencias del equipo de Auditoría Interna, el DAI puede proporcionar formación al equipo actual, pedirle a un experto de la organización que actúe como “auditor invitado”,
contratar nuevos auditores internos o contratar un proveedor de servicios externo. Si
la cantidad de recursos es insuficiente para realizar los trabajos planificados de forma
eficaz y eficiente, el DAI puede contratar más auditores, externalizar trabajos o realizarlos conjuntamente con un proveedor externo, utilizar uno o más “auditores invitados” o desarrollar un programa de auditoría rotatorio.
</t>
    </r>
  </si>
  <si>
    <t>Para elaborar el calendario de los trabajos de Auditoría Interna, el DAI tendrán en
cuenta el programa de la organización, las agendas de los auditores internos individuales y la disponibilidad de los departamentos auditables. Por ejemplo, si un trabajo
de auditoría tiene que ser realizado en unas fechas concretas del año, los recursos
necesarios para realizarlo también tienen que estar disponibles en esas fechas. De la
misma forma, si un departamento auditable no está disponible o tiene limitaciones
durante un periodo concreto del año, debido a necesidades del negocio, el trabajo de
auditoría debe ser planificado en otras fechas.
Es importante que el DAI compruebe continuamente que sus recursos son adecuados
en general, ya que debe informar sobre el impacto de la limitación de recursos (Norma
2020) y sobre el desempeño de la actividad de Auditoría Interna en lo tocante al cumplimiento de su plan (Norma 2060). Para poder afirmar que los recursos son apropiados, suficientes y asignados de forma eficaz, el DAI utiliza distintas métricas que evalúan el desempeño de la actividad de Auditoría Interna y solicita el feedback de sus clientes</t>
  </si>
  <si>
    <r>
      <rPr>
        <b/>
        <sz val="11"/>
        <color theme="1"/>
        <rFont val="Century Gothic"/>
        <family val="2"/>
      </rPr>
      <t xml:space="preserve">Consideraciones para la demostración de conformidad
</t>
    </r>
    <r>
      <rPr>
        <sz val="11"/>
        <color theme="1"/>
        <rFont val="Century Gothic"/>
        <family val="2"/>
      </rPr>
      <t>La documentación que evidencia la conformidad con la Norma 2030 puede incluir el
propio plan de Auditoría Interna, que contiene el calendario previsto para la realiza-
ción de los trabajos de auditoría y los recursos asignados. Además, se puede documentar la comparación de las horas presupuestadas con las horas reales para validar que
los recursos han sido asignados de forma eficaz. A menudo, los resultados de las evaluaciones de los clientes relacionados con el desempeño de la actividad de Auditoría
Interna y con el de los auditores internos individuales, son anotados en los informes
posteriores a las auditorías, encuestas y en informes anuales.</t>
    </r>
  </si>
  <si>
    <t xml:space="preserve">NORMA 2010: </t>
  </si>
  <si>
    <r>
      <rPr>
        <b/>
        <sz val="11"/>
        <color theme="1"/>
        <rFont val="Century Gothic"/>
        <family val="2"/>
      </rPr>
      <t>Norma principalmente relacionada
2010 – Planificación</t>
    </r>
    <r>
      <rPr>
        <sz val="11"/>
        <color theme="1"/>
        <rFont val="Century Gothic"/>
        <family val="2"/>
      </rPr>
      <t xml:space="preserve">
El Director de Auditoría Interna debe establecer un plan basado en los riesgos, a fin de
determinar las prioridades de la actividad de Auditoría Interna. Dichos planes deberán
ser consistentes con las metas de la organización.
</t>
    </r>
    <r>
      <rPr>
        <b/>
        <sz val="11"/>
        <color theme="1"/>
        <rFont val="Century Gothic"/>
        <family val="2"/>
      </rPr>
      <t>Interpretación:</t>
    </r>
    <r>
      <rPr>
        <sz val="11"/>
        <color theme="1"/>
        <rFont val="Century Gothic"/>
        <family val="2"/>
      </rPr>
      <t xml:space="preserve">
Para desarrollar un plan basado en riesgos, el Director de Auditoría Interna primero consulta con la alta dirección y el Consejo y para entender las estrategias de la organización, los objetivos clave del negocio, los riesgos asociados y los procesos de gestión de riesgos. El Director de Auditoría Interna debe revisar y ajustar el plan, cuando sea necesario, como respuesta a los cambios en la organización, los riesgos, las operaciones, los programas, los sistemas y los controles.</t>
    </r>
  </si>
  <si>
    <r>
      <rPr>
        <b/>
        <sz val="11"/>
        <color theme="1"/>
        <rFont val="Century Gothic"/>
        <family val="2"/>
      </rPr>
      <t>Consideraciones para la implementación</t>
    </r>
    <r>
      <rPr>
        <sz val="11"/>
        <color theme="1"/>
        <rFont val="Century Gothic"/>
        <family val="2"/>
      </rPr>
      <t xml:space="preserve">
Esta revisión del enfoque con que la organización aborde la gestión de riesgos, puede
ayudar al DAI a decidir cómo organizar o actualizar el universo auditable, que consiste en todas las áreas de riesgos que podrían ser objeto de auditoría, y que se materializa en la lista de los posibles trabajos de auditoría que se pueden realizar. El universo auditable incluye proyectos e iniciativas relacionadas con el plan estratégico de
la organización, y puede ser estructurado en unidades de negocio, líneas de productos o servicios, procesos, programas, sistemas o controles.
Para estructurar el universo auditable y priorizar riesgos, se aconseja al DAI que vincule los riesgos críticos con objetivos específicos y con procesos de negocio. El DAI
empleará un enfoque de factor de riesgo para tener en cuenta los riesgos tanto internos, como externos. Los riesgos internos pueden afectar a productos y servicios clave,
al personal y a los sistemas. Los factores de riesgo relevantes relacionados con riesgos
internos incluyen la magnitud de los cambios habidos en un riesgo determinado desde
la última vez que fue auditado, la calidad de los controles y otros. Los riesgos externos pueden estar relacionados con los competidores, los proveedores u otros aspectos del sector. Los factores de riesgo relevantes en los riesgos externos pueden incluir
cambios legales o regulatorios pendientes y otros factores políticos y económicos.
</t>
    </r>
  </si>
  <si>
    <r>
      <rPr>
        <b/>
        <sz val="11"/>
        <color theme="1"/>
        <rFont val="Century Gothic"/>
        <family val="2"/>
      </rPr>
      <t>Consideraciones para la demostración de conformidad</t>
    </r>
    <r>
      <rPr>
        <sz val="11"/>
        <color theme="1"/>
        <rFont val="Century Gothic"/>
        <family val="2"/>
      </rPr>
      <t xml:space="preserve">
La evidencia de conformidad con la Norma 2010 está en el plan de Auditoría Interna
documentado, así como en la evaluación de riesgos en la que se basa el plan. También
se puede obtener una evidencia de respaldo en las actas de las reuniones en las que
el DAI haya tratado el universo auditable y la evaluación de riesgos con el Consejo y
la alta dirección. Además, los memorándums que se conserven en el archivo podrían
ser empleados para documentar conversaciones similares con miembros individuales
de la dirección en distintos niveles de la organización.</t>
    </r>
  </si>
  <si>
    <t>Para asegurar que el universo auditable cubre todos los riesgos de la organización (hasta la extensión posible), la actividad de Auditoría Interna normalmente revisa de forma independiente y confirma los riesgos clave identificados por la alta dirección. De acuerdo con la Norma 2010.A1, el plan de Auditoría Interna debe basarse en una evaluación de riesgos documentada, realizada al menos anualmente, que tenga en cuenta las indicaciones de la alta dirección y el Consejo. Como se indica en el Glosario, los riesgos se miden en términos de impacto y probabilidad.
Al desarrollar el plan de Auditoría Interna, el DAI también tiene en cuenta cualquier solicitud que le haga el Consejo y/o la alta dirección, así como la capacidad de la actividad de Auditoría Interna de confiar en el trabajo de otros proveedores de aseguramiento interno y externo (según la Norma 2050).</t>
  </si>
  <si>
    <t xml:space="preserve">Una vez obtenida y revisada la citada información, el DAI desarrolla un plan de Auditoría Interna que normalmente incluye:
- Una lista con la propuesta de trabajos de Auditoría Interna (especificando si se trata
de trabajos de aseguramiento o consultoría).
- Los argumentos por los que se selecciona cada uno de los trabajos propuestos (por
ejemplo, rating de riesgos, tiempo transcurrido desde la última auditoría, cambios en la gestión, etc.).
- Objetivos y alcance de cada trabajo propuesto.
- Una lista de iniciativas o proyectos relacionados con la estrategia de Auditoría Interna, pero que pueden no estar directamente relacionados con un trabajo de auditoría.
Aunque los planes de auditoría habitualmente se elaboran anualmente, pueden ser desarrollados con otra periodicidad. Por ejemplo, la actividad de Auditoría Interna puede mantener una rotación del plan de auditoría de 12 meses y revaluar proyectos trimestralmente. O la actividad de Auditoría Interna puede desarrollar un plan de auditoría para varios años y evaluar el plan anualmente.
</t>
  </si>
  <si>
    <t>El DAI comentará el plan de Auditoría Interna con el Consejo, la alta dirección y otros grupos de interés para lograr alinearlo con las prioridades de varios stakeholders. El DAI también debe ser consciente de las áreas de riesgo que no están incluidas en el plan.
En este sentido, las reuniones en las que se trate el tema del plan de auditoría pueden ser una oportunidad para que el DAI repase los roles y responsabilidades del Consejo y la alta dirección relacionadas con la gestión de riesgos y las normas relacionadas con mantener la independencia y la objetividad de la actividad de Auditoría Interna (Normas de la 1100 a la 1130.C2). El DAI reflexionará sobre cualquier feedback que reciba de los grupos de interés antes de dar por finalizada la elaboración del plan.
El plan de Auditoría Interna debe ser suficientemente flexible para permitir al DAI revisarlo y ajustarlo, si es necesario, para responder a los cambios que se produzcan en
los negocios, riesgos, operaciones, programas, sistemas y controles de la organización.
Los cambios significativos deben ser comunicados al Consejo y a la alta dirección para
su revisión y aprobación, de acuerdo con la Norma 2020</t>
  </si>
  <si>
    <t>2010 – Planificación</t>
  </si>
  <si>
    <t>Cada uno de los posibles elementos o actividades a auditar. Pueden ser procesos, proyectos, dependencias y/o puntos  críticos  identificados en  ejercicios de  auditoría previos.</t>
  </si>
  <si>
    <t>ANÁLISIS OFICINA DE CONTROL INTERNO</t>
  </si>
  <si>
    <t>ANÁLISIS OFICINA DE CONTROL INTERNO
PRIORIZACIÓN</t>
  </si>
  <si>
    <t>TOTAL</t>
  </si>
  <si>
    <t>PONDERACIÓN</t>
  </si>
  <si>
    <t>AFECTACIÓN PRESUPUESTAL DEL:</t>
  </si>
  <si>
    <t>POSIBLE INTERRUPCIÓN OPERACIÓN</t>
  </si>
  <si>
    <t xml:space="preserve">PERDIDA DE COBERTURA SERVICIOS </t>
  </si>
  <si>
    <t>SANCIONES ECONOMICAS (Afectación en el presupuesto)</t>
  </si>
  <si>
    <t xml:space="preserve">AFECTACIÓN IMAGEN INSTITUCIONAL </t>
  </si>
  <si>
    <t>PLANES DE MEJORAMIENTO -PARTICIPACIÓN</t>
  </si>
  <si>
    <t>PERDIDA DE INFORMACIÓN</t>
  </si>
  <si>
    <t>Incluir en ciclos posteriores de auditoría</t>
  </si>
  <si>
    <t xml:space="preserve">Incluir en el ciclo de auditorías de la vigencia </t>
  </si>
  <si>
    <t xml:space="preserve">Incluir en el ciclo vigente de acuerdo a disponibilidad de recursos </t>
  </si>
  <si>
    <t>Unidades Auditables</t>
  </si>
  <si>
    <t>UNIVERSO DE AUDITORIA Y PRIORIZACIÓN DE UNIDADES AUDITABLES</t>
  </si>
  <si>
    <t>NOTA SOBRE DILIGENCIAMIENTO</t>
  </si>
  <si>
    <t>YA CUENTA CON PONDERACIÓN DE RIESGOS, NO DILIGENCIAR ANALISIS OCI</t>
  </si>
  <si>
    <t>DILIGENCIE ANALISIS OCI PARA ESTA UNIDAD AUDITABLE</t>
  </si>
  <si>
    <t>CALIFICACIÓN</t>
  </si>
  <si>
    <t>DESDE</t>
  </si>
  <si>
    <t>HASTA</t>
  </si>
  <si>
    <t>≤10%</t>
  </si>
  <si>
    <t>&gt;10%</t>
  </si>
  <si>
    <t>≤20%</t>
  </si>
  <si>
    <t>&gt;20%</t>
  </si>
  <si>
    <t>≤30%</t>
  </si>
  <si>
    <t>&gt;30%</t>
  </si>
  <si>
    <t>BAJA</t>
  </si>
  <si>
    <t>MEDIA</t>
  </si>
  <si>
    <t xml:space="preserve">ALTA </t>
  </si>
  <si>
    <t>EXTREMA</t>
  </si>
  <si>
    <t>Resolución 037 de 2019</t>
  </si>
  <si>
    <t>SI</t>
  </si>
  <si>
    <t>-</t>
  </si>
  <si>
    <t xml:space="preserve">Plan Plurianual </t>
  </si>
  <si>
    <t>Si</t>
  </si>
  <si>
    <t xml:space="preserve">Si </t>
  </si>
  <si>
    <t>Informe de Gestión</t>
  </si>
  <si>
    <t>Procesos - Procedimientos</t>
  </si>
  <si>
    <t xml:space="preserve">SI </t>
  </si>
  <si>
    <t xml:space="preserve">Maloca </t>
  </si>
  <si>
    <t>UNICA</t>
  </si>
  <si>
    <t>NO</t>
  </si>
  <si>
    <t xml:space="preserve">DIRECCIÓN Y PLANEACIÓN </t>
  </si>
  <si>
    <t>DIVULGACIÓN Y COMUNICACIONES</t>
  </si>
  <si>
    <t>ATENCIÓN AL CIUDADANO</t>
  </si>
  <si>
    <t xml:space="preserve">IDP </t>
  </si>
  <si>
    <t xml:space="preserve">GESTIÓN DOCUMENTAL </t>
  </si>
  <si>
    <t xml:space="preserve">GESTIÓN CONTRACTUAL </t>
  </si>
  <si>
    <t xml:space="preserve">GESTIÓN JURIDICA </t>
  </si>
  <si>
    <t xml:space="preserve">CONTROL DISCIPLINARIO </t>
  </si>
  <si>
    <t xml:space="preserve">GESTIÓN DE RECURSOS FÍSICOS </t>
  </si>
  <si>
    <t>GESTIÓN TECNOLÓGICA</t>
  </si>
  <si>
    <t xml:space="preserve">GESTIÓN DEL TALENTO HUMANO </t>
  </si>
  <si>
    <t xml:space="preserve">GESTIÓN FINANCIERA </t>
  </si>
  <si>
    <t xml:space="preserve">MEJORAMIENTO INTEGRAL Y CONTINUO </t>
  </si>
  <si>
    <t>Retrasos en los servicios</t>
  </si>
  <si>
    <t>Falta de oportunidad para atención usuarios</t>
  </si>
  <si>
    <t>Falta de oportunidad para gestión de los procesos</t>
  </si>
  <si>
    <t>3 días</t>
  </si>
  <si>
    <t>Incumplimiento de servicios</t>
  </si>
  <si>
    <t>Varias horas</t>
  </si>
  <si>
    <t>Critica con recuperación parcial</t>
  </si>
  <si>
    <t>Hilda Yamile Morales Laverde</t>
  </si>
  <si>
    <t xml:space="preserve">Seguimiento al "SUIT" </t>
  </si>
  <si>
    <t>En cumplimiento de lo establecido en la Política de Administración del Riesgo</t>
  </si>
  <si>
    <t xml:space="preserve">Realizar el seguimiento a la gestión de los riesgos </t>
  </si>
  <si>
    <t xml:space="preserve">Seguimiento a Plan de Mejoramiento Institucional </t>
  </si>
  <si>
    <t xml:space="preserve">Seguimiento a Plan de Mejoramiento por Procesos. </t>
  </si>
  <si>
    <t>Literal k del artículo 12 de la ley 87 de 1993</t>
  </si>
  <si>
    <t xml:space="preserve">AUDITORÍAS INTERNAS/SEGUIMIENTOS </t>
  </si>
  <si>
    <t>AUDITORIA INTERNAS</t>
  </si>
  <si>
    <t xml:space="preserve">INFORMES DE SEGUIMIENTO </t>
  </si>
  <si>
    <t>Seguimiento a la Ley de Transparencia y del Derecho de Acceso a la Información Pública e Índice de Transparencia de Bogotá</t>
  </si>
  <si>
    <t>Informe de seguimiento al Plan Anticorrupción y de Atención a la Ciudadanía (PAAC)</t>
  </si>
  <si>
    <t>Informe de seguimiento a metas Plan Distrital de Desarrollo</t>
  </si>
  <si>
    <t>Informe Pormenorizado de Control Interno</t>
  </si>
  <si>
    <t>Informe de la Oficina de Control Interno de la vigencia 2019 (CBN-1038)</t>
  </si>
  <si>
    <t>Informe de Seguimiento al Plan de Mejoramiento 2019 (CB-402SA)</t>
  </si>
  <si>
    <t>Informe de Evaluación Anual del Control Interno Contable vigencia 2019 (CBN-1019)</t>
  </si>
  <si>
    <t xml:space="preserve">Informe de Evaluación Institucional de Gestión por Dependencias </t>
  </si>
  <si>
    <t>Artículo 39 de la Ley 909 de 2004.</t>
  </si>
  <si>
    <t>Resolución Reglamentaria 11 de 2014 de la Contraloría de Bogotá, modificada por la Resolución Reglamentaria 23 de 2016. Anexo F "Asociación de formatos y documentos electrónicos por sujeto y sector". 
Resolución 193 de 2016, de la Contaduría General de la Nación</t>
  </si>
  <si>
    <t>Resolución Reglamentaria 11 de 2014 de la Contraloría de Bogotá, modificada por la Resolución Reglamentaria 23 de 2016. Anexo F ""Asociación de formatos y documentos electrónicos por sujeto y sector"". Resolución Reglamentaria 012 de 2018.
Periodicidad: anual con fecha de corte 31 de diciembre y fecha de presentación el décimo primer día hábil del mes de febrero.
Metodología: determinada por la Contraloría de Bogotá.
Destinatario: Contraloría de Bogotá - Despacho de la Secretaria - Lidereza de proceso."</t>
  </si>
  <si>
    <t>Resolución Reglamentaria 11 de 2014 de la Contraloría de Bogotá, y sus modificaciones. Anexo F "Asociación de formatos y documentos electrónicos por sujeto y sector".</t>
  </si>
  <si>
    <t>Artículo 9 de la Ley 1474 de 2011. Modificado por el Artículo 156 del Decreto Nacional 2106 de 2019</t>
  </si>
  <si>
    <t>Parágrafo 5 del Artículo 39 del Decreto Distrital 807 de 2019</t>
  </si>
  <si>
    <t>Artículo 73 de la Ley 1474 de 2011; Título 4 de la Parte 1 del Libro 2 del Decreto Nacional 1081 de 2015; Decreto Nacional 124 de 2016, el cual adopta el documento "Estrategias para la Construcción del Plan Anticorrupción y de Atención al Ciudadano - Versión 2".</t>
  </si>
  <si>
    <t>Artículo 2.2.22.3.10 del Decreto Nacional 1499 de 2017. Teniendo en cuenta que el Decreto Distrital 591 de 2018 establece que el MIPG es el marco de referencia para el ajuste del diseño, implementación y la mejora del SIG, este informe aplica para dar cumplimiento al Artículo 4 del Decreto Distrital 215 de 2017. Estos decretos distritales fueron derogados por el Decreto 807 de 2019, artículo 47</t>
  </si>
  <si>
    <t>Informe sobre quejas, sugerencias y reclamos</t>
  </si>
  <si>
    <t>Informe de seguimiento a la verificación, recomendaciones y resultados sobre el cumplimiento de las normas en materia de Derechos de Autor sobre software</t>
  </si>
  <si>
    <t>Directivas presidenciales 01 de 1999 y 02 de 2002; Circular 17 de 2011 de la Dirección Nacional de Derechos de Autor.</t>
  </si>
  <si>
    <t>Informe de seguimiento a las medidas de Austeridad del Gasto.</t>
  </si>
  <si>
    <t>Informe verificación del cumplimiento a directrices para prevenir conductas relacionadas con incumplimiento de manuales de funciones y de procedimientos y pérdida de elementos y documentos públicos</t>
  </si>
  <si>
    <t>Elaboración y presentación del informe de la actividad de auditoría interna</t>
  </si>
  <si>
    <t>Realizar la Secretaría Técnica del Comité Institucional de Coordinación de Control Interno</t>
  </si>
  <si>
    <t>Parágrafo 4 del Artículo 39 del Decreto Distrital 807 de 2019</t>
  </si>
  <si>
    <t>Artículo 2.2.21.1.5 del Decreto Nacional 1083 de 2015 modificado por el Decreto Nacional 648 de 2017.</t>
  </si>
  <si>
    <t>"Literal d del Artículo 2.2.21.4.8 ""Instrumentos para la actividad de la Auditoría Interna"" del Decreto Nacional 648 de 2017.
De conformidad con el Parágrafo 2 del Artículo 38 del Decreto Distrital 807 de 2019, se debe aprobar durante enero de la vigencia, y el seguimiento mínimo se realiza semestral."</t>
  </si>
  <si>
    <t>Seguimiento a la Rendición de la Cuenta a la Contraloría de Bogotá D.C. - SIVICOF</t>
  </si>
  <si>
    <t>Resolución Reglamentaria 11 de 2014 de la Contraloría de Bogotá, modificada por la Resolución Reglamentaria 23 de 2016. Anexo F "Asociación de formatos y documentos electrónicos por sujeto y sector".</t>
  </si>
  <si>
    <t xml:space="preserve">
HILDA YAMILE MORALES LAVERDE 
Jefe Oficina de Control Interno.
</t>
  </si>
  <si>
    <t>Jefe Oficina de Control Interno</t>
  </si>
  <si>
    <t>X</t>
  </si>
  <si>
    <t xml:space="preserve">Informe de seguimiento a la implementación del Modelo Integrado de Planeación y Gestión (MIPG) a través del Formulario Único de Reporte y Avance de Gestión (FURAG).  Fecha </t>
  </si>
  <si>
    <t xml:space="preserve">Artículo 76 de la Ley 1474 de 2011.
Periodicidad: Semestral, con cortes 30 de junio y 31 de diciembre. No se especifica fechas límite de presentación
En este informe se pueden incluir los criterios establecidos en el Artículo 76 de la Ley 1474 de 2011, el Artículo 3 del Decreto Distrital 371 de 2010, la Ley 1755 de 2015, Numeral 34 del Artículo 34 de la Ley 734 de 2002, Numerales 2 y 3 del Artículo 8 del Decreto Distrital 197 de 2014, Numeral 4 del Artículo 9 del Decreto Distrital 197 de 2014, Artículo 12 del Decreto Distrital 197 de 2014 y Artículo 13 del Decreto Distrital 197 de 2014.
</t>
  </si>
  <si>
    <t xml:space="preserve">Seguimiento al Sistema de Información y Gestión del Empleo Público "SIDEAP" </t>
  </si>
  <si>
    <t>Circular Externa 020 de 2017 del DASCD</t>
  </si>
  <si>
    <t xml:space="preserve">Jefe Oficina </t>
  </si>
  <si>
    <t>2020-2024</t>
  </si>
  <si>
    <t xml:space="preserve">Participación en diferentes comités de la Entidad. </t>
  </si>
  <si>
    <t>Contratista</t>
  </si>
  <si>
    <t xml:space="preserve">Capacitación en riesgos </t>
  </si>
  <si>
    <t>TOTAL ACTIVIDADES MES</t>
  </si>
  <si>
    <t>Resolución No. DDC-000003 del 5 de diciembre de 2018 “Por la cual se establecen
lineamientos para la sostenibilidad del Sistema Contable Público Distrital” art. 7
“Plan de sostenibilidad</t>
  </si>
  <si>
    <t>CRONOGRAMA VIGENCIA AÑO 2021</t>
  </si>
  <si>
    <t>Proyecto 7553</t>
  </si>
  <si>
    <t>DG - SAYDCI - SA - OAP -OAJ -OCI</t>
  </si>
  <si>
    <r>
      <t xml:space="preserve">CONOCIMIENTO DE LA ENTIDAD
</t>
    </r>
    <r>
      <rPr>
        <sz val="11"/>
        <color rgb="FF0000FF"/>
        <rFont val="Century Gothic"/>
        <family val="2"/>
      </rPr>
      <t>INSTITUTO PARA LA INVESTIGACIÓN EDUCATIVA Y EL DESARROLLO PEDAGÓGICO - IDEP</t>
    </r>
    <r>
      <rPr>
        <b/>
        <sz val="11"/>
        <color theme="1"/>
        <rFont val="Century Gothic"/>
        <family val="2"/>
      </rPr>
      <t xml:space="preserve">
</t>
    </r>
  </si>
  <si>
    <t>VIGENCIA 2021</t>
  </si>
  <si>
    <t xml:space="preserve">SISTEMA DE GESTIÓN </t>
  </si>
  <si>
    <t xml:space="preserve">REVISIÓN  MALOKA </t>
  </si>
  <si>
    <t>CARACTERIZACIÓN</t>
  </si>
  <si>
    <t xml:space="preserve">ARTICULACIÓN PROCESOS - PROCEDIMIENTOS CON DOCUMENTACIÓN DE CADA PROCESO. </t>
  </si>
  <si>
    <t xml:space="preserve">NTD 6047 DE 2013 CON PQRS </t>
  </si>
  <si>
    <t xml:space="preserve">SISTEMAS </t>
  </si>
  <si>
    <t xml:space="preserve">DEPENDE DE RECURSOS </t>
  </si>
  <si>
    <t xml:space="preserve">TECNOLOGIA - CONTRACTUAL </t>
  </si>
  <si>
    <t>II SEMESTRE</t>
  </si>
  <si>
    <t>Auditoria 01</t>
  </si>
  <si>
    <t>Auditoria 02</t>
  </si>
  <si>
    <t xml:space="preserve">Acompañamiento en formulación a planes de mejoramiento, mapas de riesgos, otras solicitudes y atención a entes de control.  Asistencia a comités </t>
  </si>
  <si>
    <t>Sistema Integrado de Gestión</t>
  </si>
  <si>
    <t>Priorización de Auditorias</t>
  </si>
  <si>
    <t xml:space="preserve">Gestión Documental </t>
  </si>
  <si>
    <t xml:space="preserve">Gestión Contractual </t>
  </si>
  <si>
    <t>Gestión Tecnológica</t>
  </si>
  <si>
    <t xml:space="preserve">AUDITORÍA - VISITAS ENTES DE CONTROL </t>
  </si>
  <si>
    <t>De Desempeño</t>
  </si>
  <si>
    <t>Cumplimiento legal de la gestión institucional</t>
  </si>
  <si>
    <t>Informe (3) de seguimiento al Plan Anticorrupción y de Atención a la Ciudadanía (PAAC)</t>
  </si>
  <si>
    <t>Informe de seguimiento a metas Plan Distrital de Desarrollo  (3)</t>
  </si>
  <si>
    <t>Informe Pormenorizado de Control Interno (2)</t>
  </si>
  <si>
    <t>Informe de Seguimiento al Plan de Mejoramiento 2021 (CB-402SA)</t>
  </si>
  <si>
    <t>Informe de Evaluación Anual del Control Interno Contable vigencia 2021 (CBN-1019)</t>
  </si>
  <si>
    <t>Informe de Medidas de Austeridad en el gasto vigencia 2021 (CBN-1015)</t>
  </si>
  <si>
    <t>Informe de Evaluación Institucional de Gestión por Dependencias</t>
  </si>
  <si>
    <t>Informe de seguimiento a la implementación del Modelo Integrado de Planeación y Gestión (MIPG) a través del Formulario Único de Reporte y Avance de Gestión (FURAG)</t>
  </si>
  <si>
    <t>Informe sobre quejas, sugerencias y reclamos. (2)</t>
  </si>
  <si>
    <t xml:space="preserve">Informe de seguimiento a las medidas de Austeridad del Gasto. (3) </t>
  </si>
  <si>
    <t>Artículo 2.8.4.8.2 del Decreto Único Reglamentario 1068 de 2015</t>
  </si>
  <si>
    <t>Seguimiento al Sistema de Información y Gestión del Empleo Público "SIDEAP" (2)</t>
  </si>
  <si>
    <t xml:space="preserve">Realizar el seguimiento a la gestión de los riesgos (3) </t>
  </si>
  <si>
    <t>Seguimiento a Plan de Mejoramiento Institucional (2)</t>
  </si>
  <si>
    <t>Resolución 036 de 2019 de la Contraloría de Bogotá Art 10 y Circular 05 de 2019 CGR</t>
  </si>
  <si>
    <t>Seguimiento a Plan de Mejoramiento por Procesos. (2)</t>
  </si>
  <si>
    <t>Seguimiento a la Ley de Transparencia y del Derecho de Acceso a la Información Pública e Índice de Transparencia de Bogotá en cumplimiento de la Ley 1519 de 2020 (1)</t>
  </si>
  <si>
    <t>Ley 1519 de 2020</t>
  </si>
  <si>
    <t>Arqueo a la Caja Menor  (2)</t>
  </si>
  <si>
    <t xml:space="preserve">Seguimiento al "SUIT" (1) </t>
  </si>
  <si>
    <t>Informe de seguimiento al Comité de Conciliación</t>
  </si>
  <si>
    <t>Informe de seguimiento al Plan de Sostenibilidad Contable</t>
  </si>
  <si>
    <t>Informes periódicos sobre la gestión de la Oficina y el proceso de Evaluación y Seguimiento de acuerdo a los lineamientos de planificación de la entidad (Informe de Gestión, indicadores, plan operativo anual, seguimiento de riesgos del proceso) (4)</t>
  </si>
  <si>
    <t>COMITÉS
(INTERINSTITUCIONALES E INSTITUCIONALES)</t>
  </si>
  <si>
    <t>Comité Institucional de Gestión y Desempeño</t>
  </si>
  <si>
    <t>Comité de Conciliación y Contratación</t>
  </si>
  <si>
    <t>Mapa de Aseguramiento Socializado e Implementado en la Entidad</t>
  </si>
  <si>
    <t xml:space="preserve">Fomento Cultura del Control </t>
  </si>
  <si>
    <t>PLAN ANUAL DE AUDITORIA : INSTITUTO PARA LA INVESTIGACIÓN EDUCATIVA Y EL DESARROLLO PEDAGÓGICO IDEP
Vigencia: 2022</t>
  </si>
  <si>
    <t xml:space="preserve">Planificar las Auditorias y Seguimientos a ejecutar en la vigencia 2022, para evaluar la gestión institucional  y el estado del Sistema de Control Interno del Instituto. </t>
  </si>
  <si>
    <t>Ejecución de auditorias internas, seguimiento y elaboración de informes internos y externos, participación en los diferentes comités institucionales  y realización del Comité Institucional de Coordinación de Control Interno.</t>
  </si>
  <si>
    <t xml:space="preserve">Jefe Oficina de Control Interno/ Equipo OCI </t>
  </si>
  <si>
    <t>Jefe Oficina de Control Interno.</t>
  </si>
  <si>
    <t>Elaboración, presentación, actualización y seguimiento del Plan Anual de Auditoría vigencia 2022</t>
  </si>
  <si>
    <t>Actualización procesos y procedimentos de la OCI</t>
  </si>
  <si>
    <t xml:space="preserve">Decreto 1069 de 2015 </t>
  </si>
  <si>
    <t>Directiva 008/2021 de la Alcaldía Mayor de Bogotá D.C.</t>
  </si>
  <si>
    <t xml:space="preserve">Informe verificación del cumplimiento a directrices para prevenir conductas relacionadas con incumplimiento de manuales de funciones y de procedimientos y pérdida de elementos y documentos públicos (1) Anual </t>
  </si>
  <si>
    <t>Auditoria en cumplimiento de la NTD 6047 DE 2013 - ESPACIOS FISICOS ATENCIÓN A LA CIUDADANIA</t>
  </si>
  <si>
    <t>x</t>
  </si>
  <si>
    <t>VERSIÓN 3- APROBADO NOVIEMBRE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</si>
</sst>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quot;$&quot;\ * #,##0.00_);_(&quot;$&quot;\ * \(#,##0.00\);_(&quot;$&quot;\ * &quot;-&quot;??_);_(@_)"/>
    <numFmt numFmtId="165" formatCode="[$-C0A]dd\-mmm\-yy;@"/>
    <numFmt numFmtId="166" formatCode="[$-C0A]d\-mmm\-yyyy;@"/>
    <numFmt numFmtId="167" formatCode="0.0"/>
  </numFmts>
  <fonts count="61" x14ac:knownFonts="1">
    <font>
      <sz val="11"/>
      <color theme="1"/>
      <name val="Calibri"/>
      <family val="2"/>
      <scheme val="minor"/>
    </font>
    <font>
      <sz val="11"/>
      <color theme="1"/>
      <name val="Calibri"/>
      <family val="2"/>
      <scheme val="minor"/>
    </font>
    <font>
      <sz val="10"/>
      <color theme="1"/>
      <name val="Arial"/>
      <family val="2"/>
    </font>
    <font>
      <b/>
      <sz val="11"/>
      <name val="Calibri"/>
      <family val="2"/>
    </font>
    <font>
      <sz val="9"/>
      <color indexed="81"/>
      <name val="Tahoma"/>
      <family val="2"/>
    </font>
    <font>
      <sz val="10"/>
      <name val="Calibri"/>
      <family val="2"/>
    </font>
    <font>
      <sz val="10"/>
      <color theme="1"/>
      <name val="Calibri"/>
      <family val="2"/>
    </font>
    <font>
      <b/>
      <sz val="10"/>
      <name val="Calibri"/>
      <family val="2"/>
    </font>
    <font>
      <b/>
      <sz val="10"/>
      <color theme="1"/>
      <name val="Arial"/>
      <family val="2"/>
    </font>
    <font>
      <sz val="10"/>
      <name val="Arial"/>
      <family val="2"/>
    </font>
    <font>
      <b/>
      <sz val="11"/>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b/>
      <sz val="15"/>
      <color theme="1"/>
      <name val="Calibri"/>
      <family val="2"/>
      <scheme val="minor"/>
    </font>
    <font>
      <sz val="11"/>
      <color rgb="FF000000"/>
      <name val="Calibri"/>
      <family val="2"/>
      <scheme val="minor"/>
    </font>
    <font>
      <sz val="11"/>
      <color theme="1"/>
      <name val="Century Gothic"/>
      <family val="2"/>
    </font>
    <font>
      <b/>
      <sz val="11"/>
      <color theme="1"/>
      <name val="Century Gothic"/>
      <family val="2"/>
    </font>
    <font>
      <b/>
      <sz val="14"/>
      <color theme="1"/>
      <name val="Century Gothic"/>
      <family val="2"/>
    </font>
    <font>
      <i/>
      <sz val="11"/>
      <color theme="1"/>
      <name val="Century Gothic"/>
      <family val="2"/>
    </font>
    <font>
      <b/>
      <sz val="22"/>
      <color rgb="FF000000"/>
      <name val="Calibri"/>
      <family val="2"/>
      <scheme val="minor"/>
    </font>
    <font>
      <sz val="22"/>
      <color theme="1"/>
      <name val="Calibri"/>
      <family val="2"/>
      <scheme val="minor"/>
    </font>
    <font>
      <b/>
      <sz val="22"/>
      <name val="Calibri"/>
      <family val="2"/>
      <scheme val="minor"/>
    </font>
    <font>
      <b/>
      <sz val="22"/>
      <color theme="1"/>
      <name val="Calibri"/>
      <family val="2"/>
      <scheme val="minor"/>
    </font>
    <font>
      <u/>
      <sz val="11"/>
      <color theme="10"/>
      <name val="Calibri"/>
      <family val="2"/>
    </font>
    <font>
      <sz val="11"/>
      <color indexed="8"/>
      <name val="Calibri"/>
      <family val="2"/>
    </font>
    <font>
      <sz val="14"/>
      <color rgb="FF000000"/>
      <name val="Century Gothic"/>
      <family val="2"/>
    </font>
    <font>
      <sz val="11"/>
      <color rgb="FF000000"/>
      <name val="Century Gothic"/>
      <family val="2"/>
    </font>
    <font>
      <sz val="8"/>
      <color theme="0"/>
      <name val="Calibri"/>
      <family val="2"/>
      <scheme val="minor"/>
    </font>
    <font>
      <sz val="11"/>
      <color rgb="FF0000FF"/>
      <name val="Century Gothic"/>
      <family val="2"/>
    </font>
    <font>
      <b/>
      <sz val="11"/>
      <color rgb="FF0000FF"/>
      <name val="Century Gothic"/>
      <family val="2"/>
    </font>
    <font>
      <b/>
      <i/>
      <sz val="11"/>
      <color theme="1"/>
      <name val="Century Gothic"/>
      <family val="2"/>
    </font>
    <font>
      <u/>
      <sz val="11"/>
      <color theme="10"/>
      <name val="Century Gothic"/>
      <family val="2"/>
    </font>
    <font>
      <sz val="8"/>
      <color theme="1"/>
      <name val="Calibri"/>
      <family val="2"/>
      <scheme val="minor"/>
    </font>
    <font>
      <b/>
      <sz val="8"/>
      <color theme="1"/>
      <name val="Calibri"/>
      <family val="2"/>
      <scheme val="minor"/>
    </font>
    <font>
      <sz val="8"/>
      <color rgb="FF9C0006"/>
      <name val="Calibri"/>
      <family val="2"/>
      <scheme val="minor"/>
    </font>
    <font>
      <b/>
      <sz val="22"/>
      <color rgb="FF000000"/>
      <name val="Century Gothic"/>
      <family val="2"/>
    </font>
    <font>
      <sz val="9"/>
      <name val="Century Gothic"/>
      <family val="2"/>
    </font>
    <font>
      <sz val="8"/>
      <name val="Century Gothic"/>
      <family val="2"/>
    </font>
    <font>
      <sz val="11"/>
      <name val="Century Gothic"/>
      <family val="2"/>
    </font>
    <font>
      <b/>
      <sz val="11"/>
      <name val="Century Gothic"/>
      <family val="2"/>
    </font>
    <font>
      <b/>
      <sz val="12"/>
      <name val="Century Gothic"/>
      <family val="2"/>
    </font>
    <font>
      <b/>
      <sz val="8"/>
      <color theme="1"/>
      <name val="Century Gothic"/>
      <family val="2"/>
    </font>
    <font>
      <sz val="8"/>
      <color theme="1"/>
      <name val="Century Gothic"/>
      <family val="2"/>
    </font>
    <font>
      <b/>
      <sz val="9"/>
      <color indexed="81"/>
      <name val="Tahoma"/>
      <family val="2"/>
    </font>
    <font>
      <b/>
      <sz val="12"/>
      <color rgb="FF9C0006"/>
      <name val="Century Gothic"/>
      <family val="2"/>
    </font>
    <font>
      <b/>
      <sz val="14"/>
      <color rgb="FF0000FF"/>
      <name val="Century Gothic"/>
      <family val="2"/>
    </font>
    <font>
      <b/>
      <u/>
      <sz val="14"/>
      <color rgb="FF0000FF"/>
      <name val="Calibri"/>
      <family val="2"/>
      <scheme val="minor"/>
    </font>
    <font>
      <sz val="11"/>
      <color rgb="FF000000"/>
      <name val="Calibri"/>
      <family val="2"/>
    </font>
    <font>
      <b/>
      <sz val="11"/>
      <color rgb="FF000000"/>
      <name val="Century Gothic"/>
      <family val="2"/>
    </font>
    <font>
      <sz val="10"/>
      <color rgb="FF000000"/>
      <name val="Century Gothic"/>
      <family val="2"/>
    </font>
    <font>
      <b/>
      <sz val="10"/>
      <name val="Century Gothic"/>
      <family val="2"/>
    </font>
    <font>
      <b/>
      <sz val="10"/>
      <color rgb="FF000000"/>
      <name val="Century Gothic"/>
      <family val="2"/>
    </font>
    <font>
      <b/>
      <sz val="10"/>
      <color theme="1"/>
      <name val="Calibri"/>
      <family val="2"/>
    </font>
    <font>
      <u/>
      <sz val="11"/>
      <color theme="1"/>
      <name val="Calibri"/>
      <family val="2"/>
      <scheme val="minor"/>
    </font>
    <font>
      <sz val="8"/>
      <name val="Calibri"/>
      <family val="2"/>
      <scheme val="minor"/>
    </font>
    <font>
      <sz val="14"/>
      <name val="Century Gothic"/>
      <family val="2"/>
    </font>
    <font>
      <b/>
      <sz val="14"/>
      <color rgb="FF000000"/>
      <name val="Century Gothic"/>
      <family val="2"/>
    </font>
    <font>
      <sz val="14"/>
      <color theme="1"/>
      <name val="Century Gothic"/>
      <family val="2"/>
    </font>
    <font>
      <b/>
      <sz val="14"/>
      <name val="Century Gothic"/>
      <family val="2"/>
    </font>
    <font>
      <b/>
      <sz val="26"/>
      <color rgb="FF000000"/>
      <name val="Calibri Light"/>
      <family val="2"/>
      <scheme val="major"/>
    </font>
  </fonts>
  <fills count="38">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theme="0"/>
      </patternFill>
    </fill>
    <fill>
      <patternFill patternType="solid">
        <fgColor theme="3"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rgb="FFD9D9D9"/>
      </patternFill>
    </fill>
    <fill>
      <patternFill patternType="solid">
        <fgColor theme="8" tint="0.79998168889431442"/>
        <bgColor rgb="FFD9D9D9"/>
      </patternFill>
    </fill>
    <fill>
      <patternFill patternType="solid">
        <fgColor rgb="FFFFC7CE"/>
      </patternFill>
    </fill>
    <fill>
      <patternFill patternType="solid">
        <fgColor theme="4"/>
      </patternFill>
    </fill>
    <fill>
      <patternFill patternType="solid">
        <fgColor theme="5"/>
      </patternFill>
    </fill>
    <fill>
      <patternFill patternType="solid">
        <fgColor theme="9" tint="0.39997558519241921"/>
        <bgColor indexed="64"/>
      </patternFill>
    </fill>
    <fill>
      <patternFill patternType="solid">
        <fgColor rgb="FF002060"/>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bgColor indexed="64"/>
      </patternFill>
    </fill>
    <fill>
      <patternFill patternType="solid">
        <fgColor rgb="FF00B050"/>
        <bgColor indexed="64"/>
      </patternFill>
    </fill>
    <fill>
      <patternFill patternType="solid">
        <fgColor rgb="FFD6DCE4"/>
        <bgColor rgb="FFD6DCE4"/>
      </patternFill>
    </fill>
    <fill>
      <patternFill patternType="solid">
        <fgColor rgb="FFCCCCFF"/>
        <bgColor indexed="64"/>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rgb="FFFFFFFF"/>
        <bgColor rgb="FFFFFFFF"/>
      </patternFill>
    </fill>
    <fill>
      <patternFill patternType="solid">
        <fgColor theme="3" tint="0.59999389629810485"/>
        <bgColor indexed="64"/>
      </patternFill>
    </fill>
    <fill>
      <patternFill patternType="solid">
        <fgColor theme="1"/>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auto="1"/>
      </left>
      <right style="medium">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auto="1"/>
      </left>
      <right style="medium">
        <color indexed="64"/>
      </right>
      <top/>
      <bottom style="thin">
        <color auto="1"/>
      </bottom>
      <diagonal/>
    </border>
    <border>
      <left style="hair">
        <color indexed="64"/>
      </left>
      <right style="hair">
        <color indexed="64"/>
      </right>
      <top/>
      <bottom/>
      <diagonal/>
    </border>
    <border>
      <left style="hair">
        <color indexed="64"/>
      </left>
      <right/>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rgb="FF000000"/>
      </left>
      <right/>
      <top style="medium">
        <color rgb="FF000000"/>
      </top>
      <bottom/>
      <diagonal/>
    </border>
    <border>
      <left style="medium">
        <color indexed="64"/>
      </left>
      <right style="medium">
        <color rgb="FF000000"/>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medium">
        <color rgb="FF000000"/>
      </left>
      <right style="thin">
        <color rgb="FF000000"/>
      </right>
      <top style="medium">
        <color indexed="64"/>
      </top>
      <bottom style="thin">
        <color rgb="FF000000"/>
      </bottom>
      <diagonal/>
    </border>
    <border>
      <left style="medium">
        <color indexed="64"/>
      </left>
      <right style="medium">
        <color rgb="FF000000"/>
      </right>
      <top style="thin">
        <color rgb="FF000000"/>
      </top>
      <bottom style="thin">
        <color rgb="FF000000"/>
      </bottom>
      <diagonal/>
    </border>
    <border>
      <left style="medium">
        <color rgb="FF000000"/>
      </left>
      <right/>
      <top style="medium">
        <color indexed="64"/>
      </top>
      <bottom style="thin">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thin">
        <color rgb="FF000000"/>
      </top>
      <bottom/>
      <diagonal/>
    </border>
    <border>
      <left/>
      <right style="thin">
        <color auto="1"/>
      </right>
      <top style="thin">
        <color auto="1"/>
      </top>
      <bottom/>
      <diagonal/>
    </border>
    <border>
      <left style="hair">
        <color rgb="FF3366CC"/>
      </left>
      <right style="hair">
        <color rgb="FF3366CC"/>
      </right>
      <top style="hair">
        <color rgb="FF3366CC"/>
      </top>
      <bottom style="hair">
        <color rgb="FF3366CC"/>
      </bottom>
      <diagonal/>
    </border>
    <border>
      <left style="hair">
        <color rgb="FF3366CC"/>
      </left>
      <right style="hair">
        <color rgb="FF3366CC"/>
      </right>
      <top/>
      <bottom style="hair">
        <color rgb="FF3366CC"/>
      </bottom>
      <diagonal/>
    </border>
    <border>
      <left style="medium">
        <color indexed="64"/>
      </left>
      <right/>
      <top style="thin">
        <color indexed="64"/>
      </top>
      <bottom/>
      <diagonal/>
    </border>
    <border>
      <left style="thin">
        <color auto="1"/>
      </left>
      <right style="medium">
        <color indexed="64"/>
      </right>
      <top/>
      <bottom/>
      <diagonal/>
    </border>
  </borders>
  <cellStyleXfs count="1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xf numFmtId="0" fontId="13" fillId="0" borderId="0" applyNumberFormat="0" applyFill="0" applyBorder="0" applyAlignment="0" applyProtection="0"/>
    <xf numFmtId="0" fontId="24" fillId="0" borderId="0" applyNumberFormat="0" applyFill="0" applyBorder="0" applyAlignment="0" applyProtection="0">
      <alignment vertical="top"/>
      <protection locked="0"/>
    </xf>
    <xf numFmtId="164" fontId="25" fillId="0" borderId="0" applyFont="0" applyFill="0" applyBorder="0" applyAlignment="0" applyProtection="0"/>
    <xf numFmtId="164" fontId="1" fillId="0" borderId="0" applyFont="0" applyFill="0" applyBorder="0" applyAlignment="0" applyProtection="0"/>
    <xf numFmtId="0" fontId="9" fillId="0" borderId="0"/>
    <xf numFmtId="0" fontId="1" fillId="0" borderId="0"/>
    <xf numFmtId="0" fontId="28" fillId="15" borderId="0" applyNumberFormat="0" applyBorder="0" applyAlignment="0" applyProtection="0"/>
    <xf numFmtId="0" fontId="28" fillId="16" borderId="0" applyNumberFormat="0" applyBorder="0" applyAlignment="0" applyProtection="0"/>
    <xf numFmtId="0" fontId="35" fillId="14" borderId="0" applyNumberFormat="0" applyBorder="0" applyAlignment="0" applyProtection="0"/>
    <xf numFmtId="0" fontId="48" fillId="0" borderId="0"/>
  </cellStyleXfs>
  <cellXfs count="579">
    <xf numFmtId="0" fontId="0" fillId="0" borderId="0" xfId="0"/>
    <xf numFmtId="0" fontId="6" fillId="2" borderId="3" xfId="3" applyFont="1" applyFill="1" applyBorder="1" applyAlignment="1">
      <alignment horizontal="center" vertical="center"/>
    </xf>
    <xf numFmtId="0" fontId="6" fillId="3" borderId="3" xfId="3" applyFont="1" applyFill="1" applyBorder="1" applyAlignment="1">
      <alignment horizontal="center" vertical="center"/>
    </xf>
    <xf numFmtId="0" fontId="6" fillId="4" borderId="3" xfId="3" applyFont="1" applyFill="1" applyBorder="1" applyAlignment="1">
      <alignment horizontal="center" vertical="center"/>
    </xf>
    <xf numFmtId="0" fontId="6" fillId="5" borderId="4" xfId="3" applyFont="1" applyFill="1" applyBorder="1" applyAlignment="1">
      <alignment horizontal="center" vertical="center"/>
    </xf>
    <xf numFmtId="0" fontId="8" fillId="6" borderId="5" xfId="3" applyFont="1" applyFill="1" applyBorder="1" applyAlignment="1">
      <alignment horizontal="center"/>
    </xf>
    <xf numFmtId="0" fontId="0" fillId="0" borderId="1" xfId="0" applyBorder="1"/>
    <xf numFmtId="0" fontId="8" fillId="6" borderId="1" xfId="3" applyFont="1" applyFill="1" applyBorder="1" applyAlignment="1">
      <alignment horizontal="center"/>
    </xf>
    <xf numFmtId="1" fontId="2" fillId="7" borderId="1" xfId="1" applyNumberFormat="1" applyFont="1" applyFill="1" applyBorder="1" applyAlignment="1">
      <alignment horizontal="center"/>
    </xf>
    <xf numFmtId="0" fontId="0" fillId="0" borderId="18" xfId="0" applyBorder="1"/>
    <xf numFmtId="0" fontId="0" fillId="0" borderId="19" xfId="0" applyBorder="1"/>
    <xf numFmtId="0" fontId="8" fillId="6" borderId="19" xfId="3" applyFont="1" applyFill="1" applyBorder="1" applyAlignment="1">
      <alignment horizontal="center"/>
    </xf>
    <xf numFmtId="1" fontId="2" fillId="7" borderId="19" xfId="1" applyNumberFormat="1" applyFont="1" applyFill="1" applyBorder="1" applyAlignment="1">
      <alignment horizontal="center"/>
    </xf>
    <xf numFmtId="9" fontId="0" fillId="0" borderId="20" xfId="2" applyFont="1" applyBorder="1"/>
    <xf numFmtId="0" fontId="0" fillId="0" borderId="21" xfId="0" applyBorder="1"/>
    <xf numFmtId="9" fontId="0" fillId="0" borderId="22" xfId="2" applyFont="1" applyBorder="1"/>
    <xf numFmtId="0" fontId="0" fillId="0" borderId="23" xfId="0" applyBorder="1"/>
    <xf numFmtId="0" fontId="0" fillId="0" borderId="5" xfId="0" applyBorder="1"/>
    <xf numFmtId="1" fontId="2" fillId="7" borderId="5" xfId="1" applyNumberFormat="1" applyFont="1" applyFill="1" applyBorder="1" applyAlignment="1">
      <alignment horizontal="center"/>
    </xf>
    <xf numFmtId="9" fontId="0" fillId="0" borderId="24" xfId="2" applyFont="1" applyBorder="1"/>
    <xf numFmtId="0" fontId="0" fillId="0" borderId="25" xfId="0" applyBorder="1"/>
    <xf numFmtId="0" fontId="0" fillId="0" borderId="14" xfId="0" applyBorder="1"/>
    <xf numFmtId="0" fontId="0" fillId="0" borderId="26" xfId="0" applyBorder="1"/>
    <xf numFmtId="0" fontId="0" fillId="0" borderId="27" xfId="0" applyBorder="1"/>
    <xf numFmtId="0" fontId="0" fillId="0" borderId="28" xfId="0" applyBorder="1"/>
    <xf numFmtId="0" fontId="0" fillId="0" borderId="29" xfId="0" applyBorder="1"/>
    <xf numFmtId="14" fontId="0" fillId="0" borderId="18" xfId="0" applyNumberFormat="1" applyBorder="1"/>
    <xf numFmtId="9" fontId="2" fillId="7" borderId="20" xfId="2" applyFont="1" applyFill="1" applyBorder="1" applyAlignment="1">
      <alignment horizontal="center"/>
    </xf>
    <xf numFmtId="14" fontId="0" fillId="0" borderId="21" xfId="0" applyNumberFormat="1" applyBorder="1"/>
    <xf numFmtId="9" fontId="2" fillId="7" borderId="22" xfId="2" applyFont="1" applyFill="1" applyBorder="1" applyAlignment="1">
      <alignment horizontal="center"/>
    </xf>
    <xf numFmtId="14" fontId="0" fillId="0" borderId="23" xfId="0" applyNumberFormat="1" applyBorder="1"/>
    <xf numFmtId="9" fontId="2" fillId="7" borderId="24" xfId="2" applyFont="1" applyFill="1" applyBorder="1" applyAlignment="1">
      <alignment horizontal="center"/>
    </xf>
    <xf numFmtId="0" fontId="10" fillId="9" borderId="30" xfId="0" applyFont="1" applyFill="1" applyBorder="1" applyAlignment="1">
      <alignment horizontal="center"/>
    </xf>
    <xf numFmtId="0" fontId="7" fillId="9" borderId="2" xfId="3" applyFont="1" applyFill="1" applyBorder="1" applyAlignment="1">
      <alignment horizontal="center" vertical="center"/>
    </xf>
    <xf numFmtId="0" fontId="0" fillId="0" borderId="0" xfId="0" applyAlignment="1">
      <alignment wrapText="1"/>
    </xf>
    <xf numFmtId="0" fontId="0" fillId="7" borderId="36" xfId="0" applyFill="1" applyBorder="1"/>
    <xf numFmtId="0" fontId="0" fillId="7" borderId="37" xfId="0" applyFill="1" applyBorder="1"/>
    <xf numFmtId="0" fontId="0" fillId="7" borderId="38" xfId="0" applyFill="1" applyBorder="1"/>
    <xf numFmtId="0" fontId="0" fillId="7" borderId="15" xfId="0" applyFill="1" applyBorder="1"/>
    <xf numFmtId="0" fontId="0" fillId="7" borderId="0" xfId="0" applyFill="1" applyBorder="1"/>
    <xf numFmtId="0" fontId="0" fillId="7" borderId="16" xfId="0" applyFill="1" applyBorder="1"/>
    <xf numFmtId="0" fontId="0" fillId="7" borderId="7" xfId="0" applyFill="1" applyBorder="1"/>
    <xf numFmtId="0" fontId="0" fillId="7" borderId="4" xfId="0" applyFill="1" applyBorder="1"/>
    <xf numFmtId="0" fontId="0" fillId="7" borderId="8" xfId="0" applyFill="1" applyBorder="1"/>
    <xf numFmtId="0" fontId="0" fillId="7" borderId="0" xfId="0" applyFill="1"/>
    <xf numFmtId="0" fontId="15" fillId="7" borderId="15" xfId="0" applyFont="1" applyFill="1" applyBorder="1" applyAlignment="1">
      <alignment horizontal="justify" vertical="center"/>
    </xf>
    <xf numFmtId="0" fontId="18" fillId="7" borderId="0" xfId="0" applyFont="1" applyFill="1" applyBorder="1"/>
    <xf numFmtId="0" fontId="15" fillId="7" borderId="7" xfId="0" applyFont="1" applyFill="1" applyBorder="1" applyAlignment="1">
      <alignment horizontal="justify" vertical="center"/>
    </xf>
    <xf numFmtId="0" fontId="17" fillId="0" borderId="30" xfId="0" applyFont="1" applyBorder="1"/>
    <xf numFmtId="14" fontId="16" fillId="0" borderId="32" xfId="0" applyNumberFormat="1" applyFont="1" applyBorder="1"/>
    <xf numFmtId="0" fontId="16" fillId="0" borderId="0" xfId="0" applyFont="1"/>
    <xf numFmtId="9" fontId="0" fillId="0" borderId="42" xfId="2" applyFont="1" applyBorder="1"/>
    <xf numFmtId="9" fontId="0" fillId="0" borderId="43" xfId="2" applyFont="1" applyBorder="1"/>
    <xf numFmtId="9" fontId="0" fillId="0" borderId="44" xfId="2" applyFont="1" applyBorder="1"/>
    <xf numFmtId="0" fontId="0" fillId="0" borderId="27" xfId="0" applyBorder="1" applyAlignment="1">
      <alignment horizontal="center"/>
    </xf>
    <xf numFmtId="0" fontId="0" fillId="0" borderId="28" xfId="0" applyBorder="1" applyAlignment="1">
      <alignment horizontal="center"/>
    </xf>
    <xf numFmtId="9" fontId="0" fillId="7" borderId="37" xfId="0" applyNumberFormat="1" applyFill="1" applyBorder="1"/>
    <xf numFmtId="9" fontId="0" fillId="7" borderId="0" xfId="0" applyNumberFormat="1" applyFill="1" applyBorder="1"/>
    <xf numFmtId="0" fontId="21" fillId="0" borderId="0" xfId="0" applyFont="1" applyAlignment="1">
      <alignment horizontal="center" vertical="center" wrapText="1"/>
    </xf>
    <xf numFmtId="0" fontId="21" fillId="7" borderId="0" xfId="0" applyFont="1" applyFill="1" applyAlignment="1">
      <alignment horizontal="left" vertical="top"/>
    </xf>
    <xf numFmtId="0" fontId="21" fillId="7" borderId="0" xfId="0" applyFont="1" applyFill="1" applyBorder="1" applyAlignment="1">
      <alignment horizontal="left" vertical="top"/>
    </xf>
    <xf numFmtId="0" fontId="21" fillId="7" borderId="0" xfId="0" applyFont="1" applyFill="1"/>
    <xf numFmtId="0" fontId="21" fillId="0" borderId="0" xfId="0" applyFont="1"/>
    <xf numFmtId="0" fontId="21" fillId="0" borderId="0" xfId="0" applyFont="1" applyAlignment="1">
      <alignment horizontal="left" vertical="center" wrapText="1"/>
    </xf>
    <xf numFmtId="0" fontId="21" fillId="0" borderId="0" xfId="0" applyFont="1" applyFill="1" applyAlignment="1">
      <alignment horizontal="left" vertical="top"/>
    </xf>
    <xf numFmtId="0" fontId="17" fillId="0" borderId="1" xfId="0" applyFont="1" applyBorder="1" applyAlignment="1">
      <alignment horizontal="center" vertical="center"/>
    </xf>
    <xf numFmtId="0" fontId="26" fillId="7" borderId="15" xfId="0" applyFont="1" applyFill="1" applyBorder="1" applyAlignment="1">
      <alignment horizontal="left" vertical="center" wrapText="1"/>
    </xf>
    <xf numFmtId="0" fontId="26" fillId="7" borderId="0" xfId="0" applyFont="1" applyFill="1" applyBorder="1" applyAlignment="1">
      <alignment horizontal="left" vertical="center" wrapText="1"/>
    </xf>
    <xf numFmtId="0" fontId="26" fillId="7" borderId="16" xfId="0" applyFont="1" applyFill="1" applyBorder="1" applyAlignment="1">
      <alignment horizontal="left" vertical="center" wrapText="1"/>
    </xf>
    <xf numFmtId="0" fontId="26" fillId="7" borderId="2" xfId="0" applyFont="1" applyFill="1" applyBorder="1" applyAlignment="1">
      <alignment horizontal="left" vertical="center" wrapText="1"/>
    </xf>
    <xf numFmtId="0" fontId="26" fillId="7" borderId="39" xfId="0" applyFont="1" applyFill="1" applyBorder="1" applyAlignment="1">
      <alignment horizontal="left" vertical="center" wrapText="1"/>
    </xf>
    <xf numFmtId="0" fontId="26" fillId="7" borderId="40" xfId="0" applyFont="1" applyFill="1" applyBorder="1" applyAlignment="1">
      <alignment horizontal="left" vertical="center" wrapText="1"/>
    </xf>
    <xf numFmtId="0" fontId="18" fillId="7" borderId="39" xfId="0" applyFont="1" applyFill="1" applyBorder="1" applyAlignment="1">
      <alignment horizontal="left" vertical="center"/>
    </xf>
    <xf numFmtId="0" fontId="17" fillId="0" borderId="0" xfId="0" applyFont="1" applyBorder="1"/>
    <xf numFmtId="14" fontId="16" fillId="0" borderId="0" xfId="0" applyNumberFormat="1" applyFont="1" applyBorder="1"/>
    <xf numFmtId="0" fontId="18" fillId="7" borderId="0" xfId="0" applyFont="1" applyFill="1" applyBorder="1" applyAlignment="1">
      <alignment horizontal="left" vertical="center"/>
    </xf>
    <xf numFmtId="0" fontId="17" fillId="10" borderId="1" xfId="0" applyFont="1" applyFill="1" applyBorder="1" applyAlignment="1">
      <alignment horizontal="center" vertical="center" wrapText="1"/>
    </xf>
    <xf numFmtId="0" fontId="16" fillId="0" borderId="1" xfId="0" applyFont="1" applyBorder="1" applyAlignment="1">
      <alignment wrapText="1"/>
    </xf>
    <xf numFmtId="0" fontId="16" fillId="0" borderId="1" xfId="0" applyFont="1" applyBorder="1"/>
    <xf numFmtId="0" fontId="16" fillId="0" borderId="1" xfId="0" applyFont="1" applyBorder="1" applyAlignment="1">
      <alignment vertical="center" wrapText="1"/>
    </xf>
    <xf numFmtId="0" fontId="16" fillId="0" borderId="1" xfId="0" applyFont="1" applyBorder="1" applyAlignment="1">
      <alignment vertical="center"/>
    </xf>
    <xf numFmtId="0" fontId="16" fillId="0" borderId="1" xfId="0" applyFont="1" applyBorder="1" applyAlignment="1">
      <alignment horizontal="center" vertical="center"/>
    </xf>
    <xf numFmtId="0" fontId="16" fillId="0" borderId="1" xfId="0" applyFont="1" applyBorder="1" applyAlignment="1">
      <alignment horizontal="left" vertical="center" wrapText="1"/>
    </xf>
    <xf numFmtId="0" fontId="0" fillId="0" borderId="1" xfId="0" applyBorder="1" applyAlignment="1">
      <alignment horizontal="left" vertical="center"/>
    </xf>
    <xf numFmtId="0" fontId="16" fillId="0" borderId="1" xfId="0" applyFont="1" applyBorder="1" applyAlignment="1">
      <alignment horizontal="left" vertical="center"/>
    </xf>
    <xf numFmtId="0" fontId="18" fillId="10" borderId="1" xfId="0" applyFont="1" applyFill="1" applyBorder="1" applyAlignment="1">
      <alignment horizontal="center" wrapText="1"/>
    </xf>
    <xf numFmtId="0" fontId="18" fillId="10" borderId="1" xfId="0" applyFont="1" applyFill="1" applyBorder="1" applyAlignment="1">
      <alignment horizontal="center" vertical="center" wrapText="1"/>
    </xf>
    <xf numFmtId="0" fontId="27" fillId="0" borderId="1" xfId="0" applyFont="1" applyBorder="1" applyAlignment="1">
      <alignment horizontal="left" vertical="center" wrapText="1"/>
    </xf>
    <xf numFmtId="0" fontId="0" fillId="18" borderId="0" xfId="0" applyFill="1"/>
    <xf numFmtId="0" fontId="17" fillId="7" borderId="45" xfId="0" applyFont="1" applyFill="1" applyBorder="1" applyAlignment="1">
      <alignment vertical="center"/>
    </xf>
    <xf numFmtId="0" fontId="0" fillId="7" borderId="0" xfId="0" applyFill="1" applyAlignment="1">
      <alignment wrapText="1"/>
    </xf>
    <xf numFmtId="0" fontId="17" fillId="7" borderId="0" xfId="0" applyFont="1" applyFill="1" applyBorder="1" applyAlignment="1">
      <alignment vertical="center"/>
    </xf>
    <xf numFmtId="0" fontId="0" fillId="7" borderId="0" xfId="0" applyFill="1" applyBorder="1" applyAlignment="1">
      <alignment horizontal="center"/>
    </xf>
    <xf numFmtId="0" fontId="16" fillId="0" borderId="18" xfId="0" applyFont="1" applyBorder="1" applyAlignment="1">
      <alignment vertical="center"/>
    </xf>
    <xf numFmtId="0" fontId="16" fillId="0" borderId="21" xfId="0" applyFont="1" applyBorder="1"/>
    <xf numFmtId="0" fontId="0" fillId="0" borderId="15" xfId="0" applyBorder="1"/>
    <xf numFmtId="0" fontId="0" fillId="0" borderId="0" xfId="0" applyBorder="1"/>
    <xf numFmtId="0" fontId="0" fillId="0" borderId="16" xfId="0" applyBorder="1"/>
    <xf numFmtId="0" fontId="17" fillId="10" borderId="21" xfId="0" applyFont="1" applyFill="1" applyBorder="1" applyAlignment="1">
      <alignment horizontal="center" vertical="center" wrapText="1"/>
    </xf>
    <xf numFmtId="0" fontId="17" fillId="10" borderId="22" xfId="0" applyFont="1" applyFill="1" applyBorder="1" applyAlignment="1">
      <alignment horizontal="center" vertical="center" wrapText="1"/>
    </xf>
    <xf numFmtId="0" fontId="16" fillId="0" borderId="22" xfId="0" applyFont="1" applyBorder="1" applyAlignment="1">
      <alignment horizontal="left" vertical="center"/>
    </xf>
    <xf numFmtId="0" fontId="16" fillId="0" borderId="22" xfId="0" applyFont="1" applyBorder="1" applyAlignment="1">
      <alignment wrapText="1"/>
    </xf>
    <xf numFmtId="0" fontId="16" fillId="0" borderId="5" xfId="0" applyFont="1" applyBorder="1" applyAlignment="1">
      <alignment horizontal="left" vertical="center" wrapText="1"/>
    </xf>
    <xf numFmtId="0" fontId="16" fillId="0" borderId="5" xfId="0" applyFont="1" applyBorder="1" applyAlignment="1">
      <alignment wrapText="1"/>
    </xf>
    <xf numFmtId="0" fontId="16" fillId="0" borderId="24" xfId="0" applyFont="1" applyBorder="1" applyAlignment="1">
      <alignment wrapText="1"/>
    </xf>
    <xf numFmtId="0" fontId="31" fillId="20" borderId="1" xfId="0" applyFont="1" applyFill="1" applyBorder="1" applyAlignment="1">
      <alignment horizontal="center"/>
    </xf>
    <xf numFmtId="0" fontId="17" fillId="0" borderId="1" xfId="0" applyFont="1" applyBorder="1" applyAlignment="1">
      <alignment horizontal="left" vertical="center"/>
    </xf>
    <xf numFmtId="0" fontId="32" fillId="0" borderId="1" xfId="5" quotePrefix="1" applyFont="1" applyBorder="1" applyAlignment="1">
      <alignment horizontal="center" vertical="center" wrapText="1"/>
    </xf>
    <xf numFmtId="0" fontId="17" fillId="0" borderId="1" xfId="0" applyFont="1" applyBorder="1" applyAlignment="1">
      <alignment horizontal="left" vertical="center" wrapText="1"/>
    </xf>
    <xf numFmtId="0" fontId="32" fillId="0" borderId="1" xfId="5" applyFont="1" applyBorder="1" applyAlignment="1">
      <alignment horizontal="center" vertical="center"/>
    </xf>
    <xf numFmtId="0" fontId="32" fillId="0" borderId="1" xfId="5" quotePrefix="1" applyFont="1" applyBorder="1" applyAlignment="1">
      <alignment horizontal="center" vertical="center"/>
    </xf>
    <xf numFmtId="0" fontId="17" fillId="0" borderId="1" xfId="0" applyFont="1" applyBorder="1" applyAlignment="1">
      <alignment vertical="center" wrapText="1"/>
    </xf>
    <xf numFmtId="0" fontId="32" fillId="0" borderId="1" xfId="5" quotePrefix="1" applyFont="1" applyBorder="1"/>
    <xf numFmtId="0" fontId="33" fillId="0" borderId="0" xfId="0" applyFont="1"/>
    <xf numFmtId="0" fontId="33" fillId="0" borderId="0" xfId="0" applyFont="1" applyAlignment="1">
      <alignment horizontal="center"/>
    </xf>
    <xf numFmtId="0" fontId="33" fillId="21" borderId="1" xfId="0" applyFont="1" applyFill="1" applyBorder="1" applyAlignment="1">
      <alignment horizontal="center"/>
    </xf>
    <xf numFmtId="0" fontId="33" fillId="17" borderId="1" xfId="0" applyFont="1" applyFill="1" applyBorder="1" applyAlignment="1">
      <alignment horizontal="center"/>
    </xf>
    <xf numFmtId="0" fontId="39" fillId="0" borderId="1" xfId="0" applyFont="1" applyFill="1" applyBorder="1" applyAlignment="1">
      <alignment horizontal="left"/>
    </xf>
    <xf numFmtId="0" fontId="39" fillId="0" borderId="1" xfId="0" applyFont="1" applyFill="1" applyBorder="1" applyAlignment="1">
      <alignment horizontal="center" vertical="center" wrapText="1"/>
    </xf>
    <xf numFmtId="0" fontId="39" fillId="0" borderId="1" xfId="0" applyFont="1" applyFill="1" applyBorder="1" applyAlignment="1">
      <alignment horizontal="center"/>
    </xf>
    <xf numFmtId="0" fontId="16" fillId="0" borderId="18" xfId="0" applyFont="1" applyFill="1" applyBorder="1" applyAlignment="1">
      <alignment horizontal="center" vertical="center"/>
    </xf>
    <xf numFmtId="0" fontId="37" fillId="0" borderId="1" xfId="0" applyFont="1" applyFill="1" applyBorder="1" applyAlignment="1">
      <alignment horizontal="center" vertical="center" wrapText="1"/>
    </xf>
    <xf numFmtId="0" fontId="37" fillId="0" borderId="1" xfId="0" applyFont="1" applyFill="1" applyBorder="1" applyAlignment="1">
      <alignment horizontal="center" wrapText="1"/>
    </xf>
    <xf numFmtId="0" fontId="16" fillId="11" borderId="1" xfId="11" applyFont="1" applyFill="1" applyBorder="1" applyAlignment="1">
      <alignment horizontal="center" vertical="center"/>
    </xf>
    <xf numFmtId="0" fontId="16" fillId="11" borderId="1" xfId="11" applyFont="1" applyFill="1" applyBorder="1" applyAlignment="1">
      <alignment horizontal="center" vertical="center" wrapText="1"/>
    </xf>
    <xf numFmtId="0" fontId="16" fillId="7" borderId="0" xfId="0" applyFont="1" applyFill="1"/>
    <xf numFmtId="9" fontId="16" fillId="7" borderId="0" xfId="2" applyFont="1" applyFill="1"/>
    <xf numFmtId="0" fontId="16" fillId="0" borderId="15" xfId="0" applyFont="1" applyFill="1" applyBorder="1"/>
    <xf numFmtId="0" fontId="16" fillId="0" borderId="0" xfId="0" applyFont="1" applyFill="1" applyBorder="1"/>
    <xf numFmtId="0" fontId="16" fillId="0" borderId="16" xfId="0" applyFont="1" applyFill="1" applyBorder="1"/>
    <xf numFmtId="0" fontId="37" fillId="0" borderId="21"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16" fillId="11" borderId="21" xfId="11" applyFont="1" applyFill="1" applyBorder="1" applyAlignment="1">
      <alignment horizontal="center" vertical="center"/>
    </xf>
    <xf numFmtId="0" fontId="16" fillId="11" borderId="22" xfId="11" applyFont="1" applyFill="1" applyBorder="1" applyAlignment="1">
      <alignment horizontal="center" vertical="center" wrapText="1"/>
    </xf>
    <xf numFmtId="0" fontId="39" fillId="0" borderId="21" xfId="0" applyFont="1" applyFill="1" applyBorder="1" applyAlignment="1">
      <alignment horizontal="center"/>
    </xf>
    <xf numFmtId="0" fontId="39" fillId="0" borderId="22" xfId="0" applyFont="1" applyFill="1" applyBorder="1" applyAlignment="1">
      <alignment horizontal="center" vertical="center" wrapText="1"/>
    </xf>
    <xf numFmtId="0" fontId="38" fillId="0" borderId="5" xfId="12" applyFont="1" applyFill="1" applyBorder="1"/>
    <xf numFmtId="0" fontId="38" fillId="0" borderId="5" xfId="12" applyFont="1" applyFill="1" applyBorder="1" applyAlignment="1">
      <alignment horizontal="center"/>
    </xf>
    <xf numFmtId="0" fontId="40" fillId="24" borderId="5" xfId="0" applyFont="1" applyFill="1" applyBorder="1" applyAlignment="1">
      <alignment horizontal="center" vertical="center" wrapText="1"/>
    </xf>
    <xf numFmtId="0" fontId="33" fillId="0" borderId="1" xfId="0" applyFont="1" applyBorder="1"/>
    <xf numFmtId="0" fontId="33" fillId="7" borderId="0" xfId="0" applyFont="1" applyFill="1"/>
    <xf numFmtId="0" fontId="34" fillId="7" borderId="0" xfId="0" applyFont="1" applyFill="1" applyBorder="1" applyAlignment="1">
      <alignment horizontal="center"/>
    </xf>
    <xf numFmtId="0" fontId="33" fillId="7" borderId="0" xfId="0" applyFont="1" applyFill="1" applyBorder="1"/>
    <xf numFmtId="0" fontId="33" fillId="7" borderId="0" xfId="0" applyFont="1" applyFill="1" applyBorder="1" applyAlignment="1">
      <alignment horizontal="center"/>
    </xf>
    <xf numFmtId="0" fontId="34" fillId="7" borderId="0" xfId="0" applyFont="1" applyFill="1" applyBorder="1"/>
    <xf numFmtId="0" fontId="42" fillId="11" borderId="1" xfId="0" applyFont="1" applyFill="1" applyBorder="1" applyAlignment="1">
      <alignment horizontal="center"/>
    </xf>
    <xf numFmtId="0" fontId="43" fillId="0" borderId="1" xfId="0" applyFont="1" applyBorder="1" applyAlignment="1">
      <alignment horizontal="center"/>
    </xf>
    <xf numFmtId="0" fontId="33" fillId="0" borderId="55" xfId="0" applyFont="1" applyBorder="1"/>
    <xf numFmtId="0" fontId="43" fillId="0" borderId="1" xfId="0" applyFont="1" applyBorder="1"/>
    <xf numFmtId="0" fontId="42" fillId="11" borderId="1" xfId="0" applyFont="1" applyFill="1" applyBorder="1"/>
    <xf numFmtId="0" fontId="42" fillId="0" borderId="0" xfId="0" applyFont="1"/>
    <xf numFmtId="0" fontId="33" fillId="0" borderId="0" xfId="0" applyFont="1" applyFill="1" applyBorder="1"/>
    <xf numFmtId="0" fontId="33" fillId="0" borderId="0" xfId="0" applyFont="1" applyFill="1" applyBorder="1" applyAlignment="1">
      <alignment horizontal="center"/>
    </xf>
    <xf numFmtId="0" fontId="33" fillId="0" borderId="0" xfId="0" applyFont="1" applyBorder="1"/>
    <xf numFmtId="0" fontId="13" fillId="7" borderId="0" xfId="5" applyFill="1"/>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0" fontId="33" fillId="0" borderId="56" xfId="0" applyFont="1" applyBorder="1" applyAlignment="1">
      <alignment horizontal="center"/>
    </xf>
    <xf numFmtId="0" fontId="17" fillId="7" borderId="0" xfId="0" applyFont="1" applyFill="1" applyBorder="1" applyAlignment="1">
      <alignment vertical="center" wrapText="1"/>
    </xf>
    <xf numFmtId="0" fontId="42" fillId="0" borderId="1" xfId="0" applyFont="1" applyBorder="1" applyAlignment="1">
      <alignment horizontal="center" vertical="center"/>
    </xf>
    <xf numFmtId="0" fontId="42" fillId="0" borderId="1" xfId="0" applyFont="1" applyBorder="1" applyAlignment="1">
      <alignment horizontal="center" vertical="center" wrapText="1"/>
    </xf>
    <xf numFmtId="0" fontId="42" fillId="22" borderId="1" xfId="0" applyFont="1" applyFill="1" applyBorder="1" applyAlignment="1">
      <alignment horizontal="center" vertical="center" wrapText="1"/>
    </xf>
    <xf numFmtId="0" fontId="42" fillId="17" borderId="1" xfId="0" applyFont="1" applyFill="1" applyBorder="1" applyAlignment="1">
      <alignment horizontal="center" vertical="center" wrapText="1"/>
    </xf>
    <xf numFmtId="0" fontId="43" fillId="0" borderId="0" xfId="0" applyFont="1"/>
    <xf numFmtId="0" fontId="16" fillId="20" borderId="1" xfId="0" applyFont="1" applyFill="1" applyBorder="1" applyAlignment="1">
      <alignment horizontal="center"/>
    </xf>
    <xf numFmtId="9" fontId="31" fillId="20" borderId="1" xfId="0" applyNumberFormat="1" applyFont="1" applyFill="1" applyBorder="1" applyAlignment="1">
      <alignment horizontal="center" wrapText="1"/>
    </xf>
    <xf numFmtId="9" fontId="31" fillId="23" borderId="1" xfId="0" applyNumberFormat="1" applyFont="1" applyFill="1" applyBorder="1" applyAlignment="1">
      <alignment horizontal="center" wrapText="1"/>
    </xf>
    <xf numFmtId="10" fontId="31" fillId="20" borderId="1" xfId="0" applyNumberFormat="1" applyFont="1" applyFill="1" applyBorder="1" applyAlignment="1">
      <alignment horizontal="center" vertical="center" wrapText="1"/>
    </xf>
    <xf numFmtId="0" fontId="16" fillId="20" borderId="1" xfId="0" applyFont="1" applyFill="1" applyBorder="1" applyAlignment="1">
      <alignment horizontal="center" vertical="center" wrapText="1"/>
    </xf>
    <xf numFmtId="0" fontId="16" fillId="20" borderId="1" xfId="0" applyFont="1" applyFill="1" applyBorder="1" applyAlignment="1">
      <alignment horizontal="center" wrapText="1"/>
    </xf>
    <xf numFmtId="0" fontId="43" fillId="22" borderId="1" xfId="0" applyFont="1" applyFill="1" applyBorder="1" applyAlignment="1">
      <alignment horizontal="center"/>
    </xf>
    <xf numFmtId="167" fontId="43" fillId="0" borderId="1" xfId="0" applyNumberFormat="1" applyFont="1" applyBorder="1" applyAlignment="1">
      <alignment horizontal="center"/>
    </xf>
    <xf numFmtId="167" fontId="43" fillId="0" borderId="1" xfId="0" applyNumberFormat="1" applyFont="1" applyBorder="1" applyAlignment="1">
      <alignment horizontal="center" wrapText="1"/>
    </xf>
    <xf numFmtId="1" fontId="43" fillId="17" borderId="1" xfId="0" applyNumberFormat="1" applyFont="1" applyFill="1" applyBorder="1" applyAlignment="1">
      <alignment horizontal="center" wrapText="1"/>
    </xf>
    <xf numFmtId="1" fontId="43" fillId="0" borderId="1" xfId="0" applyNumberFormat="1" applyFont="1" applyBorder="1" applyAlignment="1">
      <alignment horizontal="center" wrapText="1"/>
    </xf>
    <xf numFmtId="0" fontId="43" fillId="0" borderId="47" xfId="0" applyFont="1" applyBorder="1" applyAlignment="1"/>
    <xf numFmtId="0" fontId="43" fillId="0" borderId="48" xfId="0" applyFont="1" applyBorder="1" applyAlignment="1"/>
    <xf numFmtId="0" fontId="42" fillId="0" borderId="14" xfId="0" applyFont="1" applyBorder="1" applyAlignment="1"/>
    <xf numFmtId="1" fontId="42" fillId="0" borderId="1" xfId="0" applyNumberFormat="1" applyFont="1" applyBorder="1" applyAlignment="1">
      <alignment horizontal="center"/>
    </xf>
    <xf numFmtId="0" fontId="43" fillId="7" borderId="0" xfId="0" applyFont="1" applyFill="1"/>
    <xf numFmtId="0" fontId="43" fillId="7" borderId="0" xfId="0" applyFont="1" applyFill="1" applyBorder="1"/>
    <xf numFmtId="1" fontId="33" fillId="0" borderId="1" xfId="0" applyNumberFormat="1" applyFont="1" applyBorder="1"/>
    <xf numFmtId="0" fontId="42" fillId="11" borderId="1" xfId="0" applyFont="1" applyFill="1" applyBorder="1" applyAlignment="1">
      <alignment wrapText="1"/>
    </xf>
    <xf numFmtId="0" fontId="0" fillId="7" borderId="0" xfId="0" applyFill="1" applyAlignment="1"/>
    <xf numFmtId="0" fontId="17" fillId="26" borderId="36" xfId="0" applyFont="1" applyFill="1" applyBorder="1" applyAlignment="1"/>
    <xf numFmtId="0" fontId="17" fillId="26" borderId="37" xfId="0" applyFont="1" applyFill="1" applyBorder="1" applyAlignment="1"/>
    <xf numFmtId="0" fontId="17" fillId="26" borderId="38" xfId="0" applyFont="1" applyFill="1" applyBorder="1" applyAlignment="1"/>
    <xf numFmtId="0" fontId="17" fillId="26" borderId="7" xfId="0" applyFont="1" applyFill="1" applyBorder="1" applyAlignment="1"/>
    <xf numFmtId="0" fontId="17" fillId="26" borderId="4" xfId="0" applyFont="1" applyFill="1" applyBorder="1" applyAlignment="1"/>
    <xf numFmtId="0" fontId="17" fillId="26" borderId="8" xfId="0" applyFont="1" applyFill="1" applyBorder="1" applyAlignment="1"/>
    <xf numFmtId="0" fontId="17" fillId="0" borderId="15" xfId="0" applyFont="1" applyFill="1" applyBorder="1"/>
    <xf numFmtId="0" fontId="16" fillId="7" borderId="1" xfId="0" applyFont="1" applyFill="1" applyBorder="1" applyAlignment="1">
      <alignment wrapText="1"/>
    </xf>
    <xf numFmtId="0" fontId="39" fillId="0" borderId="14" xfId="0" applyFont="1" applyFill="1" applyBorder="1" applyAlignment="1">
      <alignment horizontal="center"/>
    </xf>
    <xf numFmtId="0" fontId="16" fillId="27" borderId="1" xfId="0" applyFont="1" applyFill="1" applyBorder="1" applyAlignment="1">
      <alignment wrapText="1"/>
    </xf>
    <xf numFmtId="0" fontId="17" fillId="7" borderId="0" xfId="0" applyFont="1" applyFill="1"/>
    <xf numFmtId="0" fontId="16" fillId="0" borderId="0" xfId="0" pivotButton="1" applyFont="1"/>
    <xf numFmtId="0" fontId="16" fillId="0" borderId="0" xfId="0" applyFont="1" applyAlignment="1">
      <alignment horizontal="left"/>
    </xf>
    <xf numFmtId="0" fontId="16" fillId="0" borderId="0" xfId="0" applyNumberFormat="1" applyFont="1"/>
    <xf numFmtId="0" fontId="10" fillId="0" borderId="22" xfId="0" applyFont="1" applyBorder="1" applyAlignment="1">
      <alignment horizontal="center"/>
    </xf>
    <xf numFmtId="0" fontId="42" fillId="11" borderId="21" xfId="0" applyFont="1" applyFill="1" applyBorder="1" applyAlignment="1">
      <alignment wrapText="1"/>
    </xf>
    <xf numFmtId="0" fontId="33" fillId="7" borderId="22" xfId="0" applyFont="1" applyFill="1" applyBorder="1"/>
    <xf numFmtId="1" fontId="33" fillId="7" borderId="22" xfId="0" applyNumberFormat="1" applyFont="1" applyFill="1" applyBorder="1"/>
    <xf numFmtId="0" fontId="42" fillId="11" borderId="23" xfId="0" applyFont="1" applyFill="1" applyBorder="1" applyAlignment="1">
      <alignment wrapText="1"/>
    </xf>
    <xf numFmtId="0" fontId="45" fillId="14" borderId="8" xfId="13" applyFont="1" applyBorder="1" applyAlignment="1">
      <alignment horizontal="center"/>
    </xf>
    <xf numFmtId="0" fontId="46" fillId="0" borderId="15" xfId="0" applyFont="1" applyFill="1" applyBorder="1"/>
    <xf numFmtId="0" fontId="47" fillId="0" borderId="15" xfId="5" applyFont="1" applyFill="1" applyBorder="1"/>
    <xf numFmtId="0" fontId="16" fillId="7" borderId="0" xfId="0" applyFont="1" applyFill="1" applyBorder="1" applyAlignment="1">
      <alignment horizontal="left" vertical="center" wrapText="1"/>
    </xf>
    <xf numFmtId="0" fontId="17" fillId="26" borderId="7" xfId="0" applyFont="1" applyFill="1" applyBorder="1" applyAlignment="1">
      <alignment horizontal="center" vertical="center"/>
    </xf>
    <xf numFmtId="0" fontId="16" fillId="7" borderId="0" xfId="0" applyFont="1" applyFill="1" applyAlignment="1">
      <alignment wrapText="1"/>
    </xf>
    <xf numFmtId="0" fontId="13" fillId="18" borderId="0" xfId="5" applyFill="1" applyAlignment="1">
      <alignment vertical="center"/>
    </xf>
    <xf numFmtId="0" fontId="18" fillId="10" borderId="10" xfId="0" applyFont="1" applyFill="1" applyBorder="1" applyAlignment="1">
      <alignment horizontal="center" vertical="center" wrapText="1"/>
    </xf>
    <xf numFmtId="0" fontId="16" fillId="0" borderId="10" xfId="0" applyFont="1" applyBorder="1" applyAlignment="1">
      <alignment vertical="center" wrapText="1"/>
    </xf>
    <xf numFmtId="0" fontId="0" fillId="18" borderId="0" xfId="0" applyFill="1" applyBorder="1" applyAlignment="1"/>
    <xf numFmtId="0" fontId="0" fillId="18" borderId="0" xfId="0" applyFill="1" applyBorder="1"/>
    <xf numFmtId="0" fontId="12" fillId="18" borderId="0" xfId="0" applyFont="1" applyFill="1" applyBorder="1" applyAlignment="1">
      <alignment vertical="center"/>
    </xf>
    <xf numFmtId="0" fontId="13" fillId="18" borderId="0" xfId="5" applyFill="1" applyBorder="1" applyAlignment="1">
      <alignment vertical="center"/>
    </xf>
    <xf numFmtId="0" fontId="27" fillId="0" borderId="0" xfId="14" applyFont="1" applyAlignment="1"/>
    <xf numFmtId="0" fontId="49" fillId="0" borderId="75" xfId="14" applyFont="1" applyBorder="1"/>
    <xf numFmtId="0" fontId="49" fillId="29" borderId="75" xfId="14" applyFont="1" applyFill="1" applyBorder="1" applyAlignment="1">
      <alignment horizontal="center"/>
    </xf>
    <xf numFmtId="0" fontId="27" fillId="0" borderId="0" xfId="14" applyFont="1" applyAlignment="1"/>
    <xf numFmtId="0" fontId="10" fillId="0" borderId="19" xfId="0" applyFont="1" applyBorder="1" applyAlignment="1">
      <alignment vertical="center"/>
    </xf>
    <xf numFmtId="0" fontId="10" fillId="0" borderId="1" xfId="0" applyFont="1" applyBorder="1" applyAlignment="1">
      <alignment vertical="center"/>
    </xf>
    <xf numFmtId="0" fontId="10" fillId="0" borderId="5" xfId="0" applyFont="1" applyBorder="1" applyAlignment="1">
      <alignment vertical="center"/>
    </xf>
    <xf numFmtId="0" fontId="0" fillId="0" borderId="0" xfId="0" applyAlignment="1">
      <alignment vertical="center" wrapText="1"/>
    </xf>
    <xf numFmtId="0" fontId="0" fillId="0" borderId="28" xfId="0" applyBorder="1" applyAlignment="1">
      <alignment wrapText="1"/>
    </xf>
    <xf numFmtId="0" fontId="0" fillId="0" borderId="13" xfId="0" applyBorder="1" applyAlignment="1">
      <alignment wrapText="1"/>
    </xf>
    <xf numFmtId="0" fontId="0" fillId="0" borderId="6" xfId="0" applyBorder="1"/>
    <xf numFmtId="0" fontId="0" fillId="0" borderId="6" xfId="0" applyBorder="1" applyAlignment="1">
      <alignment wrapText="1"/>
    </xf>
    <xf numFmtId="0" fontId="0" fillId="0" borderId="54" xfId="0" applyBorder="1"/>
    <xf numFmtId="0" fontId="0" fillId="0" borderId="22" xfId="0" applyBorder="1"/>
    <xf numFmtId="0" fontId="52" fillId="35" borderId="22" xfId="14" applyFont="1" applyFill="1" applyBorder="1" applyAlignment="1">
      <alignment horizontal="center"/>
    </xf>
    <xf numFmtId="0" fontId="0" fillId="0" borderId="14" xfId="0" applyBorder="1" applyAlignment="1">
      <alignment wrapText="1"/>
    </xf>
    <xf numFmtId="0" fontId="0" fillId="0" borderId="1" xfId="0" applyBorder="1" applyAlignment="1">
      <alignment wrapText="1"/>
    </xf>
    <xf numFmtId="0" fontId="0" fillId="0" borderId="25"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46" xfId="0" applyBorder="1" applyAlignment="1">
      <alignment wrapText="1"/>
    </xf>
    <xf numFmtId="0" fontId="10" fillId="0" borderId="1" xfId="0" applyFont="1" applyBorder="1"/>
    <xf numFmtId="0" fontId="10" fillId="0" borderId="1" xfId="0" applyFont="1" applyBorder="1" applyAlignment="1">
      <alignment horizontal="center"/>
    </xf>
    <xf numFmtId="0" fontId="0" fillId="0" borderId="1" xfId="0" applyFont="1" applyBorder="1"/>
    <xf numFmtId="9" fontId="0" fillId="0" borderId="1" xfId="0" applyNumberFormat="1" applyBorder="1" applyAlignment="1">
      <alignment horizontal="right"/>
    </xf>
    <xf numFmtId="0" fontId="0" fillId="0" borderId="1" xfId="0" applyBorder="1" applyAlignment="1">
      <alignment horizontal="right"/>
    </xf>
    <xf numFmtId="0" fontId="0" fillId="37" borderId="1" xfId="0" applyFill="1" applyBorder="1" applyAlignment="1">
      <alignment horizontal="right"/>
    </xf>
    <xf numFmtId="14" fontId="16" fillId="0" borderId="1" xfId="0" applyNumberFormat="1" applyFont="1" applyBorder="1" applyAlignment="1">
      <alignment horizontal="left" vertical="center"/>
    </xf>
    <xf numFmtId="0" fontId="54" fillId="0" borderId="1" xfId="0" applyFont="1" applyBorder="1" applyAlignment="1">
      <alignment horizontal="left" vertical="center"/>
    </xf>
    <xf numFmtId="0" fontId="50" fillId="31" borderId="79" xfId="14" applyFont="1" applyFill="1" applyBorder="1" applyAlignment="1">
      <alignment horizontal="center" vertical="center"/>
    </xf>
    <xf numFmtId="0" fontId="50" fillId="32" borderId="79" xfId="14" applyFont="1" applyFill="1" applyBorder="1" applyAlignment="1">
      <alignment horizontal="center" vertical="center"/>
    </xf>
    <xf numFmtId="0" fontId="50" fillId="33" borderId="79" xfId="14" applyFont="1" applyFill="1" applyBorder="1" applyAlignment="1">
      <alignment horizontal="center" vertical="center"/>
    </xf>
    <xf numFmtId="0" fontId="50" fillId="34" borderId="0" xfId="14" applyFont="1" applyFill="1" applyBorder="1" applyAlignment="1">
      <alignment horizontal="center" vertical="center"/>
    </xf>
    <xf numFmtId="0" fontId="51" fillId="29" borderId="90" xfId="14" applyFont="1" applyFill="1" applyBorder="1" applyAlignment="1">
      <alignment horizontal="center" vertical="center"/>
    </xf>
    <xf numFmtId="0" fontId="27" fillId="0" borderId="91" xfId="14" applyFont="1" applyBorder="1"/>
    <xf numFmtId="0" fontId="27" fillId="0" borderId="97" xfId="14" applyFont="1" applyBorder="1"/>
    <xf numFmtId="0" fontId="12" fillId="0" borderId="21" xfId="0" applyNumberFormat="1" applyFont="1" applyFill="1" applyBorder="1" applyAlignment="1">
      <alignment horizontal="left" vertical="top" wrapText="1"/>
    </xf>
    <xf numFmtId="0" fontId="27" fillId="0" borderId="1" xfId="14" applyFont="1" applyBorder="1" applyAlignment="1">
      <alignment wrapText="1"/>
    </xf>
    <xf numFmtId="9" fontId="27" fillId="0" borderId="94" xfId="14" applyNumberFormat="1" applyFont="1" applyBorder="1" applyAlignment="1">
      <alignment horizontal="center" vertical="center"/>
    </xf>
    <xf numFmtId="9" fontId="27" fillId="0" borderId="67" xfId="14" applyNumberFormat="1" applyFont="1" applyBorder="1" applyAlignment="1">
      <alignment horizontal="center" vertical="center"/>
    </xf>
    <xf numFmtId="9" fontId="27" fillId="0" borderId="19" xfId="14" applyNumberFormat="1" applyFont="1" applyBorder="1" applyAlignment="1">
      <alignment horizontal="center" vertical="center"/>
    </xf>
    <xf numFmtId="9" fontId="27" fillId="0" borderId="6" xfId="14" applyNumberFormat="1" applyFont="1" applyBorder="1" applyAlignment="1">
      <alignment horizontal="center" vertical="center"/>
    </xf>
    <xf numFmtId="9" fontId="27" fillId="0" borderId="95" xfId="14" applyNumberFormat="1" applyFont="1" applyBorder="1" applyAlignment="1">
      <alignment horizontal="center" vertical="center"/>
    </xf>
    <xf numFmtId="9" fontId="27" fillId="0" borderId="87" xfId="14" applyNumberFormat="1" applyFont="1" applyBorder="1" applyAlignment="1">
      <alignment horizontal="center" vertical="center"/>
    </xf>
    <xf numFmtId="0" fontId="27" fillId="0" borderId="96" xfId="14" applyFont="1" applyBorder="1" applyAlignment="1">
      <alignment horizontal="center" vertical="center"/>
    </xf>
    <xf numFmtId="0" fontId="27" fillId="0" borderId="86" xfId="14" applyFont="1" applyBorder="1" applyAlignment="1">
      <alignment horizontal="center" vertical="center"/>
    </xf>
    <xf numFmtId="0" fontId="27" fillId="0" borderId="92" xfId="14" applyFont="1" applyBorder="1" applyAlignment="1">
      <alignment horizontal="center" vertical="center"/>
    </xf>
    <xf numFmtId="0" fontId="27" fillId="0" borderId="68" xfId="14" applyFont="1" applyBorder="1" applyAlignment="1">
      <alignment horizontal="center" vertical="center"/>
    </xf>
    <xf numFmtId="0" fontId="16" fillId="7" borderId="1" xfId="0" applyFont="1" applyFill="1" applyBorder="1" applyAlignment="1">
      <alignment horizontal="left" vertical="center"/>
    </xf>
    <xf numFmtId="0" fontId="0" fillId="17" borderId="28" xfId="0" applyFill="1" applyBorder="1" applyAlignment="1">
      <alignment wrapText="1"/>
    </xf>
    <xf numFmtId="0" fontId="0" fillId="23" borderId="28" xfId="0" applyFill="1" applyBorder="1" applyAlignment="1">
      <alignment wrapText="1"/>
    </xf>
    <xf numFmtId="14" fontId="0" fillId="0" borderId="1" xfId="0" applyNumberFormat="1" applyBorder="1"/>
    <xf numFmtId="0" fontId="39" fillId="0" borderId="10" xfId="0" applyFont="1" applyFill="1" applyBorder="1" applyAlignment="1">
      <alignment horizontal="center"/>
    </xf>
    <xf numFmtId="0" fontId="12" fillId="0" borderId="101" xfId="0" applyNumberFormat="1" applyFont="1" applyFill="1" applyBorder="1" applyAlignment="1">
      <alignment horizontal="left" vertical="top" wrapText="1"/>
    </xf>
    <xf numFmtId="0" fontId="39" fillId="0" borderId="10" xfId="0" applyFont="1" applyFill="1" applyBorder="1" applyAlignment="1">
      <alignment horizontal="center" vertical="center" wrapText="1"/>
    </xf>
    <xf numFmtId="0" fontId="52" fillId="35" borderId="93" xfId="14" applyFont="1" applyFill="1" applyBorder="1" applyAlignment="1">
      <alignment horizontal="center" vertical="center"/>
    </xf>
    <xf numFmtId="1" fontId="50" fillId="35" borderId="93" xfId="14" applyNumberFormat="1" applyFont="1" applyFill="1" applyBorder="1" applyAlignment="1">
      <alignment horizontal="center" vertical="center"/>
    </xf>
    <xf numFmtId="9" fontId="50" fillId="35" borderId="95" xfId="14" applyNumberFormat="1" applyFont="1" applyFill="1" applyBorder="1" applyAlignment="1">
      <alignment horizontal="center" vertical="center"/>
    </xf>
    <xf numFmtId="0" fontId="52" fillId="35" borderId="85" xfId="14" applyFont="1" applyFill="1" applyBorder="1" applyAlignment="1">
      <alignment horizontal="center" vertical="center"/>
    </xf>
    <xf numFmtId="0" fontId="52" fillId="35" borderId="84" xfId="14" applyFont="1" applyFill="1" applyBorder="1" applyAlignment="1">
      <alignment horizontal="center" vertical="center"/>
    </xf>
    <xf numFmtId="1" fontId="50" fillId="35" borderId="85" xfId="14" applyNumberFormat="1" applyFont="1" applyFill="1" applyBorder="1" applyAlignment="1">
      <alignment horizontal="center" vertical="center"/>
    </xf>
    <xf numFmtId="9" fontId="50" fillId="35" borderId="87" xfId="14" applyNumberFormat="1" applyFont="1" applyFill="1" applyBorder="1" applyAlignment="1">
      <alignment horizontal="center" vertical="center"/>
    </xf>
    <xf numFmtId="1" fontId="50" fillId="35" borderId="68" xfId="14" applyNumberFormat="1" applyFont="1" applyFill="1" applyBorder="1" applyAlignment="1">
      <alignment horizontal="center" vertical="center"/>
    </xf>
    <xf numFmtId="0" fontId="27" fillId="0" borderId="0" xfId="14" applyFont="1" applyAlignment="1">
      <alignment horizontal="center" vertical="center"/>
    </xf>
    <xf numFmtId="0" fontId="39" fillId="30" borderId="61" xfId="14" applyFont="1" applyFill="1" applyBorder="1" applyAlignment="1">
      <alignment horizontal="center" vertical="center"/>
    </xf>
    <xf numFmtId="0" fontId="27" fillId="7" borderId="92" xfId="14" applyFont="1" applyFill="1" applyBorder="1" applyAlignment="1">
      <alignment horizontal="center" vertical="center"/>
    </xf>
    <xf numFmtId="0" fontId="27" fillId="7" borderId="93" xfId="14" applyFont="1" applyFill="1" applyBorder="1" applyAlignment="1">
      <alignment horizontal="center" vertical="center"/>
    </xf>
    <xf numFmtId="0" fontId="27" fillId="0" borderId="93" xfId="14" applyFont="1" applyBorder="1" applyAlignment="1">
      <alignment horizontal="center" vertical="center"/>
    </xf>
    <xf numFmtId="14" fontId="27" fillId="0" borderId="96" xfId="14" applyNumberFormat="1" applyFont="1" applyBorder="1" applyAlignment="1">
      <alignment horizontal="center" vertical="center"/>
    </xf>
    <xf numFmtId="9" fontId="27" fillId="0" borderId="98" xfId="14" applyNumberFormat="1" applyFont="1" applyBorder="1" applyAlignment="1">
      <alignment horizontal="center" vertical="center"/>
    </xf>
    <xf numFmtId="0" fontId="27" fillId="7" borderId="68" xfId="14" applyFont="1" applyFill="1" applyBorder="1" applyAlignment="1">
      <alignment horizontal="center" vertical="center"/>
    </xf>
    <xf numFmtId="0" fontId="27" fillId="7" borderId="85" xfId="14" applyFont="1" applyFill="1" applyBorder="1" applyAlignment="1">
      <alignment horizontal="center" vertical="center"/>
    </xf>
    <xf numFmtId="0" fontId="27" fillId="0" borderId="85" xfId="14" applyFont="1" applyBorder="1" applyAlignment="1">
      <alignment horizontal="center" vertical="center"/>
    </xf>
    <xf numFmtId="9" fontId="27" fillId="0" borderId="1" xfId="14" applyNumberFormat="1" applyFont="1" applyBorder="1" applyAlignment="1">
      <alignment horizontal="center" vertical="center"/>
    </xf>
    <xf numFmtId="14" fontId="27" fillId="0" borderId="100" xfId="14" applyNumberFormat="1" applyFont="1" applyBorder="1" applyAlignment="1">
      <alignment horizontal="center" vertical="center"/>
    </xf>
    <xf numFmtId="9" fontId="27" fillId="0" borderId="99" xfId="14" applyNumberFormat="1" applyFont="1" applyBorder="1" applyAlignment="1">
      <alignment horizontal="center" vertical="center"/>
    </xf>
    <xf numFmtId="14" fontId="27" fillId="0" borderId="1" xfId="14" applyNumberFormat="1" applyFont="1" applyBorder="1" applyAlignment="1">
      <alignment horizontal="center" vertical="center"/>
    </xf>
    <xf numFmtId="14" fontId="27" fillId="0" borderId="70" xfId="14" applyNumberFormat="1" applyFont="1" applyBorder="1" applyAlignment="1">
      <alignment horizontal="center" vertical="center"/>
    </xf>
    <xf numFmtId="14" fontId="27" fillId="0" borderId="86" xfId="14" applyNumberFormat="1" applyFont="1" applyBorder="1" applyAlignment="1">
      <alignment horizontal="center" vertical="center"/>
    </xf>
    <xf numFmtId="0" fontId="22" fillId="7" borderId="0" xfId="0" applyNumberFormat="1" applyFont="1" applyFill="1" applyBorder="1" applyAlignment="1">
      <alignment horizontal="left" vertical="top" wrapText="1"/>
    </xf>
    <xf numFmtId="0" fontId="21" fillId="7" borderId="0" xfId="0" applyNumberFormat="1" applyFont="1" applyFill="1" applyBorder="1" applyAlignment="1">
      <alignment horizontal="left" vertical="top" wrapText="1"/>
    </xf>
    <xf numFmtId="0" fontId="23" fillId="7" borderId="0" xfId="0" applyNumberFormat="1" applyFont="1" applyFill="1" applyBorder="1" applyAlignment="1">
      <alignment horizontal="left" vertical="top" wrapText="1"/>
    </xf>
    <xf numFmtId="0" fontId="21" fillId="7" borderId="0" xfId="0" applyFont="1" applyFill="1" applyBorder="1"/>
    <xf numFmtId="0" fontId="56" fillId="7" borderId="103" xfId="0" applyFont="1" applyFill="1" applyBorder="1" applyAlignment="1">
      <alignment vertical="center" wrapText="1"/>
    </xf>
    <xf numFmtId="0" fontId="57" fillId="13" borderId="21" xfId="0" applyFont="1" applyFill="1" applyBorder="1" applyAlignment="1">
      <alignment horizontal="left" vertical="center" wrapText="1"/>
    </xf>
    <xf numFmtId="0" fontId="58" fillId="0" borderId="0" xfId="0" applyFont="1" applyAlignment="1">
      <alignment horizontal="center" vertical="center" wrapText="1"/>
    </xf>
    <xf numFmtId="0" fontId="57" fillId="13" borderId="23" xfId="0" applyFont="1" applyFill="1" applyBorder="1" applyAlignment="1">
      <alignment horizontal="left" vertical="center" wrapText="1"/>
    </xf>
    <xf numFmtId="0" fontId="58" fillId="7" borderId="0" xfId="0" applyFont="1" applyFill="1" applyAlignment="1">
      <alignment horizontal="center" vertical="center"/>
    </xf>
    <xf numFmtId="0" fontId="58" fillId="0" borderId="0" xfId="0" applyFont="1" applyAlignment="1">
      <alignment horizontal="center" vertical="center"/>
    </xf>
    <xf numFmtId="0" fontId="58" fillId="0" borderId="0" xfId="0" applyFont="1" applyFill="1" applyAlignment="1">
      <alignment horizontal="left" vertical="top"/>
    </xf>
    <xf numFmtId="0" fontId="18" fillId="25" borderId="39" xfId="0" applyNumberFormat="1" applyFont="1" applyFill="1" applyBorder="1" applyAlignment="1">
      <alignment horizontal="center" vertical="center" wrapText="1"/>
    </xf>
    <xf numFmtId="0" fontId="18" fillId="25" borderId="39" xfId="0" applyFont="1" applyFill="1" applyBorder="1" applyAlignment="1">
      <alignment horizontal="center" vertical="center" textRotation="90" wrapText="1"/>
    </xf>
    <xf numFmtId="0" fontId="18" fillId="25" borderId="40" xfId="0" applyFont="1" applyFill="1" applyBorder="1" applyAlignment="1">
      <alignment horizontal="center" vertical="center" textRotation="90" wrapText="1"/>
    </xf>
    <xf numFmtId="0" fontId="58" fillId="0" borderId="6" xfId="0" applyNumberFormat="1" applyFont="1" applyFill="1" applyBorder="1" applyAlignment="1">
      <alignment horizontal="left" vertical="top" wrapText="1"/>
    </xf>
    <xf numFmtId="0" fontId="58" fillId="0" borderId="6" xfId="0" applyFont="1" applyFill="1" applyBorder="1" applyAlignment="1">
      <alignment horizontal="center" vertical="center"/>
    </xf>
    <xf numFmtId="0" fontId="58" fillId="0" borderId="6" xfId="0" applyFont="1" applyFill="1" applyBorder="1" applyAlignment="1">
      <alignment horizontal="left" vertical="top"/>
    </xf>
    <xf numFmtId="0" fontId="58" fillId="0" borderId="6" xfId="0" applyNumberFormat="1" applyFont="1" applyFill="1" applyBorder="1" applyAlignment="1">
      <alignment horizontal="left" vertical="top"/>
    </xf>
    <xf numFmtId="0" fontId="59" fillId="7" borderId="103" xfId="0" applyFont="1" applyFill="1" applyBorder="1" applyAlignment="1">
      <alignment horizontal="center" vertical="center" wrapText="1"/>
    </xf>
    <xf numFmtId="0" fontId="58" fillId="7" borderId="6" xfId="0" applyNumberFormat="1" applyFont="1" applyFill="1" applyBorder="1" applyAlignment="1">
      <alignment horizontal="left" vertical="top"/>
    </xf>
    <xf numFmtId="0" fontId="58" fillId="7" borderId="6" xfId="0" applyNumberFormat="1" applyFont="1" applyFill="1" applyBorder="1" applyAlignment="1">
      <alignment horizontal="center" vertical="center"/>
    </xf>
    <xf numFmtId="0" fontId="58" fillId="0" borderId="54" xfId="0" applyNumberFormat="1" applyFont="1" applyFill="1" applyBorder="1" applyAlignment="1">
      <alignment horizontal="center" vertical="center"/>
    </xf>
    <xf numFmtId="0" fontId="58" fillId="0" borderId="1" xfId="0" applyNumberFormat="1" applyFont="1" applyFill="1" applyBorder="1" applyAlignment="1">
      <alignment horizontal="left" vertical="top" wrapText="1"/>
    </xf>
    <xf numFmtId="0" fontId="58" fillId="0" borderId="1" xfId="0" applyFont="1" applyFill="1" applyBorder="1" applyAlignment="1">
      <alignment horizontal="center" vertical="center"/>
    </xf>
    <xf numFmtId="0" fontId="58" fillId="0" borderId="1" xfId="0" applyFont="1" applyFill="1" applyBorder="1" applyAlignment="1">
      <alignment horizontal="left" vertical="top"/>
    </xf>
    <xf numFmtId="0" fontId="58" fillId="0" borderId="1" xfId="0" applyNumberFormat="1" applyFont="1" applyFill="1" applyBorder="1" applyAlignment="1">
      <alignment horizontal="left" vertical="top"/>
    </xf>
    <xf numFmtId="0" fontId="58" fillId="7" borderId="1" xfId="0" applyNumberFormat="1" applyFont="1" applyFill="1" applyBorder="1" applyAlignment="1">
      <alignment horizontal="left" vertical="top"/>
    </xf>
    <xf numFmtId="0" fontId="58" fillId="7" borderId="1" xfId="0" applyNumberFormat="1" applyFont="1" applyFill="1" applyBorder="1" applyAlignment="1">
      <alignment horizontal="center" vertical="center"/>
    </xf>
    <xf numFmtId="0" fontId="59" fillId="7" borderId="102" xfId="0" applyFont="1" applyFill="1" applyBorder="1" applyAlignment="1">
      <alignment horizontal="center" vertical="center" wrapText="1"/>
    </xf>
    <xf numFmtId="0" fontId="58" fillId="0" borderId="22" xfId="0" applyNumberFormat="1" applyFont="1" applyFill="1" applyBorder="1" applyAlignment="1">
      <alignment horizontal="center" vertical="center"/>
    </xf>
    <xf numFmtId="0" fontId="58" fillId="0" borderId="1" xfId="0" applyNumberFormat="1" applyFont="1" applyFill="1" applyBorder="1" applyAlignment="1">
      <alignment horizontal="center" vertical="center"/>
    </xf>
    <xf numFmtId="0" fontId="58" fillId="0" borderId="10" xfId="0" applyFont="1" applyFill="1" applyBorder="1" applyAlignment="1">
      <alignment horizontal="center" vertical="center"/>
    </xf>
    <xf numFmtId="0" fontId="58" fillId="0" borderId="10" xfId="0" applyFont="1" applyFill="1" applyBorder="1" applyAlignment="1">
      <alignment horizontal="left" vertical="top"/>
    </xf>
    <xf numFmtId="0" fontId="58" fillId="0" borderId="10" xfId="0" applyNumberFormat="1" applyFont="1" applyFill="1" applyBorder="1" applyAlignment="1">
      <alignment horizontal="left" vertical="top"/>
    </xf>
    <xf numFmtId="0" fontId="58" fillId="25" borderId="39" xfId="0" applyNumberFormat="1" applyFont="1" applyFill="1" applyBorder="1" applyAlignment="1">
      <alignment horizontal="left" vertical="top"/>
    </xf>
    <xf numFmtId="0" fontId="58" fillId="25" borderId="40" xfId="0" applyNumberFormat="1" applyFont="1" applyFill="1" applyBorder="1" applyAlignment="1">
      <alignment horizontal="left" vertical="top"/>
    </xf>
    <xf numFmtId="0" fontId="58" fillId="0" borderId="54" xfId="0" applyNumberFormat="1" applyFont="1" applyFill="1" applyBorder="1" applyAlignment="1">
      <alignment horizontal="left" vertical="top"/>
    </xf>
    <xf numFmtId="0" fontId="58" fillId="25" borderId="1" xfId="0" applyNumberFormat="1" applyFont="1" applyFill="1" applyBorder="1" applyAlignment="1">
      <alignment horizontal="left" vertical="top" wrapText="1"/>
    </xf>
    <xf numFmtId="0" fontId="58" fillId="25" borderId="1" xfId="0" applyFont="1" applyFill="1" applyBorder="1" applyAlignment="1">
      <alignment horizontal="left" vertical="top"/>
    </xf>
    <xf numFmtId="0" fontId="58" fillId="25" borderId="1" xfId="0" applyNumberFormat="1" applyFont="1" applyFill="1" applyBorder="1" applyAlignment="1">
      <alignment horizontal="left" vertical="top"/>
    </xf>
    <xf numFmtId="0" fontId="58" fillId="25" borderId="22" xfId="0" applyNumberFormat="1" applyFont="1" applyFill="1" applyBorder="1" applyAlignment="1">
      <alignment horizontal="left" vertical="top"/>
    </xf>
    <xf numFmtId="0" fontId="58" fillId="7" borderId="1" xfId="0" applyFont="1" applyFill="1" applyBorder="1" applyAlignment="1">
      <alignment horizontal="left" vertical="top"/>
    </xf>
    <xf numFmtId="0" fontId="56" fillId="7" borderId="1" xfId="0" applyFont="1" applyFill="1" applyBorder="1" applyAlignment="1">
      <alignment vertical="center" wrapText="1"/>
    </xf>
    <xf numFmtId="0" fontId="59" fillId="7" borderId="1" xfId="0" applyFont="1" applyFill="1" applyBorder="1" applyAlignment="1">
      <alignment horizontal="center" vertical="center" wrapText="1"/>
    </xf>
    <xf numFmtId="0" fontId="56" fillId="7" borderId="1" xfId="0" applyFont="1" applyFill="1" applyBorder="1" applyAlignment="1">
      <alignment horizontal="left" vertical="center" wrapText="1"/>
    </xf>
    <xf numFmtId="0" fontId="56" fillId="7" borderId="1" xfId="0" applyFont="1" applyFill="1" applyBorder="1" applyAlignment="1">
      <alignment horizontal="center" vertical="center" wrapText="1"/>
    </xf>
    <xf numFmtId="0" fontId="58" fillId="25" borderId="0" xfId="0" applyFont="1" applyFill="1" applyBorder="1" applyAlignment="1">
      <alignment horizontal="left" vertical="top"/>
    </xf>
    <xf numFmtId="0" fontId="58" fillId="25" borderId="0" xfId="0" applyNumberFormat="1" applyFont="1" applyFill="1" applyBorder="1" applyAlignment="1">
      <alignment horizontal="left" vertical="top"/>
    </xf>
    <xf numFmtId="0" fontId="58" fillId="25" borderId="16" xfId="0" applyNumberFormat="1" applyFont="1" applyFill="1" applyBorder="1" applyAlignment="1">
      <alignment horizontal="left" vertical="top"/>
    </xf>
    <xf numFmtId="0" fontId="58" fillId="7" borderId="1" xfId="0" applyNumberFormat="1" applyFont="1" applyFill="1" applyBorder="1" applyAlignment="1">
      <alignment horizontal="left" vertical="top" wrapText="1"/>
    </xf>
    <xf numFmtId="0" fontId="59" fillId="7" borderId="1" xfId="0" applyFont="1" applyFill="1" applyBorder="1" applyAlignment="1">
      <alignment horizontal="left" vertical="center" wrapText="1"/>
    </xf>
    <xf numFmtId="165" fontId="56" fillId="25" borderId="0" xfId="0" applyNumberFormat="1" applyFont="1" applyFill="1" applyBorder="1" applyAlignment="1">
      <alignment horizontal="left" vertical="top" wrapText="1"/>
    </xf>
    <xf numFmtId="0" fontId="26" fillId="0" borderId="21" xfId="0" applyFont="1" applyBorder="1" applyAlignment="1">
      <alignment horizontal="left" vertical="center" wrapText="1"/>
    </xf>
    <xf numFmtId="165" fontId="56" fillId="0" borderId="1" xfId="0" applyNumberFormat="1" applyFont="1" applyFill="1" applyBorder="1" applyAlignment="1">
      <alignment horizontal="left" vertical="top" wrapText="1"/>
    </xf>
    <xf numFmtId="0" fontId="58" fillId="0" borderId="1" xfId="0" applyNumberFormat="1" applyFont="1" applyFill="1" applyBorder="1" applyAlignment="1">
      <alignment horizontal="left" vertical="center" wrapText="1"/>
    </xf>
    <xf numFmtId="166" fontId="56" fillId="0" borderId="1" xfId="0" applyNumberFormat="1" applyFont="1" applyFill="1" applyBorder="1" applyAlignment="1">
      <alignment horizontal="left" vertical="top" wrapText="1"/>
    </xf>
    <xf numFmtId="0" fontId="58" fillId="0" borderId="47" xfId="0" applyNumberFormat="1" applyFont="1" applyFill="1" applyBorder="1" applyAlignment="1">
      <alignment horizontal="center" vertical="center"/>
    </xf>
    <xf numFmtId="0" fontId="56" fillId="0" borderId="21" xfId="0" applyFont="1" applyBorder="1" applyAlignment="1">
      <alignment horizontal="left" vertical="center" wrapText="1"/>
    </xf>
    <xf numFmtId="0" fontId="56" fillId="0" borderId="1" xfId="0" applyFont="1" applyFill="1" applyBorder="1" applyAlignment="1">
      <alignment horizontal="left" vertical="top" wrapText="1"/>
    </xf>
    <xf numFmtId="166" fontId="56" fillId="25" borderId="0" xfId="0" applyNumberFormat="1" applyFont="1" applyFill="1" applyBorder="1" applyAlignment="1">
      <alignment horizontal="left" vertical="top" wrapText="1"/>
    </xf>
    <xf numFmtId="0" fontId="26" fillId="0" borderId="35" xfId="0" applyFont="1" applyBorder="1" applyAlignment="1">
      <alignment horizontal="left" vertical="center" wrapText="1"/>
    </xf>
    <xf numFmtId="0" fontId="26" fillId="0" borderId="10" xfId="0" applyFont="1" applyBorder="1" applyAlignment="1">
      <alignment horizontal="left" vertical="center" wrapText="1"/>
    </xf>
    <xf numFmtId="0" fontId="58" fillId="0" borderId="10" xfId="0" applyNumberFormat="1" applyFont="1" applyFill="1" applyBorder="1" applyAlignment="1">
      <alignment horizontal="left" vertical="top" wrapText="1"/>
    </xf>
    <xf numFmtId="0" fontId="58" fillId="0" borderId="53" xfId="0" applyNumberFormat="1" applyFont="1" applyFill="1" applyBorder="1" applyAlignment="1">
      <alignment horizontal="center" vertical="center"/>
    </xf>
    <xf numFmtId="166" fontId="56" fillId="25" borderId="37" xfId="0" applyNumberFormat="1" applyFont="1" applyFill="1" applyBorder="1" applyAlignment="1">
      <alignment horizontal="left" vertical="top" wrapText="1"/>
    </xf>
    <xf numFmtId="0" fontId="58" fillId="25" borderId="37" xfId="0" applyFont="1" applyFill="1" applyBorder="1" applyAlignment="1">
      <alignment horizontal="left" vertical="top"/>
    </xf>
    <xf numFmtId="0" fontId="58" fillId="25" borderId="39" xfId="0" applyFont="1" applyFill="1" applyBorder="1" applyAlignment="1">
      <alignment horizontal="left" vertical="top"/>
    </xf>
    <xf numFmtId="0" fontId="58" fillId="25" borderId="39" xfId="0" applyFont="1" applyFill="1" applyBorder="1" applyAlignment="1">
      <alignment horizontal="center" vertical="center"/>
    </xf>
    <xf numFmtId="0" fontId="58" fillId="25" borderId="40" xfId="0" applyNumberFormat="1" applyFont="1" applyFill="1" applyBorder="1" applyAlignment="1">
      <alignment horizontal="center" vertical="center"/>
    </xf>
    <xf numFmtId="0" fontId="26" fillId="0" borderId="11" xfId="0" applyFont="1" applyBorder="1" applyAlignment="1">
      <alignment horizontal="left" vertical="center" wrapText="1"/>
    </xf>
    <xf numFmtId="0" fontId="26" fillId="0" borderId="1" xfId="0" applyFont="1" applyBorder="1" applyAlignment="1">
      <alignment horizontal="left" vertical="center" wrapText="1"/>
    </xf>
    <xf numFmtId="0" fontId="58" fillId="25" borderId="37" xfId="0" applyFont="1" applyFill="1" applyBorder="1" applyAlignment="1">
      <alignment horizontal="center" vertical="center"/>
    </xf>
    <xf numFmtId="0" fontId="58" fillId="25" borderId="38" xfId="0" applyNumberFormat="1" applyFont="1" applyFill="1" applyBorder="1" applyAlignment="1">
      <alignment horizontal="center" vertical="center"/>
    </xf>
    <xf numFmtId="0" fontId="26" fillId="7" borderId="1" xfId="0" applyFont="1" applyFill="1" applyBorder="1" applyAlignment="1">
      <alignment horizontal="left" vertical="center" wrapText="1"/>
    </xf>
    <xf numFmtId="0" fontId="58" fillId="7" borderId="1" xfId="0" applyFont="1" applyFill="1" applyBorder="1" applyAlignment="1">
      <alignment horizontal="center" vertical="center"/>
    </xf>
    <xf numFmtId="0" fontId="59" fillId="7" borderId="35" xfId="0" applyNumberFormat="1" applyFont="1" applyFill="1" applyBorder="1" applyAlignment="1">
      <alignment horizontal="left" vertical="top" wrapText="1"/>
    </xf>
    <xf numFmtId="0" fontId="59" fillId="7" borderId="2" xfId="0" applyNumberFormat="1" applyFont="1" applyFill="1" applyBorder="1" applyAlignment="1">
      <alignment horizontal="left" vertical="top" wrapText="1"/>
    </xf>
    <xf numFmtId="0" fontId="58" fillId="0" borderId="39" xfId="0" applyNumberFormat="1" applyFont="1" applyFill="1" applyBorder="1" applyAlignment="1">
      <alignment horizontal="left" vertical="top" wrapText="1"/>
    </xf>
    <xf numFmtId="0" fontId="18" fillId="0" borderId="39" xfId="0" applyNumberFormat="1" applyFont="1" applyFill="1" applyBorder="1" applyAlignment="1">
      <alignment horizontal="left" vertical="top" wrapText="1"/>
    </xf>
    <xf numFmtId="0" fontId="58" fillId="0" borderId="31" xfId="0" applyFont="1" applyBorder="1"/>
    <xf numFmtId="0" fontId="58" fillId="0" borderId="32" xfId="0" applyFont="1" applyBorder="1"/>
    <xf numFmtId="0" fontId="59" fillId="0" borderId="1" xfId="0" applyFont="1" applyFill="1" applyBorder="1" applyAlignment="1">
      <alignment horizontal="center" vertical="center" wrapText="1"/>
    </xf>
    <xf numFmtId="0" fontId="58" fillId="7" borderId="10" xfId="0" applyNumberFormat="1" applyFont="1" applyFill="1" applyBorder="1" applyAlignment="1">
      <alignment horizontal="left" vertical="top" wrapText="1"/>
    </xf>
    <xf numFmtId="0" fontId="18" fillId="0" borderId="1" xfId="0" applyNumberFormat="1" applyFont="1" applyFill="1" applyBorder="1" applyAlignment="1">
      <alignment horizontal="center" vertical="center"/>
    </xf>
    <xf numFmtId="0" fontId="18" fillId="0" borderId="22" xfId="0" applyNumberFormat="1" applyFont="1" applyFill="1" applyBorder="1" applyAlignment="1">
      <alignment horizontal="center" vertical="center"/>
    </xf>
    <xf numFmtId="0" fontId="58" fillId="0" borderId="10" xfId="0" applyNumberFormat="1" applyFont="1" applyFill="1" applyBorder="1" applyAlignment="1">
      <alignment horizontal="center" vertical="center"/>
    </xf>
    <xf numFmtId="0" fontId="26" fillId="7" borderId="2" xfId="0" applyFont="1" applyFill="1" applyBorder="1" applyAlignment="1">
      <alignment horizontal="left" vertical="center" wrapText="1"/>
    </xf>
    <xf numFmtId="0" fontId="26" fillId="7" borderId="39" xfId="0" applyFont="1" applyFill="1" applyBorder="1" applyAlignment="1">
      <alignment horizontal="left" vertical="center" wrapText="1"/>
    </xf>
    <xf numFmtId="0" fontId="26" fillId="7" borderId="40" xfId="0" applyFont="1" applyFill="1" applyBorder="1" applyAlignment="1">
      <alignment horizontal="left" vertical="center" wrapText="1"/>
    </xf>
    <xf numFmtId="0" fontId="14" fillId="11" borderId="2" xfId="0" applyFont="1" applyFill="1" applyBorder="1" applyAlignment="1">
      <alignment horizontal="center" vertical="center" wrapText="1"/>
    </xf>
    <xf numFmtId="0" fontId="14" fillId="11" borderId="39" xfId="0" applyFont="1" applyFill="1" applyBorder="1" applyAlignment="1">
      <alignment horizontal="center" vertical="center" wrapText="1"/>
    </xf>
    <xf numFmtId="0" fontId="14" fillId="11" borderId="40" xfId="0" applyFont="1" applyFill="1" applyBorder="1" applyAlignment="1">
      <alignment horizontal="center" vertical="center" wrapText="1"/>
    </xf>
    <xf numFmtId="0" fontId="14" fillId="11" borderId="42" xfId="0" applyFont="1" applyFill="1" applyBorder="1" applyAlignment="1">
      <alignment horizontal="center" vertical="center" wrapText="1"/>
    </xf>
    <xf numFmtId="0" fontId="14" fillId="11" borderId="34" xfId="0" applyFont="1" applyFill="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6" fillId="0" borderId="43" xfId="0" applyFont="1" applyBorder="1" applyAlignment="1">
      <alignment horizontal="left" vertical="center" wrapText="1"/>
    </xf>
    <xf numFmtId="0" fontId="16" fillId="0" borderId="48" xfId="0" applyFont="1" applyBorder="1" applyAlignment="1">
      <alignment horizontal="left" vertical="center" wrapText="1"/>
    </xf>
    <xf numFmtId="0" fontId="16" fillId="0" borderId="50" xfId="0" applyFont="1" applyBorder="1" applyAlignment="1">
      <alignment horizontal="left" vertical="center" wrapText="1"/>
    </xf>
    <xf numFmtId="0" fontId="17" fillId="19" borderId="21" xfId="0" applyFont="1" applyFill="1" applyBorder="1" applyAlignment="1">
      <alignment horizontal="center" vertical="center" wrapText="1"/>
    </xf>
    <xf numFmtId="0" fontId="17" fillId="19" borderId="23" xfId="0" applyFont="1" applyFill="1" applyBorder="1" applyAlignment="1">
      <alignment horizontal="center" vertical="center" wrapText="1"/>
    </xf>
    <xf numFmtId="0" fontId="17" fillId="10" borderId="21" xfId="0" applyFont="1" applyFill="1" applyBorder="1" applyAlignment="1">
      <alignment horizontal="center" vertical="center" wrapText="1"/>
    </xf>
    <xf numFmtId="0" fontId="17" fillId="10" borderId="35" xfId="0" applyFont="1" applyFill="1" applyBorder="1" applyAlignment="1">
      <alignment horizontal="center" vertical="center" wrapText="1"/>
    </xf>
    <xf numFmtId="0" fontId="17" fillId="10" borderId="49" xfId="0" applyFont="1" applyFill="1" applyBorder="1" applyAlignment="1">
      <alignment horizontal="center" vertical="center" wrapText="1"/>
    </xf>
    <xf numFmtId="0" fontId="17" fillId="10" borderId="33" xfId="0" applyFont="1" applyFill="1" applyBorder="1" applyAlignment="1">
      <alignment horizontal="center" vertical="center" wrapText="1"/>
    </xf>
    <xf numFmtId="0" fontId="16" fillId="7" borderId="1" xfId="0" applyFont="1" applyFill="1" applyBorder="1" applyAlignment="1">
      <alignment horizontal="left" vertical="center" wrapText="1"/>
    </xf>
    <xf numFmtId="0" fontId="29" fillId="7" borderId="0" xfId="0" applyFont="1" applyFill="1" applyAlignment="1">
      <alignment horizontal="right" vertical="center" wrapText="1"/>
    </xf>
    <xf numFmtId="14" fontId="27" fillId="0" borderId="60" xfId="14" applyNumberFormat="1" applyFont="1" applyBorder="1" applyAlignment="1">
      <alignment horizontal="center" vertical="center"/>
    </xf>
    <xf numFmtId="14" fontId="27" fillId="0" borderId="61" xfId="14" applyNumberFormat="1" applyFont="1" applyBorder="1" applyAlignment="1">
      <alignment horizontal="center" vertical="center"/>
    </xf>
    <xf numFmtId="0" fontId="27" fillId="0" borderId="59" xfId="14" applyFont="1" applyBorder="1" applyAlignment="1">
      <alignment horizontal="center" vertical="center"/>
    </xf>
    <xf numFmtId="0" fontId="39" fillId="0" borderId="64" xfId="14" applyFont="1" applyBorder="1"/>
    <xf numFmtId="0" fontId="39" fillId="0" borderId="70" xfId="14" applyFont="1" applyBorder="1"/>
    <xf numFmtId="0" fontId="49" fillId="0" borderId="60" xfId="14" applyFont="1" applyBorder="1" applyAlignment="1">
      <alignment horizontal="center" vertical="center" wrapText="1"/>
    </xf>
    <xf numFmtId="0" fontId="39" fillId="0" borderId="61" xfId="14" applyFont="1" applyBorder="1" applyAlignment="1">
      <alignment horizontal="center" vertical="center"/>
    </xf>
    <xf numFmtId="0" fontId="39" fillId="0" borderId="62" xfId="14" applyFont="1" applyBorder="1" applyAlignment="1">
      <alignment horizontal="center" vertical="center"/>
    </xf>
    <xf numFmtId="0" fontId="39" fillId="0" borderId="65" xfId="14" applyFont="1" applyBorder="1" applyAlignment="1">
      <alignment horizontal="center" vertical="center"/>
    </xf>
    <xf numFmtId="0" fontId="27" fillId="0" borderId="0" xfId="14" applyFont="1" applyAlignment="1">
      <alignment horizontal="center" vertical="center"/>
    </xf>
    <xf numFmtId="0" fontId="39" fillId="0" borderId="66" xfId="14" applyFont="1" applyBorder="1" applyAlignment="1">
      <alignment horizontal="center" vertical="center"/>
    </xf>
    <xf numFmtId="0" fontId="39" fillId="0" borderId="71" xfId="14" applyFont="1" applyBorder="1" applyAlignment="1">
      <alignment horizontal="center" vertical="center"/>
    </xf>
    <xf numFmtId="0" fontId="39" fillId="0" borderId="72" xfId="14" applyFont="1" applyBorder="1" applyAlignment="1">
      <alignment horizontal="center" vertical="center"/>
    </xf>
    <xf numFmtId="0" fontId="39" fillId="0" borderId="73" xfId="14" applyFont="1" applyBorder="1" applyAlignment="1">
      <alignment horizontal="center" vertical="center"/>
    </xf>
    <xf numFmtId="0" fontId="27" fillId="0" borderId="63" xfId="14" applyFont="1" applyBorder="1" applyAlignment="1">
      <alignment horizontal="center" vertical="center"/>
    </xf>
    <xf numFmtId="0" fontId="39" fillId="0" borderId="69" xfId="14" applyFont="1" applyBorder="1" applyAlignment="1">
      <alignment horizontal="center" vertical="center"/>
    </xf>
    <xf numFmtId="0" fontId="39" fillId="0" borderId="74" xfId="14" applyFont="1" applyBorder="1" applyAlignment="1">
      <alignment horizontal="center" vertical="center"/>
    </xf>
    <xf numFmtId="0" fontId="27" fillId="0" borderId="60" xfId="14" applyFont="1" applyBorder="1" applyAlignment="1">
      <alignment horizontal="center" vertical="center"/>
    </xf>
    <xf numFmtId="0" fontId="27" fillId="0" borderId="62" xfId="14" applyFont="1" applyBorder="1" applyAlignment="1">
      <alignment horizontal="center" vertical="center"/>
    </xf>
    <xf numFmtId="0" fontId="27" fillId="0" borderId="65" xfId="14" applyFont="1" applyBorder="1" applyAlignment="1">
      <alignment horizontal="center" vertical="center"/>
    </xf>
    <xf numFmtId="0" fontId="27" fillId="0" borderId="66" xfId="14" applyFont="1" applyBorder="1" applyAlignment="1">
      <alignment horizontal="center" vertical="center"/>
    </xf>
    <xf numFmtId="0" fontId="27" fillId="0" borderId="71" xfId="14" applyFont="1" applyBorder="1" applyAlignment="1">
      <alignment horizontal="center" vertical="center"/>
    </xf>
    <xf numFmtId="0" fontId="27" fillId="0" borderId="73" xfId="14" applyFont="1" applyBorder="1" applyAlignment="1">
      <alignment horizontal="center" vertical="center"/>
    </xf>
    <xf numFmtId="0" fontId="40" fillId="29" borderId="79" xfId="14" applyFont="1" applyFill="1" applyBorder="1" applyAlignment="1">
      <alignment horizontal="center" vertical="center" wrapText="1"/>
    </xf>
    <xf numFmtId="0" fontId="39" fillId="0" borderId="83" xfId="14" applyFont="1" applyBorder="1"/>
    <xf numFmtId="0" fontId="40" fillId="29" borderId="80" xfId="14" applyFont="1" applyFill="1" applyBorder="1" applyAlignment="1">
      <alignment horizontal="center" vertical="center" wrapText="1"/>
    </xf>
    <xf numFmtId="0" fontId="40" fillId="29" borderId="81" xfId="14" applyFont="1" applyFill="1" applyBorder="1" applyAlignment="1">
      <alignment horizontal="center" vertical="center" wrapText="1"/>
    </xf>
    <xf numFmtId="0" fontId="39" fillId="0" borderId="0" xfId="14" applyFont="1" applyBorder="1" applyAlignment="1">
      <alignment horizontal="center" vertical="center"/>
    </xf>
    <xf numFmtId="0" fontId="39" fillId="0" borderId="81" xfId="14" applyFont="1" applyBorder="1" applyAlignment="1">
      <alignment horizontal="center" vertical="center"/>
    </xf>
    <xf numFmtId="0" fontId="40" fillId="29" borderId="0" xfId="14" applyFont="1" applyFill="1" applyBorder="1" applyAlignment="1">
      <alignment horizontal="center" vertical="center" wrapText="1"/>
    </xf>
    <xf numFmtId="0" fontId="39" fillId="0" borderId="82" xfId="14" applyFont="1" applyBorder="1" applyAlignment="1">
      <alignment horizontal="center" vertical="center"/>
    </xf>
    <xf numFmtId="0" fontId="40" fillId="29" borderId="36" xfId="14" applyFont="1" applyFill="1" applyBorder="1" applyAlignment="1">
      <alignment horizontal="center" vertical="center" wrapText="1"/>
    </xf>
    <xf numFmtId="0" fontId="40" fillId="29" borderId="38" xfId="14" applyFont="1" applyFill="1" applyBorder="1" applyAlignment="1">
      <alignment horizontal="center" vertical="center" wrapText="1"/>
    </xf>
    <xf numFmtId="0" fontId="40" fillId="29" borderId="15" xfId="14" applyFont="1" applyFill="1" applyBorder="1" applyAlignment="1">
      <alignment horizontal="center" vertical="center" wrapText="1"/>
    </xf>
    <xf numFmtId="0" fontId="40" fillId="29" borderId="16" xfId="14" applyFont="1" applyFill="1" applyBorder="1" applyAlignment="1">
      <alignment horizontal="center" vertical="center" wrapText="1"/>
    </xf>
    <xf numFmtId="0" fontId="49" fillId="29" borderId="2" xfId="14" applyFont="1" applyFill="1" applyBorder="1" applyAlignment="1">
      <alignment horizontal="center" vertical="center"/>
    </xf>
    <xf numFmtId="0" fontId="49" fillId="29" borderId="40" xfId="14" applyFont="1" applyFill="1" applyBorder="1" applyAlignment="1">
      <alignment horizontal="center" vertical="center"/>
    </xf>
    <xf numFmtId="0" fontId="49" fillId="29" borderId="76" xfId="14" applyFont="1" applyFill="1" applyBorder="1" applyAlignment="1">
      <alignment horizontal="center" vertical="center"/>
    </xf>
    <xf numFmtId="0" fontId="49" fillId="29" borderId="77" xfId="14" applyFont="1" applyFill="1" applyBorder="1" applyAlignment="1">
      <alignment horizontal="center" vertical="center"/>
    </xf>
    <xf numFmtId="0" fontId="49" fillId="29" borderId="61" xfId="14" applyFont="1" applyFill="1" applyBorder="1" applyAlignment="1">
      <alignment horizontal="center" vertical="center"/>
    </xf>
    <xf numFmtId="0" fontId="40" fillId="29" borderId="37" xfId="14" applyFont="1" applyFill="1" applyBorder="1" applyAlignment="1">
      <alignment horizontal="center" vertical="center" wrapText="1"/>
    </xf>
    <xf numFmtId="0" fontId="39" fillId="0" borderId="78" xfId="14" applyFont="1" applyBorder="1" applyAlignment="1">
      <alignment horizontal="center" vertical="center"/>
    </xf>
    <xf numFmtId="0" fontId="39" fillId="0" borderId="77" xfId="14" applyFont="1" applyBorder="1" applyAlignment="1">
      <alignment horizontal="center" vertical="center"/>
    </xf>
    <xf numFmtId="0" fontId="40" fillId="29" borderId="83" xfId="14" applyFont="1" applyFill="1" applyBorder="1" applyAlignment="1">
      <alignment horizontal="center" vertical="center" wrapText="1"/>
    </xf>
    <xf numFmtId="0" fontId="39" fillId="0" borderId="83" xfId="14" applyFont="1"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10" fillId="0" borderId="19" xfId="0" applyFont="1" applyBorder="1" applyAlignment="1">
      <alignment horizontal="center" vertical="center" wrapText="1"/>
    </xf>
    <xf numFmtId="0" fontId="10" fillId="0" borderId="19" xfId="0" applyFont="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0" fillId="0" borderId="19" xfId="0" applyBorder="1" applyAlignment="1">
      <alignment horizontal="center"/>
    </xf>
    <xf numFmtId="0" fontId="0" fillId="0" borderId="20" xfId="0" applyBorder="1" applyAlignment="1">
      <alignment horizontal="center"/>
    </xf>
    <xf numFmtId="0" fontId="0" fillId="0" borderId="1" xfId="0" applyBorder="1" applyAlignment="1">
      <alignment horizontal="center"/>
    </xf>
    <xf numFmtId="0" fontId="0" fillId="0" borderId="22" xfId="0" applyBorder="1" applyAlignment="1">
      <alignment horizontal="center"/>
    </xf>
    <xf numFmtId="0" fontId="0" fillId="0" borderId="5" xfId="0" applyBorder="1" applyAlignment="1">
      <alignment horizontal="center"/>
    </xf>
    <xf numFmtId="0" fontId="0" fillId="0" borderId="24" xfId="0" applyBorder="1" applyAlignment="1">
      <alignment horizontal="center"/>
    </xf>
    <xf numFmtId="0" fontId="10" fillId="0" borderId="0" xfId="0" applyFont="1" applyAlignment="1">
      <alignment horizontal="center" vertical="center" wrapText="1"/>
    </xf>
    <xf numFmtId="0" fontId="10" fillId="0" borderId="46" xfId="0" applyFont="1" applyBorder="1" applyAlignment="1">
      <alignment horizontal="center" vertical="center" wrapText="1"/>
    </xf>
    <xf numFmtId="0" fontId="10" fillId="36" borderId="88" xfId="0" applyFont="1" applyFill="1" applyBorder="1" applyAlignment="1">
      <alignment horizontal="center" vertical="center" wrapText="1"/>
    </xf>
    <xf numFmtId="0" fontId="10" fillId="36" borderId="89" xfId="0" applyFont="1" applyFill="1" applyBorder="1" applyAlignment="1">
      <alignment horizontal="center" vertical="center" wrapText="1"/>
    </xf>
    <xf numFmtId="0" fontId="10" fillId="36" borderId="18" xfId="0" applyFont="1" applyFill="1" applyBorder="1" applyAlignment="1">
      <alignment horizontal="center" vertical="center" wrapText="1"/>
    </xf>
    <xf numFmtId="0" fontId="10" fillId="36" borderId="19" xfId="0" applyFont="1" applyFill="1" applyBorder="1" applyAlignment="1">
      <alignment horizontal="center" vertical="center" wrapText="1"/>
    </xf>
    <xf numFmtId="0" fontId="10" fillId="36" borderId="20" xfId="0" applyFont="1" applyFill="1" applyBorder="1" applyAlignment="1">
      <alignment horizontal="center" vertical="center" wrapText="1"/>
    </xf>
    <xf numFmtId="0" fontId="10" fillId="36" borderId="17" xfId="0" applyFont="1" applyFill="1" applyBorder="1" applyAlignment="1">
      <alignment horizontal="center" vertical="center" wrapText="1"/>
    </xf>
    <xf numFmtId="0" fontId="53" fillId="5" borderId="20" xfId="3" applyFont="1" applyFill="1" applyBorder="1" applyAlignment="1">
      <alignment horizontal="center" vertical="center"/>
    </xf>
    <xf numFmtId="0" fontId="53" fillId="5" borderId="22" xfId="3" applyFont="1" applyFill="1" applyBorder="1" applyAlignment="1">
      <alignment horizontal="center" vertical="center"/>
    </xf>
    <xf numFmtId="0" fontId="10" fillId="36" borderId="18" xfId="0" applyFont="1" applyFill="1" applyBorder="1" applyAlignment="1">
      <alignment horizontal="center" vertical="center"/>
    </xf>
    <xf numFmtId="0" fontId="10" fillId="36" borderId="21" xfId="0" applyFont="1" applyFill="1" applyBorder="1" applyAlignment="1">
      <alignment horizontal="center" vertical="center"/>
    </xf>
    <xf numFmtId="0" fontId="10" fillId="36" borderId="20" xfId="0" applyFont="1" applyFill="1" applyBorder="1" applyAlignment="1">
      <alignment horizontal="center" vertical="center"/>
    </xf>
    <xf numFmtId="0" fontId="10" fillId="36" borderId="22" xfId="0" applyFont="1" applyFill="1" applyBorder="1" applyAlignment="1">
      <alignment horizontal="center" vertical="center"/>
    </xf>
    <xf numFmtId="0" fontId="10" fillId="36" borderId="23" xfId="0" applyFont="1" applyFill="1" applyBorder="1" applyAlignment="1">
      <alignment horizontal="center" vertical="center" wrapText="1"/>
    </xf>
    <xf numFmtId="0" fontId="10" fillId="36" borderId="5" xfId="0" applyFont="1" applyFill="1" applyBorder="1" applyAlignment="1">
      <alignment horizontal="center" vertical="center" wrapText="1"/>
    </xf>
    <xf numFmtId="0" fontId="10" fillId="36" borderId="24" xfId="0"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2" borderId="21" xfId="3" applyFont="1" applyFill="1" applyBorder="1" applyAlignment="1">
      <alignment horizontal="center" vertical="center" wrapText="1"/>
    </xf>
    <xf numFmtId="0" fontId="53" fillId="4" borderId="19" xfId="3" applyFont="1" applyFill="1" applyBorder="1" applyAlignment="1">
      <alignment horizontal="center" vertical="center"/>
    </xf>
    <xf numFmtId="0" fontId="53" fillId="4" borderId="1" xfId="3" applyFont="1" applyFill="1" applyBorder="1" applyAlignment="1">
      <alignment horizontal="center" vertical="center"/>
    </xf>
    <xf numFmtId="0" fontId="53" fillId="3" borderId="19" xfId="3" applyFont="1" applyFill="1" applyBorder="1" applyAlignment="1">
      <alignment horizontal="center" vertical="center"/>
    </xf>
    <xf numFmtId="0" fontId="53" fillId="3" borderId="1" xfId="3" applyFont="1" applyFill="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6" xfId="0" applyFont="1" applyBorder="1" applyAlignment="1">
      <alignment horizontal="center"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6" xfId="0" applyFont="1" applyBorder="1" applyAlignment="1">
      <alignment horizontal="center" vertical="center" wrapText="1"/>
    </xf>
    <xf numFmtId="0" fontId="41" fillId="11" borderId="47" xfId="0" applyFont="1" applyFill="1" applyBorder="1" applyAlignment="1">
      <alignment horizontal="center" vertical="center" wrapText="1"/>
    </xf>
    <xf numFmtId="0" fontId="41" fillId="11" borderId="48" xfId="0" applyFont="1" applyFill="1" applyBorder="1" applyAlignment="1">
      <alignment horizontal="center" vertical="center" wrapText="1"/>
    </xf>
    <xf numFmtId="0" fontId="41" fillId="11" borderId="14"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51" xfId="0" applyFont="1" applyFill="1" applyBorder="1" applyAlignment="1">
      <alignment horizontal="center"/>
    </xf>
    <xf numFmtId="0" fontId="17" fillId="0" borderId="46" xfId="0" applyFont="1" applyFill="1" applyBorder="1" applyAlignment="1">
      <alignment horizontal="center"/>
    </xf>
    <xf numFmtId="0" fontId="17" fillId="0" borderId="57" xfId="0" applyFont="1" applyFill="1" applyBorder="1" applyAlignment="1">
      <alignment horizontal="center"/>
    </xf>
    <xf numFmtId="0" fontId="17" fillId="26" borderId="4" xfId="0" applyFont="1" applyFill="1" applyBorder="1" applyAlignment="1">
      <alignment horizontal="center" vertical="center" wrapText="1"/>
    </xf>
    <xf numFmtId="0" fontId="17" fillId="26" borderId="8" xfId="0" applyFont="1" applyFill="1" applyBorder="1" applyAlignment="1">
      <alignment horizontal="center" vertical="center" wrapText="1"/>
    </xf>
    <xf numFmtId="0" fontId="29" fillId="7" borderId="45" xfId="0" applyFont="1" applyFill="1" applyBorder="1" applyAlignment="1">
      <alignment horizontal="right" vertical="center" wrapText="1"/>
    </xf>
    <xf numFmtId="0" fontId="17" fillId="0" borderId="1" xfId="0" applyFont="1" applyFill="1" applyBorder="1" applyAlignment="1">
      <alignment horizontal="center" vertical="center" wrapText="1"/>
    </xf>
    <xf numFmtId="0" fontId="42" fillId="11" borderId="47" xfId="0" applyFont="1" applyFill="1" applyBorder="1" applyAlignment="1">
      <alignment horizontal="left" wrapText="1"/>
    </xf>
    <xf numFmtId="0" fontId="42" fillId="11" borderId="14" xfId="0" applyFont="1" applyFill="1" applyBorder="1" applyAlignment="1">
      <alignment horizontal="left" wrapText="1"/>
    </xf>
    <xf numFmtId="0" fontId="42" fillId="0" borderId="46" xfId="0" applyFont="1" applyBorder="1" applyAlignment="1">
      <alignment horizontal="center"/>
    </xf>
    <xf numFmtId="0" fontId="42" fillId="28" borderId="42" xfId="0" applyFont="1" applyFill="1" applyBorder="1" applyAlignment="1">
      <alignment horizontal="left" wrapText="1"/>
    </xf>
    <xf numFmtId="0" fontId="42" fillId="28" borderId="58" xfId="0" applyFont="1" applyFill="1" applyBorder="1" applyAlignment="1">
      <alignment horizontal="left" wrapText="1"/>
    </xf>
    <xf numFmtId="0" fontId="42" fillId="25" borderId="1" xfId="0" applyFont="1" applyFill="1" applyBorder="1" applyAlignment="1">
      <alignment horizontal="center" wrapText="1"/>
    </xf>
    <xf numFmtId="0" fontId="33" fillId="0" borderId="10" xfId="0" applyFont="1" applyBorder="1" applyAlignment="1">
      <alignment horizontal="center"/>
    </xf>
    <xf numFmtId="0" fontId="33" fillId="0" borderId="6" xfId="0" applyFont="1" applyBorder="1" applyAlignment="1">
      <alignment horizontal="center"/>
    </xf>
    <xf numFmtId="0" fontId="33" fillId="17" borderId="10" xfId="0" applyFont="1" applyFill="1" applyBorder="1" applyAlignment="1">
      <alignment horizontal="center"/>
    </xf>
    <xf numFmtId="0" fontId="33" fillId="17" borderId="6" xfId="0" applyFont="1" applyFill="1" applyBorder="1" applyAlignment="1">
      <alignment horizontal="center"/>
    </xf>
    <xf numFmtId="0" fontId="33" fillId="21" borderId="1" xfId="0" applyFont="1" applyFill="1" applyBorder="1" applyAlignment="1">
      <alignment horizontal="center"/>
    </xf>
    <xf numFmtId="0" fontId="33" fillId="17" borderId="1" xfId="0" applyFont="1" applyFill="1" applyBorder="1" applyAlignment="1">
      <alignment horizontal="center"/>
    </xf>
    <xf numFmtId="0" fontId="59" fillId="25" borderId="2" xfId="0" applyNumberFormat="1" applyFont="1" applyFill="1" applyBorder="1" applyAlignment="1">
      <alignment horizontal="center" vertical="center" wrapText="1"/>
    </xf>
    <xf numFmtId="0" fontId="59" fillId="25" borderId="39" xfId="0" applyNumberFormat="1" applyFont="1" applyFill="1" applyBorder="1" applyAlignment="1">
      <alignment horizontal="center" vertical="center" wrapText="1"/>
    </xf>
    <xf numFmtId="0" fontId="59" fillId="25" borderId="36" xfId="0" applyNumberFormat="1" applyFont="1" applyFill="1" applyBorder="1" applyAlignment="1">
      <alignment horizontal="center" vertical="center" wrapText="1"/>
    </xf>
    <xf numFmtId="0" fontId="59" fillId="25" borderId="37" xfId="0" applyNumberFormat="1" applyFont="1" applyFill="1" applyBorder="1" applyAlignment="1">
      <alignment horizontal="center" vertical="center" wrapText="1"/>
    </xf>
    <xf numFmtId="0" fontId="18" fillId="25" borderId="10" xfId="0" applyFont="1" applyFill="1" applyBorder="1" applyAlignment="1">
      <alignment horizontal="center" vertical="center" textRotation="90" wrapText="1"/>
    </xf>
    <xf numFmtId="0" fontId="18" fillId="25" borderId="11" xfId="0" applyFont="1" applyFill="1" applyBorder="1" applyAlignment="1">
      <alignment horizontal="center" vertical="center" textRotation="90" wrapText="1"/>
    </xf>
    <xf numFmtId="0" fontId="18" fillId="25" borderId="2" xfId="0" applyNumberFormat="1" applyFont="1" applyFill="1" applyBorder="1" applyAlignment="1">
      <alignment horizontal="center" vertical="center" wrapText="1"/>
    </xf>
    <xf numFmtId="0" fontId="18" fillId="25" borderId="39" xfId="0" applyNumberFormat="1" applyFont="1" applyFill="1" applyBorder="1" applyAlignment="1">
      <alignment horizontal="center" vertical="center" wrapText="1"/>
    </xf>
    <xf numFmtId="0" fontId="18" fillId="25" borderId="39" xfId="0" applyNumberFormat="1" applyFont="1" applyFill="1" applyBorder="1" applyAlignment="1">
      <alignment horizontal="center" vertical="top" wrapText="1"/>
    </xf>
    <xf numFmtId="0" fontId="18" fillId="25" borderId="43" xfId="0" applyNumberFormat="1" applyFont="1" applyFill="1" applyBorder="1" applyAlignment="1">
      <alignment horizontal="center" vertical="center" wrapText="1"/>
    </xf>
    <xf numFmtId="0" fontId="18" fillId="25" borderId="48" xfId="0" applyNumberFormat="1" applyFont="1" applyFill="1" applyBorder="1" applyAlignment="1">
      <alignment horizontal="center" vertical="center" wrapText="1"/>
    </xf>
    <xf numFmtId="0" fontId="59" fillId="25" borderId="43" xfId="0" applyNumberFormat="1" applyFont="1" applyFill="1" applyBorder="1" applyAlignment="1">
      <alignment horizontal="center" vertical="center" wrapText="1"/>
    </xf>
    <xf numFmtId="0" fontId="59" fillId="25" borderId="48" xfId="0" applyNumberFormat="1" applyFont="1" applyFill="1" applyBorder="1" applyAlignment="1">
      <alignment horizontal="center" vertical="center" wrapText="1"/>
    </xf>
    <xf numFmtId="0" fontId="56" fillId="7" borderId="1" xfId="0" applyFont="1" applyFill="1" applyBorder="1" applyAlignment="1">
      <alignment horizontal="left" vertical="center" wrapText="1"/>
    </xf>
    <xf numFmtId="0" fontId="56" fillId="7" borderId="22" xfId="0" applyFont="1" applyFill="1" applyBorder="1" applyAlignment="1">
      <alignment horizontal="left" vertical="center" wrapText="1"/>
    </xf>
    <xf numFmtId="0" fontId="20" fillId="12" borderId="36" xfId="0" applyFont="1" applyFill="1" applyBorder="1" applyAlignment="1">
      <alignment horizontal="center" vertical="center" wrapText="1"/>
    </xf>
    <xf numFmtId="0" fontId="20" fillId="12" borderId="15" xfId="0" applyFont="1" applyFill="1" applyBorder="1" applyAlignment="1">
      <alignment horizontal="center" vertical="center" wrapText="1"/>
    </xf>
    <xf numFmtId="0" fontId="20" fillId="12" borderId="51" xfId="0" applyFont="1" applyFill="1" applyBorder="1" applyAlignment="1">
      <alignment horizontal="center" vertical="center" wrapText="1"/>
    </xf>
    <xf numFmtId="0" fontId="60" fillId="13" borderId="52" xfId="0" applyFont="1" applyFill="1" applyBorder="1" applyAlignment="1">
      <alignment horizontal="center" vertical="center" wrapText="1"/>
    </xf>
    <xf numFmtId="0" fontId="60" fillId="13" borderId="37" xfId="0" applyFont="1" applyFill="1" applyBorder="1" applyAlignment="1">
      <alignment horizontal="center" vertical="center" wrapText="1"/>
    </xf>
    <xf numFmtId="0" fontId="60" fillId="13" borderId="12" xfId="0" applyFont="1" applyFill="1" applyBorder="1" applyAlignment="1">
      <alignment horizontal="center" vertical="center" wrapText="1"/>
    </xf>
    <xf numFmtId="0" fontId="60" fillId="13" borderId="0" xfId="0" applyFont="1" applyFill="1" applyBorder="1" applyAlignment="1">
      <alignment horizontal="center" vertical="center" wrapText="1"/>
    </xf>
    <xf numFmtId="0" fontId="21" fillId="0" borderId="37"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6" xfId="0" applyFont="1" applyBorder="1" applyAlignment="1">
      <alignment horizontal="center" vertical="center" wrapText="1"/>
    </xf>
    <xf numFmtId="0" fontId="36" fillId="7" borderId="0" xfId="0" applyFont="1" applyFill="1" applyBorder="1" applyAlignment="1">
      <alignment horizontal="left" vertical="center" wrapText="1"/>
    </xf>
    <xf numFmtId="0" fontId="18" fillId="0" borderId="10" xfId="0" applyNumberFormat="1" applyFont="1" applyFill="1" applyBorder="1" applyAlignment="1">
      <alignment horizontal="left" vertical="top" wrapText="1"/>
    </xf>
    <xf numFmtId="0" fontId="18" fillId="0" borderId="53" xfId="0" applyNumberFormat="1" applyFont="1" applyFill="1" applyBorder="1" applyAlignment="1">
      <alignment horizontal="left" vertical="top" wrapText="1"/>
    </xf>
    <xf numFmtId="0" fontId="56" fillId="7" borderId="5" xfId="0" applyFont="1" applyFill="1" applyBorder="1" applyAlignment="1">
      <alignment horizontal="left" vertical="center" wrapText="1"/>
    </xf>
    <xf numFmtId="0" fontId="56" fillId="7" borderId="24" xfId="0" applyFont="1" applyFill="1" applyBorder="1" applyAlignment="1">
      <alignment horizontal="left" vertical="center" wrapText="1"/>
    </xf>
    <xf numFmtId="0" fontId="58" fillId="7" borderId="0" xfId="0" applyFont="1" applyFill="1" applyBorder="1" applyAlignment="1">
      <alignment horizontal="center" vertical="center"/>
    </xf>
    <xf numFmtId="0" fontId="59" fillId="25" borderId="18" xfId="0" applyNumberFormat="1" applyFont="1" applyFill="1" applyBorder="1" applyAlignment="1">
      <alignment horizontal="center" vertical="center" wrapText="1"/>
    </xf>
    <xf numFmtId="0" fontId="59" fillId="25" borderId="21" xfId="0" applyNumberFormat="1" applyFont="1" applyFill="1" applyBorder="1" applyAlignment="1">
      <alignment horizontal="center" vertical="center" wrapText="1"/>
    </xf>
    <xf numFmtId="0" fontId="59" fillId="25" borderId="19" xfId="0" applyNumberFormat="1" applyFont="1" applyFill="1" applyBorder="1" applyAlignment="1">
      <alignment horizontal="center" vertical="center" wrapText="1"/>
    </xf>
    <xf numFmtId="0" fontId="59" fillId="25" borderId="1" xfId="0" applyNumberFormat="1" applyFont="1" applyFill="1" applyBorder="1" applyAlignment="1">
      <alignment horizontal="center" vertical="center" wrapText="1"/>
    </xf>
    <xf numFmtId="0" fontId="18" fillId="25" borderId="19" xfId="0" applyFont="1" applyFill="1" applyBorder="1" applyAlignment="1">
      <alignment horizontal="center" vertical="center" wrapText="1"/>
    </xf>
    <xf numFmtId="0" fontId="18" fillId="25" borderId="19" xfId="0" applyFont="1" applyFill="1" applyBorder="1" applyAlignment="1">
      <alignment horizontal="center" vertical="center"/>
    </xf>
    <xf numFmtId="0" fontId="18" fillId="25" borderId="20" xfId="0" applyFont="1" applyFill="1" applyBorder="1" applyAlignment="1">
      <alignment horizontal="center" vertical="center"/>
    </xf>
    <xf numFmtId="0" fontId="18" fillId="25" borderId="104" xfId="0" applyNumberFormat="1" applyFont="1" applyFill="1" applyBorder="1" applyAlignment="1">
      <alignment horizontal="center" vertical="center" wrapText="1"/>
    </xf>
    <xf numFmtId="0" fontId="18" fillId="25" borderId="45" xfId="0" applyNumberFormat="1" applyFont="1" applyFill="1" applyBorder="1" applyAlignment="1">
      <alignment horizontal="center" vertical="center" wrapText="1"/>
    </xf>
    <xf numFmtId="0" fontId="18" fillId="25" borderId="101" xfId="0" applyNumberFormat="1" applyFont="1" applyFill="1" applyBorder="1" applyAlignment="1">
      <alignment horizontal="center" vertical="center" wrapText="1"/>
    </xf>
    <xf numFmtId="0" fontId="18" fillId="25" borderId="1" xfId="0" applyFont="1" applyFill="1" applyBorder="1" applyAlignment="1">
      <alignment horizontal="center" vertical="center"/>
    </xf>
    <xf numFmtId="0" fontId="18" fillId="25" borderId="22" xfId="0" applyFont="1" applyFill="1" applyBorder="1" applyAlignment="1">
      <alignment horizontal="center" vertical="center"/>
    </xf>
    <xf numFmtId="0" fontId="18" fillId="25" borderId="53" xfId="0" applyFont="1" applyFill="1" applyBorder="1" applyAlignment="1">
      <alignment horizontal="center" vertical="center" textRotation="90" wrapText="1"/>
    </xf>
    <xf numFmtId="0" fontId="18" fillId="25" borderId="105" xfId="0" applyFont="1" applyFill="1" applyBorder="1" applyAlignment="1">
      <alignment horizontal="center" vertical="center" textRotation="90" wrapText="1"/>
    </xf>
    <xf numFmtId="0" fontId="3" fillId="9" borderId="17" xfId="3" applyFont="1" applyFill="1" applyBorder="1" applyAlignment="1">
      <alignment horizontal="center" vertical="center" wrapText="1"/>
    </xf>
    <xf numFmtId="0" fontId="10" fillId="9" borderId="2" xfId="0" applyFont="1" applyFill="1" applyBorder="1" applyAlignment="1">
      <alignment horizontal="center" vertical="center"/>
    </xf>
    <xf numFmtId="0" fontId="10" fillId="9" borderId="40" xfId="0" applyFont="1" applyFill="1" applyBorder="1" applyAlignment="1">
      <alignment horizontal="center" vertical="center"/>
    </xf>
    <xf numFmtId="0" fontId="19" fillId="7" borderId="15" xfId="0" applyFont="1" applyFill="1" applyBorder="1" applyAlignment="1">
      <alignment horizontal="left" vertical="top" wrapText="1"/>
    </xf>
    <xf numFmtId="0" fontId="19" fillId="7" borderId="0" xfId="0" applyFont="1" applyFill="1" applyBorder="1" applyAlignment="1">
      <alignment horizontal="left" vertical="top" wrapText="1"/>
    </xf>
    <xf numFmtId="0" fontId="19" fillId="7" borderId="16" xfId="0" applyFont="1" applyFill="1" applyBorder="1" applyAlignment="1">
      <alignment horizontal="left" vertical="top" wrapText="1"/>
    </xf>
    <xf numFmtId="0" fontId="3" fillId="9" borderId="15" xfId="3" applyFont="1" applyFill="1" applyBorder="1" applyAlignment="1">
      <alignment horizontal="center" vertical="center" wrapText="1"/>
    </xf>
    <xf numFmtId="0" fontId="3" fillId="9" borderId="16" xfId="3" applyFont="1" applyFill="1" applyBorder="1" applyAlignment="1">
      <alignment horizontal="center" vertical="center" wrapText="1"/>
    </xf>
    <xf numFmtId="0" fontId="3" fillId="9" borderId="7" xfId="3" applyFont="1" applyFill="1" applyBorder="1" applyAlignment="1">
      <alignment horizontal="center" vertical="center" wrapText="1"/>
    </xf>
    <xf numFmtId="0" fontId="3" fillId="9" borderId="8" xfId="3" applyFont="1" applyFill="1" applyBorder="1" applyAlignment="1">
      <alignment horizontal="center" vertical="center" wrapText="1"/>
    </xf>
    <xf numFmtId="0" fontId="10" fillId="9" borderId="31" xfId="0" applyFont="1" applyFill="1" applyBorder="1" applyAlignment="1">
      <alignment horizontal="center"/>
    </xf>
    <xf numFmtId="0" fontId="3" fillId="9" borderId="9" xfId="3" applyFont="1" applyFill="1" applyBorder="1" applyAlignment="1">
      <alignment horizontal="center" vertical="center" wrapText="1"/>
    </xf>
    <xf numFmtId="0" fontId="11" fillId="8" borderId="27" xfId="0" applyFont="1" applyFill="1" applyBorder="1" applyAlignment="1" applyProtection="1">
      <alignment horizontal="center" vertical="center" wrapText="1"/>
    </xf>
    <xf numFmtId="0" fontId="11" fillId="8" borderId="29" xfId="0" applyFont="1" applyFill="1" applyBorder="1" applyAlignment="1" applyProtection="1">
      <alignment horizontal="center" vertical="center" wrapText="1"/>
    </xf>
    <xf numFmtId="0" fontId="5" fillId="9" borderId="4" xfId="3" applyFont="1" applyFill="1" applyBorder="1" applyAlignment="1">
      <alignment horizontal="center" vertical="center" wrapText="1"/>
    </xf>
    <xf numFmtId="0" fontId="10" fillId="9" borderId="41" xfId="0" applyFont="1" applyFill="1" applyBorder="1" applyAlignment="1">
      <alignment horizontal="center"/>
    </xf>
    <xf numFmtId="0" fontId="0" fillId="0" borderId="35" xfId="0" applyBorder="1" applyAlignment="1">
      <alignment horizontal="center" vertical="center"/>
    </xf>
    <xf numFmtId="0" fontId="17" fillId="0" borderId="19" xfId="0" applyFont="1" applyBorder="1" applyAlignment="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cellXfs>
  <cellStyles count="15">
    <cellStyle name="Énfasis1 2" xfId="11"/>
    <cellStyle name="Énfasis2 2" xfId="12"/>
    <cellStyle name="Hipervínculo" xfId="5" builtinId="8"/>
    <cellStyle name="Hipervínculo 2" xfId="6"/>
    <cellStyle name="Incorrecto 2" xfId="13"/>
    <cellStyle name="Millares" xfId="1" builtinId="3"/>
    <cellStyle name="Moneda 2" xfId="7"/>
    <cellStyle name="Moneda 3" xfId="8"/>
    <cellStyle name="Normal" xfId="0" builtinId="0"/>
    <cellStyle name="Normal 2" xfId="9"/>
    <cellStyle name="Normal 2 2" xfId="4"/>
    <cellStyle name="Normal 3" xfId="3"/>
    <cellStyle name="Normal 4" xfId="14"/>
    <cellStyle name="Normal 7" xfId="10"/>
    <cellStyle name="Porcentaje" xfId="2" builtinId="5"/>
  </cellStyles>
  <dxfs count="66">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ont>
        <strike val="0"/>
        <outline val="0"/>
        <shadow val="0"/>
        <u val="none"/>
        <vertAlign val="baseline"/>
        <color auto="1"/>
        <name val="Century Gothic"/>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border diagonalUp="0" diagonalDown="0">
        <left/>
        <right style="thin">
          <color auto="1"/>
        </right>
        <top style="thin">
          <color auto="1"/>
        </top>
        <bottom style="thin">
          <color auto="1"/>
        </bottom>
        <vertical style="thin">
          <color auto="1"/>
        </vertical>
        <horizontal style="thin">
          <color auto="1"/>
        </horizontal>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dxf>
    <dxf>
      <border outline="0">
        <bottom style="thin">
          <color auto="1"/>
        </bottom>
      </border>
    </dxf>
    <dxf>
      <font>
        <strike val="0"/>
        <outline val="0"/>
        <shadow val="0"/>
        <u val="none"/>
        <vertAlign val="baseline"/>
        <sz val="11"/>
        <color theme="1"/>
        <name val="Century Gothic"/>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font>
        <name val="Century Gothic"/>
        <scheme val="none"/>
      </font>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rgb="FFFFC000"/>
        </patternFill>
      </fill>
    </dxf>
    <dxf>
      <fill>
        <patternFill>
          <bgColor rgb="FF92D050"/>
        </patternFill>
      </fill>
    </dxf>
    <dxf>
      <fill>
        <patternFill>
          <bgColor theme="1" tint="0.14996795556505021"/>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PAA OCI  '!A1"/><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hyperlink" Target="#'CONOCIMIENTO ENT'!A1"/><Relationship Id="rId4" Type="http://schemas.openxmlformats.org/officeDocument/2006/relationships/hyperlink" Target="#GLOSARIO!_ftn1"/></Relationships>
</file>

<file path=xl/drawings/_rels/drawing10.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hyperlink" Target="#'MENU CAJA DE HERRAMIENTAS'!A1"/><Relationship Id="rId1" Type="http://schemas.openxmlformats.org/officeDocument/2006/relationships/image" Target="../media/image3.gif"/></Relationships>
</file>

<file path=xl/drawings/_rels/drawing11.xml.rels><?xml version="1.0" encoding="UTF-8" standalone="yes"?>
<Relationships xmlns="http://schemas.openxmlformats.org/package/2006/relationships"><Relationship Id="rId3" Type="http://schemas.openxmlformats.org/officeDocument/2006/relationships/hyperlink" Target="#'MIPPA 1.1'!A1"/><Relationship Id="rId2" Type="http://schemas.openxmlformats.org/officeDocument/2006/relationships/image" Target="../media/image3.gif"/><Relationship Id="rId1" Type="http://schemas.openxmlformats.org/officeDocument/2006/relationships/hyperlink" Target="#'MENU CAJA DE HERRAMIENTAS'!A1"/><Relationship Id="rId5" Type="http://schemas.openxmlformats.org/officeDocument/2006/relationships/image" Target="../media/image7.jpeg"/><Relationship Id="rId4"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6.gif"/></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drawing3.xml.rels><?xml version="1.0" encoding="UTF-8" standalone="yes"?>
<Relationships xmlns="http://schemas.openxmlformats.org/package/2006/relationships"><Relationship Id="rId3" Type="http://schemas.openxmlformats.org/officeDocument/2006/relationships/hyperlink" Target="#'MENU CAJA DE HERRAMIENTAS'!A1"/><Relationship Id="rId2" Type="http://schemas.openxmlformats.org/officeDocument/2006/relationships/image" Target="../media/image4.png"/><Relationship Id="rId1" Type="http://schemas.openxmlformats.org/officeDocument/2006/relationships/hyperlink" Target="#'MIPPA 1'!A1"/><Relationship Id="rId4" Type="http://schemas.openxmlformats.org/officeDocument/2006/relationships/image" Target="../media/image3.gif"/></Relationships>
</file>

<file path=xl/drawings/_rels/drawing4.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CONOCIMIENTO ENT'!A1"/></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MIPPA 1.1'!A1"/><Relationship Id="rId1" Type="http://schemas.openxmlformats.org/officeDocument/2006/relationships/image" Target="../media/image6.gif"/></Relationships>
</file>

<file path=xl/drawings/_rels/drawing6.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PRIORIZACI&#211;N (2)'!A1"/></Relationships>
</file>

<file path=xl/drawings/_rels/drawing7.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gif"/></Relationships>
</file>

<file path=xl/drawings/_rels/drawing8.xml.rels><?xml version="1.0" encoding="UTF-8" standalone="yes"?>
<Relationships xmlns="http://schemas.openxmlformats.org/package/2006/relationships"><Relationship Id="rId3" Type="http://schemas.openxmlformats.org/officeDocument/2006/relationships/hyperlink" Target="#'MIPPA 2'!A1"/><Relationship Id="rId2" Type="http://schemas.openxmlformats.org/officeDocument/2006/relationships/hyperlink" Target="#'MENU CAJA DE HERRAMIENTAS'!A1"/><Relationship Id="rId1" Type="http://schemas.openxmlformats.org/officeDocument/2006/relationships/image" Target="../media/image3.gif"/><Relationship Id="rId5" Type="http://schemas.openxmlformats.org/officeDocument/2006/relationships/image" Target="../media/image7.jpeg"/><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1. Horas requeridas PAAI'!A1"/></Relationships>
</file>

<file path=xl/drawings/drawing1.xml><?xml version="1.0" encoding="utf-8"?>
<xdr:wsDr xmlns:xdr="http://schemas.openxmlformats.org/drawingml/2006/spreadsheetDrawing" xmlns:a="http://schemas.openxmlformats.org/drawingml/2006/main">
  <xdr:twoCellAnchor editAs="oneCell">
    <xdr:from>
      <xdr:col>2</xdr:col>
      <xdr:colOff>171452</xdr:colOff>
      <xdr:row>8</xdr:row>
      <xdr:rowOff>57151</xdr:rowOff>
    </xdr:from>
    <xdr:to>
      <xdr:col>2</xdr:col>
      <xdr:colOff>657226</xdr:colOff>
      <xdr:row>10</xdr:row>
      <xdr:rowOff>123825</xdr:rowOff>
    </xdr:to>
    <xdr:pic>
      <xdr:nvPicPr>
        <xdr:cNvPr id="3" name="2 Imagen" descr="Resultado de imagen para flecha redond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5452" y="4286251"/>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180977</xdr:colOff>
      <xdr:row>11</xdr:row>
      <xdr:rowOff>76200</xdr:rowOff>
    </xdr:from>
    <xdr:ext cx="485774" cy="485774"/>
    <xdr:pic>
      <xdr:nvPicPr>
        <xdr:cNvPr id="4" name="3 Imagen" descr="Resultado de imagen para flecha redonda">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04977" y="6572250"/>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171452</xdr:colOff>
      <xdr:row>14</xdr:row>
      <xdr:rowOff>57151</xdr:rowOff>
    </xdr:from>
    <xdr:ext cx="485774" cy="485774"/>
    <xdr:pic>
      <xdr:nvPicPr>
        <xdr:cNvPr id="6" name="5 Imagen" descr="Resultado de imagen para flecha redonda">
          <a:hlinkClick xmlns:r="http://schemas.openxmlformats.org/officeDocument/2006/relationships" r:id="rId3"/>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452" y="4095751"/>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152400</xdr:colOff>
      <xdr:row>6</xdr:row>
      <xdr:rowOff>57150</xdr:rowOff>
    </xdr:from>
    <xdr:to>
      <xdr:col>2</xdr:col>
      <xdr:colOff>638174</xdr:colOff>
      <xdr:row>6</xdr:row>
      <xdr:rowOff>542924</xdr:rowOff>
    </xdr:to>
    <xdr:pic>
      <xdr:nvPicPr>
        <xdr:cNvPr id="7" name="6 Imagen" descr="Resultado de imagen para flecha redonda">
          <a:hlinkClick xmlns:r="http://schemas.openxmlformats.org/officeDocument/2006/relationships" r:id="rId4"/>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76400" y="5362575"/>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142875</xdr:colOff>
      <xdr:row>7</xdr:row>
      <xdr:rowOff>38100</xdr:rowOff>
    </xdr:from>
    <xdr:to>
      <xdr:col>2</xdr:col>
      <xdr:colOff>628649</xdr:colOff>
      <xdr:row>7</xdr:row>
      <xdr:rowOff>523874</xdr:rowOff>
    </xdr:to>
    <xdr:pic>
      <xdr:nvPicPr>
        <xdr:cNvPr id="8" name="7 Imagen" descr="Resultado de imagen para flecha redonda">
          <a:hlinkClick xmlns:r="http://schemas.openxmlformats.org/officeDocument/2006/relationships" r:id="rId5"/>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66875" y="5915025"/>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2476500</xdr:colOff>
      <xdr:row>0</xdr:row>
      <xdr:rowOff>114300</xdr:rowOff>
    </xdr:from>
    <xdr:to>
      <xdr:col>6</xdr:col>
      <xdr:colOff>6457</xdr:colOff>
      <xdr:row>0</xdr:row>
      <xdr:rowOff>142874</xdr:rowOff>
    </xdr:to>
    <xdr:pic>
      <xdr:nvPicPr>
        <xdr:cNvPr id="2" name="1 Imagen" descr="Resultado de imagen para gif home">
          <a:extLst>
            <a:ext uri="{FF2B5EF4-FFF2-40B4-BE49-F238E27FC236}">
              <a16:creationId xmlns:a16="http://schemas.microsoft.com/office/drawing/2014/main" id="{00000000-0008-0000-0A00-000002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934700" y="114300"/>
          <a:ext cx="1" cy="95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693571</xdr:colOff>
      <xdr:row>0</xdr:row>
      <xdr:rowOff>201408</xdr:rowOff>
    </xdr:from>
    <xdr:to>
      <xdr:col>7</xdr:col>
      <xdr:colOff>1107977</xdr:colOff>
      <xdr:row>0</xdr:row>
      <xdr:rowOff>655821</xdr:rowOff>
    </xdr:to>
    <xdr:pic>
      <xdr:nvPicPr>
        <xdr:cNvPr id="3" name="2 Imagen" descr="Resultado de imagen para gif home">
          <a:hlinkClick xmlns:r="http://schemas.openxmlformats.org/officeDocument/2006/relationships" r:id="rId2"/>
          <a:extLst>
            <a:ext uri="{FF2B5EF4-FFF2-40B4-BE49-F238E27FC236}">
              <a16:creationId xmlns:a16="http://schemas.microsoft.com/office/drawing/2014/main" id="{00000000-0008-0000-0A00-000003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153063" y="201408"/>
          <a:ext cx="414406" cy="454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0</xdr:row>
      <xdr:rowOff>0</xdr:rowOff>
    </xdr:from>
    <xdr:to>
      <xdr:col>0</xdr:col>
      <xdr:colOff>1170445</xdr:colOff>
      <xdr:row>0</xdr:row>
      <xdr:rowOff>807203</xdr:rowOff>
    </xdr:to>
    <xdr:pic>
      <xdr:nvPicPr>
        <xdr:cNvPr id="4" name="1 Imagen">
          <a:extLst>
            <a:ext uri="{FF2B5EF4-FFF2-40B4-BE49-F238E27FC236}">
              <a16:creationId xmlns:a16="http://schemas.microsoft.com/office/drawing/2014/main" id="{AA4D1EBB-1D6D-4CE7-9A32-2082DD49923F}"/>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 y="0"/>
          <a:ext cx="1170444" cy="80720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17</xdr:col>
      <xdr:colOff>635000</xdr:colOff>
      <xdr:row>1</xdr:row>
      <xdr:rowOff>170962</xdr:rowOff>
    </xdr:from>
    <xdr:to>
      <xdr:col>19</xdr:col>
      <xdr:colOff>293078</xdr:colOff>
      <xdr:row>2</xdr:row>
      <xdr:rowOff>413666</xdr:rowOff>
    </xdr:to>
    <xdr:pic>
      <xdr:nvPicPr>
        <xdr:cNvPr id="2" name="1 Imagen" descr="Resultado de imagen para gif home">
          <a:hlinkClick xmlns:r="http://schemas.openxmlformats.org/officeDocument/2006/relationships" r:id="rId1"/>
          <a:extLst>
            <a:ext uri="{FF2B5EF4-FFF2-40B4-BE49-F238E27FC236}">
              <a16:creationId xmlns:a16="http://schemas.microsoft.com/office/drawing/2014/main" id="{F1DD81CE-C3F4-43BD-8E00-2BA530F5498B}"/>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048450" y="751987"/>
          <a:ext cx="1239227" cy="12404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512883</xdr:colOff>
      <xdr:row>69</xdr:row>
      <xdr:rowOff>146537</xdr:rowOff>
    </xdr:from>
    <xdr:to>
      <xdr:col>19</xdr:col>
      <xdr:colOff>610578</xdr:colOff>
      <xdr:row>70</xdr:row>
      <xdr:rowOff>570887</xdr:rowOff>
    </xdr:to>
    <xdr:pic>
      <xdr:nvPicPr>
        <xdr:cNvPr id="3" name="2 Imagen">
          <a:hlinkClick xmlns:r="http://schemas.openxmlformats.org/officeDocument/2006/relationships" r:id="rId3"/>
          <a:extLst>
            <a:ext uri="{FF2B5EF4-FFF2-40B4-BE49-F238E27FC236}">
              <a16:creationId xmlns:a16="http://schemas.microsoft.com/office/drawing/2014/main" id="{CB1BE6C1-0BB7-4C42-8A76-391A96CCEC71}"/>
            </a:ext>
          </a:extLst>
        </xdr:cNvPr>
        <xdr:cNvPicPr/>
      </xdr:nvPicPr>
      <xdr:blipFill rotWithShape="1">
        <a:blip xmlns:r="http://schemas.openxmlformats.org/officeDocument/2006/relationships" r:embed="rId4"/>
        <a:srcRect b="49500"/>
        <a:stretch/>
      </xdr:blipFill>
      <xdr:spPr bwMode="auto">
        <a:xfrm>
          <a:off x="30288033" y="62935337"/>
          <a:ext cx="3317144" cy="1416540"/>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0</xdr:col>
      <xdr:colOff>537307</xdr:colOff>
      <xdr:row>0</xdr:row>
      <xdr:rowOff>97693</xdr:rowOff>
    </xdr:from>
    <xdr:to>
      <xdr:col>0</xdr:col>
      <xdr:colOff>4420576</xdr:colOff>
      <xdr:row>2</xdr:row>
      <xdr:rowOff>387718</xdr:rowOff>
    </xdr:to>
    <xdr:pic>
      <xdr:nvPicPr>
        <xdr:cNvPr id="4" name="1 Imagen">
          <a:extLst>
            <a:ext uri="{FF2B5EF4-FFF2-40B4-BE49-F238E27FC236}">
              <a16:creationId xmlns:a16="http://schemas.microsoft.com/office/drawing/2014/main" id="{29AF8475-474F-4E1E-83CE-17CFFDF4CCAF}"/>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7307" y="97693"/>
          <a:ext cx="3883269" cy="229577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16</xdr:col>
      <xdr:colOff>361950</xdr:colOff>
      <xdr:row>1</xdr:row>
      <xdr:rowOff>47625</xdr:rowOff>
    </xdr:from>
    <xdr:to>
      <xdr:col>16</xdr:col>
      <xdr:colOff>1047750</xdr:colOff>
      <xdr:row>4</xdr:row>
      <xdr:rowOff>161925</xdr:rowOff>
    </xdr:to>
    <xdr:pic>
      <xdr:nvPicPr>
        <xdr:cNvPr id="2" name="Imagen 1" descr="Resultado de imagen para Logo bogota">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77975" y="24765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6324600</xdr:colOff>
      <xdr:row>0</xdr:row>
      <xdr:rowOff>38101</xdr:rowOff>
    </xdr:from>
    <xdr:to>
      <xdr:col>1</xdr:col>
      <xdr:colOff>6848474</xdr:colOff>
      <xdr:row>0</xdr:row>
      <xdr:rowOff>561975</xdr:rowOff>
    </xdr:to>
    <xdr:pic>
      <xdr:nvPicPr>
        <xdr:cNvPr id="3" name="2 Imagen" descr="Resultado de imagen para gif home">
          <a:extLst>
            <a:ext uri="{FF2B5EF4-FFF2-40B4-BE49-F238E27FC236}">
              <a16:creationId xmlns:a16="http://schemas.microsoft.com/office/drawing/2014/main" id="{00000000-0008-0000-0100-000003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210675" y="38101"/>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41</xdr:row>
      <xdr:rowOff>28575</xdr:rowOff>
    </xdr:from>
    <xdr:to>
      <xdr:col>0</xdr:col>
      <xdr:colOff>1533525</xdr:colOff>
      <xdr:row>44</xdr:row>
      <xdr:rowOff>38100</xdr:rowOff>
    </xdr:to>
    <xdr:pic>
      <xdr:nvPicPr>
        <xdr:cNvPr id="3" name="2 Imagen">
          <a:hlinkClick xmlns:r="http://schemas.openxmlformats.org/officeDocument/2006/relationships" r:id="rId1"/>
          <a:extLst>
            <a:ext uri="{FF2B5EF4-FFF2-40B4-BE49-F238E27FC236}">
              <a16:creationId xmlns:a16="http://schemas.microsoft.com/office/drawing/2014/main" id="{00000000-0008-0000-0200-000003000000}"/>
            </a:ext>
          </a:extLst>
        </xdr:cNvPr>
        <xdr:cNvPicPr/>
      </xdr:nvPicPr>
      <xdr:blipFill rotWithShape="1">
        <a:blip xmlns:r="http://schemas.openxmlformats.org/officeDocument/2006/relationships" r:embed="rId2"/>
        <a:srcRect b="49500"/>
        <a:stretch/>
      </xdr:blipFill>
      <xdr:spPr bwMode="auto">
        <a:xfrm>
          <a:off x="85725" y="18773775"/>
          <a:ext cx="1447800" cy="61912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5</xdr:col>
      <xdr:colOff>2476500</xdr:colOff>
      <xdr:row>0</xdr:row>
      <xdr:rowOff>114300</xdr:rowOff>
    </xdr:from>
    <xdr:to>
      <xdr:col>5</xdr:col>
      <xdr:colOff>3000374</xdr:colOff>
      <xdr:row>0</xdr:row>
      <xdr:rowOff>638174</xdr:rowOff>
    </xdr:to>
    <xdr:pic>
      <xdr:nvPicPr>
        <xdr:cNvPr id="4" name="3 Imagen" descr="Resultado de imagen para gif home">
          <a:hlinkClick xmlns:r="http://schemas.openxmlformats.org/officeDocument/2006/relationships" r:id="rId3"/>
          <a:extLst>
            <a:ext uri="{FF2B5EF4-FFF2-40B4-BE49-F238E27FC236}">
              <a16:creationId xmlns:a16="http://schemas.microsoft.com/office/drawing/2014/main" id="{00000000-0008-0000-0200-000004000000}"/>
            </a:ext>
          </a:extLst>
        </xdr:cNvPr>
        <xdr:cNvPicPr>
          <a:picLocks noChangeAspect="1" noChangeArrowheads="1" noCrop="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77725" y="11430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3" name="2 Imagen" descr="Resultado de imagen para gif flecha volver">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19</xdr:col>
      <xdr:colOff>361950</xdr:colOff>
      <xdr:row>1</xdr:row>
      <xdr:rowOff>47625</xdr:rowOff>
    </xdr:from>
    <xdr:ext cx="685800" cy="714375"/>
    <xdr:pic>
      <xdr:nvPicPr>
        <xdr:cNvPr id="2" name="image1.gif">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16383000" y="238125"/>
          <a:ext cx="685800" cy="714375"/>
        </a:xfrm>
        <a:prstGeom prst="rect">
          <a:avLst/>
        </a:prstGeom>
        <a:noFill/>
      </xdr:spPr>
    </xdr:pic>
    <xdr:clientData fLocksWithSheet="0"/>
  </xdr:oneCellAnchor>
  <xdr:twoCellAnchor editAs="oneCell">
    <xdr:from>
      <xdr:col>1</xdr:col>
      <xdr:colOff>57150</xdr:colOff>
      <xdr:row>36</xdr:row>
      <xdr:rowOff>85725</xdr:rowOff>
    </xdr:from>
    <xdr:to>
      <xdr:col>1</xdr:col>
      <xdr:colOff>2085975</xdr:colOff>
      <xdr:row>40</xdr:row>
      <xdr:rowOff>0</xdr:rowOff>
    </xdr:to>
    <xdr:pic>
      <xdr:nvPicPr>
        <xdr:cNvPr id="3" name="2 Imagen">
          <a:hlinkClick xmlns:r="http://schemas.openxmlformats.org/officeDocument/2006/relationships" r:id="rId2"/>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3"/>
        <a:srcRect b="49500"/>
        <a:stretch/>
      </xdr:blipFill>
      <xdr:spPr bwMode="auto">
        <a:xfrm>
          <a:off x="361950" y="33508950"/>
          <a:ext cx="2028825" cy="67627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2" name="1 Imagen" descr="Resultado de imagen para gif flecha volver">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23</xdr:col>
      <xdr:colOff>295275</xdr:colOff>
      <xdr:row>1</xdr:row>
      <xdr:rowOff>9525</xdr:rowOff>
    </xdr:from>
    <xdr:to>
      <xdr:col>24</xdr:col>
      <xdr:colOff>219075</xdr:colOff>
      <xdr:row>4</xdr:row>
      <xdr:rowOff>123825</xdr:rowOff>
    </xdr:to>
    <xdr:pic>
      <xdr:nvPicPr>
        <xdr:cNvPr id="2" name="Imagen 1" descr="Resultado de imagen para Logo bogota">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20800" y="20955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27</xdr:col>
      <xdr:colOff>201706</xdr:colOff>
      <xdr:row>1</xdr:row>
      <xdr:rowOff>44824</xdr:rowOff>
    </xdr:from>
    <xdr:ext cx="685800" cy="714375"/>
    <xdr:pic>
      <xdr:nvPicPr>
        <xdr:cNvPr id="3" name="image1.gif">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1" cstate="print"/>
        <a:stretch>
          <a:fillRect/>
        </a:stretch>
      </xdr:blipFill>
      <xdr:spPr>
        <a:xfrm>
          <a:off x="16975231" y="244849"/>
          <a:ext cx="685800" cy="714375"/>
        </a:xfrm>
        <a:prstGeom prst="rect">
          <a:avLst/>
        </a:prstGeom>
        <a:noFill/>
      </xdr:spPr>
    </xdr:pic>
    <xdr:clientData fLocksWithSheet="0"/>
  </xdr:oneCellAnchor>
  <xdr:twoCellAnchor editAs="oneCell">
    <xdr:from>
      <xdr:col>0</xdr:col>
      <xdr:colOff>504826</xdr:colOff>
      <xdr:row>1</xdr:row>
      <xdr:rowOff>9526</xdr:rowOff>
    </xdr:from>
    <xdr:to>
      <xdr:col>0</xdr:col>
      <xdr:colOff>1771650</xdr:colOff>
      <xdr:row>4</xdr:row>
      <xdr:rowOff>142876</xdr:rowOff>
    </xdr:to>
    <xdr:pic>
      <xdr:nvPicPr>
        <xdr:cNvPr id="4" name="1 Imagen">
          <a:extLst>
            <a:ext uri="{FF2B5EF4-FFF2-40B4-BE49-F238E27FC236}">
              <a16:creationId xmlns:a16="http://schemas.microsoft.com/office/drawing/2014/main" id="{714890C7-AB3C-4BBD-8F4D-A78902E7DD0C}"/>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4826" y="209551"/>
          <a:ext cx="1266824" cy="7048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2476500</xdr:colOff>
      <xdr:row>0</xdr:row>
      <xdr:rowOff>114300</xdr:rowOff>
    </xdr:from>
    <xdr:to>
      <xdr:col>6</xdr:col>
      <xdr:colOff>1</xdr:colOff>
      <xdr:row>0</xdr:row>
      <xdr:rowOff>209549</xdr:rowOff>
    </xdr:to>
    <xdr:pic>
      <xdr:nvPicPr>
        <xdr:cNvPr id="2" name="1 Imagen" descr="Resultado de imagen para gif home">
          <a:extLst>
            <a:ext uri="{FF2B5EF4-FFF2-40B4-BE49-F238E27FC236}">
              <a16:creationId xmlns:a16="http://schemas.microsoft.com/office/drawing/2014/main" id="{00000000-0008-0000-0800-000002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77725" y="11430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190500</xdr:colOff>
      <xdr:row>0</xdr:row>
      <xdr:rowOff>209550</xdr:rowOff>
    </xdr:from>
    <xdr:to>
      <xdr:col>7</xdr:col>
      <xdr:colOff>714374</xdr:colOff>
      <xdr:row>0</xdr:row>
      <xdr:rowOff>733424</xdr:rowOff>
    </xdr:to>
    <xdr:pic>
      <xdr:nvPicPr>
        <xdr:cNvPr id="3" name="2 Imagen" descr="Resultado de imagen para gif home">
          <a:hlinkClick xmlns:r="http://schemas.openxmlformats.org/officeDocument/2006/relationships" r:id="rId2"/>
          <a:extLst>
            <a:ext uri="{FF2B5EF4-FFF2-40B4-BE49-F238E27FC236}">
              <a16:creationId xmlns:a16="http://schemas.microsoft.com/office/drawing/2014/main" id="{00000000-0008-0000-0800-000003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77700" y="20955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48</xdr:row>
      <xdr:rowOff>0</xdr:rowOff>
    </xdr:from>
    <xdr:to>
      <xdr:col>0</xdr:col>
      <xdr:colOff>1447800</xdr:colOff>
      <xdr:row>49</xdr:row>
      <xdr:rowOff>9525</xdr:rowOff>
    </xdr:to>
    <xdr:pic>
      <xdr:nvPicPr>
        <xdr:cNvPr id="4" name="3 Imagen">
          <a:hlinkClick xmlns:r="http://schemas.openxmlformats.org/officeDocument/2006/relationships" r:id="rId3"/>
          <a:extLst>
            <a:ext uri="{FF2B5EF4-FFF2-40B4-BE49-F238E27FC236}">
              <a16:creationId xmlns:a16="http://schemas.microsoft.com/office/drawing/2014/main" id="{00000000-0008-0000-0800-000004000000}"/>
            </a:ext>
          </a:extLst>
        </xdr:cNvPr>
        <xdr:cNvPicPr/>
      </xdr:nvPicPr>
      <xdr:blipFill rotWithShape="1">
        <a:blip xmlns:r="http://schemas.openxmlformats.org/officeDocument/2006/relationships" r:embed="rId4"/>
        <a:srcRect b="49500"/>
        <a:stretch/>
      </xdr:blipFill>
      <xdr:spPr bwMode="auto">
        <a:xfrm>
          <a:off x="0" y="59626500"/>
          <a:ext cx="1447800" cy="61912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0</xdr:col>
      <xdr:colOff>0</xdr:colOff>
      <xdr:row>0</xdr:row>
      <xdr:rowOff>0</xdr:rowOff>
    </xdr:from>
    <xdr:to>
      <xdr:col>0</xdr:col>
      <xdr:colOff>1495425</xdr:colOff>
      <xdr:row>0</xdr:row>
      <xdr:rowOff>885825</xdr:rowOff>
    </xdr:to>
    <xdr:pic>
      <xdr:nvPicPr>
        <xdr:cNvPr id="5" name="1 Imagen">
          <a:extLst>
            <a:ext uri="{FF2B5EF4-FFF2-40B4-BE49-F238E27FC236}">
              <a16:creationId xmlns:a16="http://schemas.microsoft.com/office/drawing/2014/main" id="{FD23A903-F6A5-4DFF-BF1E-D1A71CC631B6}"/>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495425" cy="8858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2" name="1 Imagen" descr="Resultado de imagen para gif flecha volver">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20de%20Trabajo/Carpetas%20Electr&#243;nicas%20RBIA/Auditor&#237;a%20con%20Base%20en%20Riesgo%20AF%202013/D%20-%20Borrador%20Informe%20Auditor&#237;a%20Actual/RBIA%20Audit%20Opinion%20Matrix%20Auto.FINAL.6.11.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cores"/>
      <sheetName val="Lookup"/>
      <sheetName val="REFERENCIAS"/>
    </sheetNames>
    <sheetDataSet>
      <sheetData sheetId="0"/>
      <sheetData sheetId="1">
        <row r="2">
          <cell r="B2" t="str">
            <v>L</v>
          </cell>
        </row>
        <row r="3">
          <cell r="B3" t="str">
            <v>M</v>
          </cell>
        </row>
        <row r="4">
          <cell r="B4" t="str">
            <v>H</v>
          </cell>
        </row>
        <row r="5">
          <cell r="B5" t="str">
            <v>N/A</v>
          </cell>
        </row>
      </sheetData>
      <sheetData sheetId="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ilda Yamile Morales Laverde" refreshedDate="43859.753665277778" createdVersion="4" refreshedVersion="6" minRefreshableVersion="3" recordCount="87">
  <cacheSource type="worksheet">
    <worksheetSource name="Tabla1"/>
  </cacheSource>
  <cacheFields count="9">
    <cacheField name="No" numFmtId="0">
      <sharedItems containsString="0" containsBlank="1" containsNumber="1" containsInteger="1" minValue="1" maxValue="18"/>
    </cacheField>
    <cacheField name="TIPO DE TRABAJO DE AUDITORÍA " numFmtId="0">
      <sharedItems containsBlank="1" count="4">
        <s v="Informe de Auditoria"/>
        <m/>
        <s v="Informe de Seguimiento" u="1"/>
        <s v="Informe de Ley" u="1"/>
      </sharedItems>
    </cacheField>
    <cacheField name="Descripción" numFmtId="0">
      <sharedItems containsBlank="1"/>
    </cacheField>
    <cacheField name="Planeacion Auditoria/Solicitud de Informaciòn" numFmtId="0">
      <sharedItems containsString="0" containsBlank="1" containsNumber="1" containsInteger="1" minValue="12" maxValue="24"/>
    </cacheField>
    <cacheField name="Ejecucion  Auditoria/Análisis de informaciòn" numFmtId="0">
      <sharedItems containsString="0" containsBlank="1" containsNumber="1" containsInteger="1" minValue="120" maxValue="160"/>
    </cacheField>
    <cacheField name="Informe de Auditoria /Seguimiento" numFmtId="0">
      <sharedItems containsBlank="1" containsMixedTypes="1" containsNumber="1" containsInteger="1" minValue="40" maxValue="60"/>
    </cacheField>
    <cacheField name="Total horas por trabajo de auditoría" numFmtId="0">
      <sharedItems containsString="0" containsBlank="1" containsNumber="1" containsInteger="1" minValue="0" maxValue="760"/>
    </cacheField>
    <cacheField name="# Informes x año" numFmtId="0">
      <sharedItems containsString="0" containsBlank="1" containsNumber="1" containsInteger="1" minValue="1" maxValue="12"/>
    </cacheField>
    <cacheField name="Horas x trabajo de auditoría" numFmtId="0">
      <sharedItems containsString="0" containsBlank="1" containsNumber="1" containsInteger="1" minValue="0" maxValue="76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7">
  <r>
    <n v="1"/>
    <x v="0"/>
    <s v="Auditoria al proceso de Talento Humano"/>
    <n v="12"/>
    <n v="120"/>
    <n v="40"/>
    <n v="172"/>
    <n v="1"/>
    <n v="172"/>
  </r>
  <r>
    <n v="2"/>
    <x v="0"/>
    <s v="Auditoria al Proceso de Gestión Tecnólogica "/>
    <n v="12"/>
    <n v="120"/>
    <n v="40"/>
    <n v="172"/>
    <n v="1"/>
    <n v="172"/>
  </r>
  <r>
    <n v="3"/>
    <x v="0"/>
    <s v="Auditoria Integral al proyecto de inversión (planeación, presupuesto, contratación, indicadores de gestión) "/>
    <n v="24"/>
    <n v="160"/>
    <n v="60"/>
    <n v="244"/>
    <n v="1"/>
    <n v="244"/>
  </r>
  <r>
    <n v="4"/>
    <x v="0"/>
    <s v="Gestión Financiera "/>
    <n v="12"/>
    <n v="120"/>
    <n v="40"/>
    <n v="172"/>
    <n v="1"/>
    <n v="172"/>
  </r>
  <r>
    <n v="5"/>
    <x v="1"/>
    <m/>
    <m/>
    <m/>
    <m/>
    <m/>
    <m/>
    <m/>
  </r>
  <r>
    <n v="6"/>
    <x v="1"/>
    <m/>
    <m/>
    <m/>
    <m/>
    <m/>
    <m/>
    <m/>
  </r>
  <r>
    <n v="7"/>
    <x v="1"/>
    <m/>
    <m/>
    <m/>
    <m/>
    <m/>
    <m/>
    <m/>
  </r>
  <r>
    <n v="8"/>
    <x v="1"/>
    <m/>
    <m/>
    <m/>
    <m/>
    <m/>
    <m/>
    <m/>
  </r>
  <r>
    <n v="9"/>
    <x v="1"/>
    <m/>
    <m/>
    <m/>
    <m/>
    <m/>
    <m/>
    <m/>
  </r>
  <r>
    <n v="10"/>
    <x v="1"/>
    <m/>
    <m/>
    <m/>
    <m/>
    <m/>
    <m/>
    <m/>
  </r>
  <r>
    <n v="11"/>
    <x v="1"/>
    <m/>
    <m/>
    <m/>
    <m/>
    <n v="0"/>
    <n v="1"/>
    <n v="0"/>
  </r>
  <r>
    <n v="12"/>
    <x v="1"/>
    <m/>
    <m/>
    <m/>
    <m/>
    <n v="0"/>
    <n v="1"/>
    <n v="0"/>
  </r>
  <r>
    <n v="13"/>
    <x v="1"/>
    <m/>
    <m/>
    <m/>
    <m/>
    <n v="0"/>
    <n v="1"/>
    <n v="0"/>
  </r>
  <r>
    <n v="14"/>
    <x v="1"/>
    <m/>
    <m/>
    <m/>
    <m/>
    <n v="0"/>
    <n v="1"/>
    <n v="0"/>
  </r>
  <r>
    <n v="15"/>
    <x v="1"/>
    <m/>
    <m/>
    <m/>
    <m/>
    <n v="0"/>
    <n v="1"/>
    <n v="0"/>
  </r>
  <r>
    <n v="16"/>
    <x v="1"/>
    <m/>
    <m/>
    <m/>
    <m/>
    <n v="0"/>
    <n v="1"/>
    <n v="0"/>
  </r>
  <r>
    <n v="17"/>
    <x v="1"/>
    <m/>
    <m/>
    <m/>
    <m/>
    <n v="0"/>
    <n v="1"/>
    <n v="0"/>
  </r>
  <r>
    <n v="18"/>
    <x v="1"/>
    <m/>
    <m/>
    <m/>
    <m/>
    <n v="0"/>
    <n v="1"/>
    <n v="0"/>
  </r>
  <r>
    <m/>
    <x v="1"/>
    <m/>
    <m/>
    <m/>
    <m/>
    <n v="0"/>
    <n v="1"/>
    <n v="0"/>
  </r>
  <r>
    <m/>
    <x v="1"/>
    <m/>
    <m/>
    <m/>
    <m/>
    <n v="0"/>
    <n v="1"/>
    <n v="0"/>
  </r>
  <r>
    <m/>
    <x v="1"/>
    <m/>
    <m/>
    <m/>
    <m/>
    <n v="0"/>
    <n v="1"/>
    <n v="0"/>
  </r>
  <r>
    <m/>
    <x v="1"/>
    <m/>
    <m/>
    <m/>
    <m/>
    <n v="0"/>
    <n v="1"/>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s v="TOTALES"/>
    <n v="760"/>
    <n v="12"/>
    <n v="76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6" minRefreshableVersion="3" useAutoFormatting="1" itemPrintTitles="1" createdVersion="4" indent="0" outline="1" outlineData="1" multipleFieldFilters="0">
  <location ref="A41:C44" firstHeaderRow="0" firstDataRow="1" firstDataCol="1"/>
  <pivotFields count="9">
    <pivotField showAll="0"/>
    <pivotField axis="axisRow" showAll="0">
      <items count="5">
        <item x="0"/>
        <item m="1" x="3"/>
        <item m="1" x="2"/>
        <item x="1"/>
        <item t="default"/>
      </items>
    </pivotField>
    <pivotField showAll="0"/>
    <pivotField showAll="0"/>
    <pivotField showAll="0"/>
    <pivotField showAll="0"/>
    <pivotField dataField="1" showAll="0"/>
    <pivotField dataField="1" showAll="0"/>
    <pivotField showAll="0"/>
  </pivotFields>
  <rowFields count="1">
    <field x="1"/>
  </rowFields>
  <rowItems count="3">
    <i>
      <x/>
    </i>
    <i>
      <x v="3"/>
    </i>
    <i t="grand">
      <x/>
    </i>
  </rowItems>
  <colFields count="1">
    <field x="-2"/>
  </colFields>
  <colItems count="2">
    <i>
      <x/>
    </i>
    <i i="1">
      <x v="1"/>
    </i>
  </colItems>
  <dataFields count="2">
    <dataField name="Suma de Total horas por trabajo de auditoría" fld="6" baseField="1" baseItem="2"/>
    <dataField name="Cuenta de # Informes x año" fld="7" subtotal="count" baseField="0" baseItem="0"/>
  </dataFields>
  <formats count="1">
    <format dxfId="26">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2" name="Tabla1" displayName="Tabla1" ref="A12:I35" totalsRowShown="0" headerRowDxfId="25" dataDxfId="23" headerRowBorderDxfId="24" tableBorderDxfId="22" totalsRowBorderDxfId="21">
  <tableColumns count="9">
    <tableColumn id="1" name="No" dataDxfId="20"/>
    <tableColumn id="2" name="TIPO DE TRABAJO DE AUDITORÍA " dataDxfId="19"/>
    <tableColumn id="3" name="Descripción" dataDxfId="18"/>
    <tableColumn id="4" name="Planeacion Auditoria/Solicitud de Informaciòn" dataDxfId="17"/>
    <tableColumn id="5" name="Ejecucion  Auditoria/Análisis de informaciòn" dataDxfId="16"/>
    <tableColumn id="6" name="Informe de Auditoria /Seguimiento" dataDxfId="15"/>
    <tableColumn id="7" name="Total horas por trabajo de auditoría" dataDxfId="14"/>
    <tableColumn id="8" name="# Informes x año" dataDxfId="13"/>
    <tableColumn id="9" name="Horas x trabajo de auditoría" dataDxfId="12">
      <calculatedColumnFormula>+G13*H13</calculatedColumnFormula>
    </tableColumn>
  </tableColumns>
  <tableStyleInfo name="TableStyleLight1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9.bin"/><Relationship Id="rId1" Type="http://schemas.openxmlformats.org/officeDocument/2006/relationships/hyperlink" Target="http://colombia.workingdays.org/"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colombia.workingdays.org/"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ivotTable" Target="../pivotTables/pivotTable1.xml"/><Relationship Id="rId5" Type="http://schemas.openxmlformats.org/officeDocument/2006/relationships/comments" Target="../comments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N17"/>
  <sheetViews>
    <sheetView workbookViewId="0"/>
  </sheetViews>
  <sheetFormatPr baseColWidth="10" defaultColWidth="11.42578125" defaultRowHeight="15" x14ac:dyDescent="0.25"/>
  <cols>
    <col min="1" max="16384" width="11.42578125" style="88"/>
  </cols>
  <sheetData>
    <row r="4" spans="3:14" ht="15.75" thickBot="1" x14ac:dyDescent="0.3"/>
    <row r="5" spans="3:14" ht="68.25" customHeight="1" thickBot="1" x14ac:dyDescent="0.3">
      <c r="C5" s="384" t="s">
        <v>44</v>
      </c>
      <c r="D5" s="385"/>
      <c r="E5" s="385"/>
      <c r="F5" s="385"/>
      <c r="G5" s="385"/>
      <c r="H5" s="385"/>
      <c r="I5" s="385"/>
      <c r="J5" s="385"/>
      <c r="K5" s="385"/>
      <c r="L5" s="385"/>
      <c r="M5" s="385"/>
      <c r="N5" s="386"/>
    </row>
    <row r="6" spans="3:14" ht="288.75" customHeight="1" thickBot="1" x14ac:dyDescent="0.3">
      <c r="C6" s="381" t="s">
        <v>51</v>
      </c>
      <c r="D6" s="382"/>
      <c r="E6" s="382"/>
      <c r="F6" s="382"/>
      <c r="G6" s="382"/>
      <c r="H6" s="382"/>
      <c r="I6" s="382"/>
      <c r="J6" s="382"/>
      <c r="K6" s="382"/>
      <c r="L6" s="382"/>
      <c r="M6" s="382"/>
      <c r="N6" s="383"/>
    </row>
    <row r="7" spans="3:14" ht="45" customHeight="1" thickBot="1" x14ac:dyDescent="0.3">
      <c r="C7" s="69"/>
      <c r="D7" s="72" t="s">
        <v>52</v>
      </c>
      <c r="E7" s="70"/>
      <c r="F7" s="70"/>
      <c r="G7" s="70"/>
      <c r="H7" s="70"/>
      <c r="I7" s="70"/>
      <c r="J7" s="70"/>
      <c r="K7" s="70"/>
      <c r="L7" s="70"/>
      <c r="M7" s="70"/>
      <c r="N7" s="71"/>
    </row>
    <row r="8" spans="3:14" ht="45" customHeight="1" x14ac:dyDescent="0.25">
      <c r="C8" s="66"/>
      <c r="D8" s="75" t="s">
        <v>82</v>
      </c>
      <c r="E8" s="67"/>
      <c r="F8" s="67"/>
      <c r="G8" s="67"/>
      <c r="H8" s="67"/>
      <c r="I8" s="67"/>
      <c r="J8" s="67"/>
      <c r="K8" s="67"/>
      <c r="L8" s="67"/>
      <c r="M8" s="67"/>
      <c r="N8" s="68"/>
    </row>
    <row r="9" spans="3:14" x14ac:dyDescent="0.25">
      <c r="C9" s="45"/>
      <c r="D9" s="39"/>
      <c r="E9" s="39"/>
      <c r="F9" s="39"/>
      <c r="G9" s="39"/>
      <c r="H9" s="39"/>
      <c r="I9" s="39"/>
      <c r="J9" s="39"/>
      <c r="K9" s="39"/>
      <c r="L9" s="39"/>
      <c r="M9" s="39"/>
      <c r="N9" s="40"/>
    </row>
    <row r="10" spans="3:14" ht="18" x14ac:dyDescent="0.25">
      <c r="C10" s="38"/>
      <c r="D10" s="46" t="s">
        <v>45</v>
      </c>
      <c r="E10" s="44"/>
      <c r="F10" s="39"/>
      <c r="G10" s="39"/>
      <c r="H10" s="39"/>
      <c r="I10" s="39"/>
      <c r="J10" s="39"/>
      <c r="K10" s="39"/>
      <c r="L10" s="39"/>
      <c r="M10" s="39"/>
      <c r="N10" s="40"/>
    </row>
    <row r="11" spans="3:14" ht="15.75" thickBot="1" x14ac:dyDescent="0.3">
      <c r="C11" s="47"/>
      <c r="D11" s="42"/>
      <c r="E11" s="42"/>
      <c r="F11" s="42"/>
      <c r="G11" s="42"/>
      <c r="H11" s="42"/>
      <c r="I11" s="42"/>
      <c r="J11" s="42"/>
      <c r="K11" s="42"/>
      <c r="L11" s="42"/>
      <c r="M11" s="42"/>
      <c r="N11" s="43"/>
    </row>
    <row r="12" spans="3:14" x14ac:dyDescent="0.25">
      <c r="C12" s="45"/>
      <c r="D12" s="39"/>
      <c r="E12" s="39"/>
      <c r="F12" s="39"/>
      <c r="G12" s="39"/>
      <c r="H12" s="39"/>
      <c r="I12" s="39"/>
      <c r="J12" s="39"/>
      <c r="K12" s="39"/>
      <c r="L12" s="39"/>
      <c r="M12" s="39"/>
      <c r="N12" s="40"/>
    </row>
    <row r="13" spans="3:14" ht="18" x14ac:dyDescent="0.25">
      <c r="C13" s="38"/>
      <c r="D13" s="46" t="s">
        <v>81</v>
      </c>
      <c r="E13" s="44"/>
      <c r="F13" s="39"/>
      <c r="G13" s="39"/>
      <c r="H13" s="39"/>
      <c r="I13" s="39"/>
      <c r="J13" s="39"/>
      <c r="K13" s="39"/>
      <c r="L13" s="39"/>
      <c r="M13" s="39"/>
      <c r="N13" s="40"/>
    </row>
    <row r="14" spans="3:14" ht="15.75" thickBot="1" x14ac:dyDescent="0.3">
      <c r="C14" s="47"/>
      <c r="D14" s="42"/>
      <c r="E14" s="42"/>
      <c r="F14" s="42"/>
      <c r="G14" s="42"/>
      <c r="H14" s="42"/>
      <c r="I14" s="42"/>
      <c r="J14" s="42"/>
      <c r="K14" s="42"/>
      <c r="L14" s="42"/>
      <c r="M14" s="42"/>
      <c r="N14" s="43"/>
    </row>
    <row r="15" spans="3:14" x14ac:dyDescent="0.25">
      <c r="C15" s="45"/>
      <c r="D15" s="39"/>
      <c r="E15" s="39"/>
      <c r="F15" s="39"/>
      <c r="G15" s="39"/>
      <c r="H15" s="39"/>
      <c r="I15" s="39"/>
      <c r="J15" s="39"/>
      <c r="K15" s="39"/>
      <c r="L15" s="39"/>
      <c r="M15" s="39"/>
      <c r="N15" s="40"/>
    </row>
    <row r="16" spans="3:14" ht="18" x14ac:dyDescent="0.25">
      <c r="C16" s="38"/>
      <c r="D16" s="46" t="s">
        <v>46</v>
      </c>
      <c r="E16" s="44"/>
      <c r="F16" s="39"/>
      <c r="G16" s="39"/>
      <c r="H16" s="39"/>
      <c r="I16" s="39"/>
      <c r="J16" s="39"/>
      <c r="K16" s="39"/>
      <c r="L16" s="39"/>
      <c r="M16" s="39"/>
      <c r="N16" s="40"/>
    </row>
    <row r="17" spans="3:14" ht="15.75" thickBot="1" x14ac:dyDescent="0.3">
      <c r="C17" s="47"/>
      <c r="D17" s="42"/>
      <c r="E17" s="42"/>
      <c r="F17" s="42"/>
      <c r="G17" s="42"/>
      <c r="H17" s="42"/>
      <c r="I17" s="42"/>
      <c r="J17" s="42"/>
      <c r="K17" s="42"/>
      <c r="L17" s="42"/>
      <c r="M17" s="42"/>
      <c r="N17" s="43"/>
    </row>
  </sheetData>
  <mergeCells count="2">
    <mergeCell ref="C6:N6"/>
    <mergeCell ref="C5:N5"/>
  </mergeCells>
  <pageMargins left="0.7" right="0.7" top="0.75" bottom="0.75" header="0.3" footer="0.3"/>
  <pageSetup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K21"/>
  <sheetViews>
    <sheetView topLeftCell="A11" workbookViewId="0">
      <selection activeCell="C11" sqref="C11:K11"/>
    </sheetView>
  </sheetViews>
  <sheetFormatPr baseColWidth="10" defaultColWidth="11.42578125" defaultRowHeight="15" x14ac:dyDescent="0.25"/>
  <cols>
    <col min="1" max="2" width="11.42578125" style="44"/>
    <col min="3" max="3" width="16.85546875" style="44" customWidth="1"/>
    <col min="4" max="16384" width="11.42578125" style="44"/>
  </cols>
  <sheetData>
    <row r="4" spans="3:11" ht="15.75" thickBot="1" x14ac:dyDescent="0.3"/>
    <row r="5" spans="3:11" x14ac:dyDescent="0.25">
      <c r="C5" s="184" t="s">
        <v>264</v>
      </c>
      <c r="D5" s="185"/>
      <c r="E5" s="185"/>
      <c r="F5" s="185"/>
      <c r="G5" s="185"/>
      <c r="H5" s="185"/>
      <c r="I5" s="185"/>
      <c r="J5" s="185"/>
      <c r="K5" s="186"/>
    </row>
    <row r="6" spans="3:11" ht="32.25" customHeight="1" thickBot="1" x14ac:dyDescent="0.3">
      <c r="C6" s="207" t="s">
        <v>288</v>
      </c>
      <c r="D6" s="497" t="s">
        <v>292</v>
      </c>
      <c r="E6" s="497"/>
      <c r="F6" s="497"/>
      <c r="G6" s="497"/>
      <c r="H6" s="497"/>
      <c r="I6" s="497"/>
      <c r="J6" s="497"/>
      <c r="K6" s="498"/>
    </row>
    <row r="7" spans="3:11" x14ac:dyDescent="0.25">
      <c r="C7" s="183"/>
      <c r="D7" s="183"/>
      <c r="E7" s="183"/>
      <c r="F7" s="183"/>
      <c r="G7" s="183"/>
      <c r="H7" s="183"/>
      <c r="I7" s="183"/>
      <c r="J7" s="183"/>
      <c r="K7" s="183"/>
    </row>
    <row r="9" spans="3:11" ht="384" customHeight="1" x14ac:dyDescent="0.25">
      <c r="C9" s="400" t="s">
        <v>291</v>
      </c>
      <c r="D9" s="400"/>
      <c r="E9" s="400"/>
      <c r="F9" s="400"/>
      <c r="G9" s="400"/>
      <c r="H9" s="400"/>
      <c r="I9" s="400"/>
      <c r="J9" s="400"/>
      <c r="K9" s="400"/>
    </row>
    <row r="10" spans="3:11" ht="205.5" customHeight="1" x14ac:dyDescent="0.25">
      <c r="C10" s="400" t="s">
        <v>289</v>
      </c>
      <c r="D10" s="400"/>
      <c r="E10" s="400"/>
      <c r="F10" s="400"/>
      <c r="G10" s="400"/>
      <c r="H10" s="400"/>
      <c r="I10" s="400"/>
      <c r="J10" s="400"/>
      <c r="K10" s="400"/>
    </row>
    <row r="11" spans="3:11" ht="205.5" customHeight="1" thickBot="1" x14ac:dyDescent="0.3">
      <c r="C11" s="400" t="s">
        <v>290</v>
      </c>
      <c r="D11" s="400"/>
      <c r="E11" s="400"/>
      <c r="F11" s="400"/>
      <c r="G11" s="400"/>
      <c r="H11" s="400"/>
      <c r="I11" s="400"/>
      <c r="J11" s="400"/>
      <c r="K11" s="400"/>
    </row>
    <row r="12" spans="3:11" ht="39.75" customHeight="1" x14ac:dyDescent="0.25">
      <c r="C12" s="184" t="s">
        <v>264</v>
      </c>
      <c r="D12" s="185"/>
      <c r="E12" s="185"/>
      <c r="F12" s="185"/>
      <c r="G12" s="185"/>
      <c r="H12" s="185"/>
      <c r="I12" s="185"/>
      <c r="J12" s="185"/>
      <c r="K12" s="186"/>
    </row>
    <row r="13" spans="3:11" ht="15.75" thickBot="1" x14ac:dyDescent="0.3">
      <c r="C13" s="207" t="s">
        <v>293</v>
      </c>
      <c r="D13" s="497" t="s">
        <v>294</v>
      </c>
      <c r="E13" s="497"/>
      <c r="F13" s="497"/>
      <c r="G13" s="497"/>
      <c r="H13" s="497"/>
      <c r="I13" s="497"/>
      <c r="J13" s="497"/>
      <c r="K13" s="498"/>
    </row>
    <row r="14" spans="3:11" x14ac:dyDescent="0.25">
      <c r="C14" s="183"/>
      <c r="D14" s="183"/>
      <c r="E14" s="183"/>
      <c r="F14" s="183"/>
      <c r="G14" s="183"/>
      <c r="H14" s="183"/>
      <c r="I14" s="183"/>
      <c r="J14" s="183"/>
      <c r="K14" s="183"/>
    </row>
    <row r="16" spans="3:11" ht="184.5" customHeight="1" x14ac:dyDescent="0.25">
      <c r="C16" s="400" t="s">
        <v>295</v>
      </c>
      <c r="D16" s="400"/>
      <c r="E16" s="400"/>
      <c r="F16" s="400"/>
      <c r="G16" s="400"/>
      <c r="H16" s="400"/>
      <c r="I16" s="400"/>
      <c r="J16" s="400"/>
      <c r="K16" s="400"/>
    </row>
    <row r="17" spans="3:11" ht="320.25" customHeight="1" x14ac:dyDescent="0.25">
      <c r="C17" s="400" t="s">
        <v>296</v>
      </c>
      <c r="D17" s="400"/>
      <c r="E17" s="400"/>
      <c r="F17" s="400"/>
      <c r="G17" s="400"/>
      <c r="H17" s="400"/>
      <c r="I17" s="400"/>
      <c r="J17" s="400"/>
      <c r="K17" s="400"/>
    </row>
    <row r="18" spans="3:11" ht="242.25" customHeight="1" x14ac:dyDescent="0.25">
      <c r="C18" s="400" t="s">
        <v>297</v>
      </c>
      <c r="D18" s="400"/>
      <c r="E18" s="400"/>
      <c r="F18" s="400"/>
      <c r="G18" s="400"/>
      <c r="H18" s="400"/>
      <c r="I18" s="400"/>
      <c r="J18" s="400"/>
      <c r="K18" s="400"/>
    </row>
    <row r="19" spans="3:11" ht="252" customHeight="1" x14ac:dyDescent="0.25">
      <c r="C19" s="400" t="s">
        <v>298</v>
      </c>
      <c r="D19" s="400"/>
      <c r="E19" s="400"/>
      <c r="F19" s="400"/>
      <c r="G19" s="400"/>
      <c r="H19" s="400"/>
      <c r="I19" s="400"/>
      <c r="J19" s="400"/>
      <c r="K19" s="400"/>
    </row>
    <row r="20" spans="3:11" ht="161.25" customHeight="1" x14ac:dyDescent="0.25">
      <c r="C20" s="400" t="s">
        <v>299</v>
      </c>
      <c r="D20" s="400"/>
      <c r="E20" s="400"/>
      <c r="F20" s="400"/>
      <c r="G20" s="400"/>
      <c r="H20" s="400"/>
      <c r="I20" s="400"/>
      <c r="J20" s="400"/>
      <c r="K20" s="400"/>
    </row>
    <row r="21" spans="3:11" ht="16.5" x14ac:dyDescent="0.25">
      <c r="C21" s="499" t="s">
        <v>274</v>
      </c>
      <c r="D21" s="499"/>
      <c r="E21" s="499"/>
      <c r="F21" s="499"/>
      <c r="G21" s="499"/>
      <c r="H21" s="499"/>
      <c r="I21" s="499"/>
      <c r="J21" s="499"/>
      <c r="K21" s="499"/>
    </row>
  </sheetData>
  <mergeCells count="11">
    <mergeCell ref="C9:K9"/>
    <mergeCell ref="C10:K10"/>
    <mergeCell ref="C11:K11"/>
    <mergeCell ref="D6:K6"/>
    <mergeCell ref="C21:K21"/>
    <mergeCell ref="D13:K13"/>
    <mergeCell ref="C16:K16"/>
    <mergeCell ref="C18:K18"/>
    <mergeCell ref="C20:K20"/>
    <mergeCell ref="C17:K17"/>
    <mergeCell ref="C19:K19"/>
  </mergeCells>
  <pageMargins left="0.7" right="0.7" top="0.75" bottom="0.75" header="0.3" footer="0.3"/>
  <pageSetup orientation="portrait" horizontalDpi="4294967295" verticalDpi="4294967295"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zoomScale="118" zoomScaleNormal="118" workbookViewId="0">
      <selection activeCell="A12" sqref="A12"/>
    </sheetView>
  </sheetViews>
  <sheetFormatPr baseColWidth="10" defaultColWidth="11.42578125" defaultRowHeight="11.25" x14ac:dyDescent="0.2"/>
  <cols>
    <col min="1" max="1" width="26.140625" style="140" customWidth="1"/>
    <col min="2" max="2" width="31" style="140" customWidth="1"/>
    <col min="3" max="3" width="11.42578125" style="140"/>
    <col min="4" max="4" width="13.140625" style="140" customWidth="1"/>
    <col min="5" max="5" width="21.5703125" style="140" customWidth="1"/>
    <col min="6" max="6" width="11.42578125" style="140"/>
    <col min="7" max="7" width="26.42578125" style="140" customWidth="1"/>
    <col min="8" max="8" width="27.5703125" style="140" customWidth="1"/>
    <col min="9" max="9" width="15.85546875" style="142" customWidth="1"/>
    <col min="10" max="10" width="23.85546875" style="142" customWidth="1"/>
    <col min="11" max="11" width="11.42578125" style="142"/>
    <col min="12" max="12" width="12.28515625" style="142" customWidth="1"/>
    <col min="13" max="15" width="11.42578125" style="142"/>
    <col min="16" max="16" width="18.42578125" style="142" customWidth="1"/>
    <col min="17" max="17" width="11.42578125" style="142"/>
    <col min="18" max="16384" width="11.42578125" style="140"/>
  </cols>
  <sheetData>
    <row r="1" spans="1:17" s="44" customFormat="1" ht="72" customHeight="1" x14ac:dyDescent="0.25">
      <c r="A1" s="155"/>
      <c r="B1" s="500" t="s">
        <v>271</v>
      </c>
      <c r="C1" s="500"/>
      <c r="D1" s="500"/>
      <c r="E1" s="500"/>
      <c r="F1" s="500"/>
      <c r="G1" s="500"/>
      <c r="H1" s="156"/>
      <c r="I1" s="158"/>
      <c r="J1" s="158"/>
      <c r="K1" s="158"/>
      <c r="L1" s="158"/>
      <c r="M1" s="158"/>
      <c r="N1" s="158"/>
      <c r="O1" s="158"/>
      <c r="P1" s="39"/>
      <c r="Q1" s="39"/>
    </row>
    <row r="2" spans="1:17" ht="12.75" x14ac:dyDescent="0.25">
      <c r="A2" s="150" t="s">
        <v>429</v>
      </c>
      <c r="B2" s="113"/>
      <c r="C2" s="113"/>
      <c r="D2" s="113"/>
      <c r="E2" s="113"/>
      <c r="F2" s="113"/>
      <c r="G2" s="113"/>
      <c r="H2" s="113"/>
    </row>
    <row r="3" spans="1:17" ht="12.75" x14ac:dyDescent="0.25">
      <c r="A3" s="503" t="s">
        <v>267</v>
      </c>
      <c r="B3" s="503"/>
      <c r="C3" s="503"/>
      <c r="D3" s="503"/>
      <c r="E3" s="503"/>
      <c r="F3" s="503"/>
      <c r="G3" s="503"/>
      <c r="H3" s="503"/>
    </row>
    <row r="4" spans="1:17" ht="18.75" customHeight="1" x14ac:dyDescent="0.25">
      <c r="A4" s="506" t="s">
        <v>249</v>
      </c>
      <c r="B4" s="506"/>
      <c r="C4" s="506"/>
      <c r="D4" s="506"/>
      <c r="E4" s="506"/>
      <c r="F4" s="506"/>
      <c r="G4" s="506"/>
      <c r="H4" s="506"/>
    </row>
    <row r="5" spans="1:17" ht="12.75" x14ac:dyDescent="0.25">
      <c r="A5" s="145" t="s">
        <v>253</v>
      </c>
      <c r="B5" s="145" t="s">
        <v>192</v>
      </c>
      <c r="C5" s="145" t="s">
        <v>193</v>
      </c>
      <c r="D5" s="145" t="s">
        <v>194</v>
      </c>
      <c r="E5" s="145" t="s">
        <v>254</v>
      </c>
      <c r="F5" s="145" t="s">
        <v>193</v>
      </c>
      <c r="G5" s="145" t="s">
        <v>194</v>
      </c>
      <c r="H5" s="145" t="s">
        <v>255</v>
      </c>
      <c r="I5" s="141"/>
      <c r="J5" s="141"/>
      <c r="K5" s="141"/>
      <c r="L5" s="141"/>
    </row>
    <row r="6" spans="1:17" ht="13.5" x14ac:dyDescent="0.3">
      <c r="A6" s="148" t="s">
        <v>195</v>
      </c>
      <c r="B6" s="146">
        <v>19</v>
      </c>
      <c r="C6" s="146">
        <v>8</v>
      </c>
      <c r="D6" s="146">
        <f t="shared" ref="D6:D17" si="0">+C6*B6</f>
        <v>152</v>
      </c>
      <c r="E6" s="146"/>
      <c r="F6" s="146">
        <v>8</v>
      </c>
      <c r="G6" s="146">
        <v>0</v>
      </c>
      <c r="H6" s="146">
        <f>+D6-G6</f>
        <v>152</v>
      </c>
      <c r="J6" s="143"/>
      <c r="K6" s="143"/>
      <c r="L6" s="143"/>
    </row>
    <row r="7" spans="1:17" ht="13.5" x14ac:dyDescent="0.3">
      <c r="A7" s="148" t="s">
        <v>196</v>
      </c>
      <c r="B7" s="146">
        <v>20</v>
      </c>
      <c r="C7" s="146">
        <v>8</v>
      </c>
      <c r="D7" s="146">
        <f t="shared" si="0"/>
        <v>160</v>
      </c>
      <c r="E7" s="146"/>
      <c r="F7" s="146">
        <v>8</v>
      </c>
      <c r="G7" s="146">
        <f t="shared" ref="G7:G17" si="1">+F7*E7</f>
        <v>0</v>
      </c>
      <c r="H7" s="146">
        <f t="shared" ref="H7:H17" si="2">+D7-G7</f>
        <v>160</v>
      </c>
      <c r="J7" s="143"/>
      <c r="K7" s="143"/>
      <c r="L7" s="143"/>
    </row>
    <row r="8" spans="1:17" ht="13.5" x14ac:dyDescent="0.3">
      <c r="A8" s="148" t="s">
        <v>197</v>
      </c>
      <c r="B8" s="146">
        <v>19</v>
      </c>
      <c r="C8" s="146">
        <v>8</v>
      </c>
      <c r="D8" s="146">
        <f t="shared" si="0"/>
        <v>152</v>
      </c>
      <c r="E8" s="146"/>
      <c r="F8" s="146">
        <v>8</v>
      </c>
      <c r="G8" s="146">
        <f t="shared" si="1"/>
        <v>0</v>
      </c>
      <c r="H8" s="146">
        <f t="shared" si="2"/>
        <v>152</v>
      </c>
      <c r="J8" s="143"/>
      <c r="K8" s="143"/>
      <c r="L8" s="143"/>
    </row>
    <row r="9" spans="1:17" ht="13.5" x14ac:dyDescent="0.3">
      <c r="A9" s="148" t="s">
        <v>198</v>
      </c>
      <c r="B9" s="146">
        <v>20</v>
      </c>
      <c r="C9" s="146">
        <v>8</v>
      </c>
      <c r="D9" s="146">
        <f t="shared" si="0"/>
        <v>160</v>
      </c>
      <c r="E9" s="146"/>
      <c r="F9" s="146">
        <v>8</v>
      </c>
      <c r="G9" s="146">
        <f t="shared" si="1"/>
        <v>0</v>
      </c>
      <c r="H9" s="146">
        <f t="shared" si="2"/>
        <v>160</v>
      </c>
      <c r="J9" s="143"/>
      <c r="K9" s="143"/>
      <c r="L9" s="143"/>
    </row>
    <row r="10" spans="1:17" ht="13.5" x14ac:dyDescent="0.3">
      <c r="A10" s="148" t="s">
        <v>199</v>
      </c>
      <c r="B10" s="146">
        <v>20</v>
      </c>
      <c r="C10" s="146">
        <v>8</v>
      </c>
      <c r="D10" s="146">
        <f t="shared" si="0"/>
        <v>160</v>
      </c>
      <c r="E10" s="146"/>
      <c r="F10" s="146">
        <v>8</v>
      </c>
      <c r="G10" s="146">
        <f t="shared" si="1"/>
        <v>0</v>
      </c>
      <c r="H10" s="146">
        <f t="shared" si="2"/>
        <v>160</v>
      </c>
      <c r="J10" s="143"/>
      <c r="K10" s="143"/>
      <c r="L10" s="143"/>
    </row>
    <row r="11" spans="1:17" ht="13.5" x14ac:dyDescent="0.3">
      <c r="A11" s="148" t="s">
        <v>200</v>
      </c>
      <c r="B11" s="146">
        <v>20</v>
      </c>
      <c r="C11" s="146">
        <v>8</v>
      </c>
      <c r="D11" s="146">
        <f t="shared" si="0"/>
        <v>160</v>
      </c>
      <c r="E11" s="146"/>
      <c r="F11" s="146">
        <v>8</v>
      </c>
      <c r="G11" s="146">
        <f t="shared" si="1"/>
        <v>0</v>
      </c>
      <c r="H11" s="146">
        <f t="shared" si="2"/>
        <v>160</v>
      </c>
      <c r="J11" s="143"/>
      <c r="K11" s="143"/>
      <c r="L11" s="143"/>
    </row>
    <row r="12" spans="1:17" ht="13.5" x14ac:dyDescent="0.3">
      <c r="A12" s="148" t="s">
        <v>201</v>
      </c>
      <c r="B12" s="146">
        <v>20</v>
      </c>
      <c r="C12" s="146">
        <v>8</v>
      </c>
      <c r="D12" s="146">
        <f t="shared" si="0"/>
        <v>160</v>
      </c>
      <c r="E12" s="146"/>
      <c r="F12" s="146">
        <v>8</v>
      </c>
      <c r="G12" s="146">
        <f t="shared" si="1"/>
        <v>0</v>
      </c>
      <c r="H12" s="146">
        <f t="shared" si="2"/>
        <v>160</v>
      </c>
      <c r="J12" s="143"/>
      <c r="K12" s="143"/>
      <c r="L12" s="143"/>
    </row>
    <row r="13" spans="1:17" ht="13.5" x14ac:dyDescent="0.3">
      <c r="A13" s="148" t="s">
        <v>202</v>
      </c>
      <c r="B13" s="146">
        <v>20</v>
      </c>
      <c r="C13" s="146">
        <v>8</v>
      </c>
      <c r="D13" s="146">
        <f t="shared" si="0"/>
        <v>160</v>
      </c>
      <c r="E13" s="146"/>
      <c r="F13" s="146">
        <v>8</v>
      </c>
      <c r="G13" s="146">
        <f t="shared" si="1"/>
        <v>0</v>
      </c>
      <c r="H13" s="146">
        <f t="shared" si="2"/>
        <v>160</v>
      </c>
      <c r="J13" s="143"/>
      <c r="K13" s="143"/>
      <c r="L13" s="143"/>
    </row>
    <row r="14" spans="1:17" ht="13.5" x14ac:dyDescent="0.3">
      <c r="A14" s="148" t="s">
        <v>203</v>
      </c>
      <c r="B14" s="146">
        <v>22</v>
      </c>
      <c r="C14" s="146">
        <v>8</v>
      </c>
      <c r="D14" s="146">
        <f t="shared" si="0"/>
        <v>176</v>
      </c>
      <c r="E14" s="146"/>
      <c r="F14" s="146">
        <v>8</v>
      </c>
      <c r="G14" s="146">
        <f t="shared" si="1"/>
        <v>0</v>
      </c>
      <c r="H14" s="146">
        <f t="shared" si="2"/>
        <v>176</v>
      </c>
      <c r="J14" s="143"/>
      <c r="K14" s="143"/>
      <c r="L14" s="143"/>
    </row>
    <row r="15" spans="1:17" ht="13.5" x14ac:dyDescent="0.3">
      <c r="A15" s="148" t="s">
        <v>204</v>
      </c>
      <c r="B15" s="146">
        <v>20</v>
      </c>
      <c r="C15" s="146">
        <v>8</v>
      </c>
      <c r="D15" s="146">
        <f t="shared" si="0"/>
        <v>160</v>
      </c>
      <c r="E15" s="146"/>
      <c r="F15" s="146">
        <v>8</v>
      </c>
      <c r="G15" s="146">
        <f t="shared" si="1"/>
        <v>0</v>
      </c>
      <c r="H15" s="146">
        <f t="shared" si="2"/>
        <v>160</v>
      </c>
      <c r="J15" s="143"/>
      <c r="K15" s="143"/>
      <c r="L15" s="143"/>
    </row>
    <row r="16" spans="1:17" ht="13.5" x14ac:dyDescent="0.3">
      <c r="A16" s="148" t="s">
        <v>205</v>
      </c>
      <c r="B16" s="146">
        <v>20</v>
      </c>
      <c r="C16" s="146">
        <v>8</v>
      </c>
      <c r="D16" s="146">
        <f t="shared" si="0"/>
        <v>160</v>
      </c>
      <c r="E16" s="146"/>
      <c r="F16" s="146">
        <v>8</v>
      </c>
      <c r="G16" s="146">
        <f t="shared" si="1"/>
        <v>0</v>
      </c>
      <c r="H16" s="146">
        <f t="shared" si="2"/>
        <v>160</v>
      </c>
      <c r="J16" s="143"/>
      <c r="K16" s="143"/>
      <c r="L16" s="143"/>
    </row>
    <row r="17" spans="1:15" ht="13.5" x14ac:dyDescent="0.3">
      <c r="A17" s="148" t="s">
        <v>206</v>
      </c>
      <c r="B17" s="146">
        <v>17</v>
      </c>
      <c r="C17" s="146">
        <v>8</v>
      </c>
      <c r="D17" s="146">
        <f t="shared" si="0"/>
        <v>136</v>
      </c>
      <c r="E17" s="146"/>
      <c r="F17" s="146">
        <v>8</v>
      </c>
      <c r="G17" s="146">
        <f t="shared" si="1"/>
        <v>0</v>
      </c>
      <c r="H17" s="146">
        <f t="shared" si="2"/>
        <v>136</v>
      </c>
      <c r="J17" s="143"/>
      <c r="K17" s="143"/>
      <c r="L17" s="143"/>
    </row>
    <row r="18" spans="1:15" ht="12.75" x14ac:dyDescent="0.25">
      <c r="A18" s="149" t="s">
        <v>5</v>
      </c>
      <c r="B18" s="145">
        <f>SUM(B6:B17)</f>
        <v>237</v>
      </c>
      <c r="C18" s="145"/>
      <c r="D18" s="145">
        <f>SUM(D6:D17)</f>
        <v>1896</v>
      </c>
      <c r="E18" s="145">
        <f>SUM(E6:E17)</f>
        <v>0</v>
      </c>
      <c r="F18" s="145"/>
      <c r="G18" s="145">
        <f>SUM(G6:G17)</f>
        <v>0</v>
      </c>
      <c r="H18" s="145">
        <f>SUM(H6:H17)</f>
        <v>1896</v>
      </c>
      <c r="I18" s="144"/>
      <c r="J18" s="141"/>
      <c r="K18" s="141"/>
      <c r="L18" s="141"/>
    </row>
    <row r="19" spans="1:15" x14ac:dyDescent="0.2">
      <c r="A19" s="147"/>
      <c r="B19" s="157"/>
      <c r="C19" s="153"/>
      <c r="D19" s="153"/>
      <c r="E19" s="153"/>
      <c r="F19" s="151"/>
      <c r="G19" s="152"/>
      <c r="H19" s="151"/>
      <c r="L19" s="143"/>
    </row>
    <row r="20" spans="1:15" ht="25.5" customHeight="1" x14ac:dyDescent="0.25">
      <c r="A20" s="501" t="s">
        <v>260</v>
      </c>
      <c r="B20" s="502"/>
    </row>
    <row r="21" spans="1:15" ht="12.75" x14ac:dyDescent="0.25">
      <c r="A21" s="149" t="s">
        <v>256</v>
      </c>
      <c r="B21" s="139">
        <f>+B18-E18</f>
        <v>237</v>
      </c>
      <c r="F21" s="141"/>
      <c r="G21" s="141"/>
      <c r="H21" s="141"/>
      <c r="I21" s="141"/>
      <c r="K21" s="141"/>
      <c r="L21" s="141"/>
      <c r="M21" s="141"/>
      <c r="N21" s="141"/>
    </row>
    <row r="22" spans="1:15" ht="12.75" x14ac:dyDescent="0.25">
      <c r="A22" s="149" t="s">
        <v>257</v>
      </c>
      <c r="B22" s="139">
        <f>+D18-G18</f>
        <v>1896</v>
      </c>
      <c r="F22" s="142"/>
      <c r="G22" s="143"/>
      <c r="H22" s="143"/>
      <c r="I22" s="143"/>
      <c r="L22" s="143"/>
      <c r="M22" s="143"/>
      <c r="N22" s="143"/>
    </row>
    <row r="23" spans="1:15" x14ac:dyDescent="0.2">
      <c r="F23" s="142"/>
      <c r="G23" s="143"/>
      <c r="H23" s="143"/>
      <c r="I23" s="143"/>
      <c r="L23" s="143"/>
      <c r="M23" s="143"/>
      <c r="N23" s="143"/>
    </row>
    <row r="24" spans="1:15" x14ac:dyDescent="0.2">
      <c r="F24" s="142"/>
      <c r="G24" s="143"/>
      <c r="H24" s="143"/>
      <c r="I24" s="143"/>
      <c r="L24" s="143"/>
      <c r="M24" s="143"/>
      <c r="N24" s="143"/>
    </row>
    <row r="25" spans="1:15" ht="15" x14ac:dyDescent="0.25">
      <c r="A25" s="154" t="s">
        <v>191</v>
      </c>
      <c r="F25" s="142"/>
      <c r="G25" s="143"/>
      <c r="H25" s="143"/>
      <c r="I25" s="143"/>
      <c r="L25" s="143"/>
      <c r="M25" s="143"/>
      <c r="N25" s="143"/>
    </row>
    <row r="26" spans="1:15" x14ac:dyDescent="0.2">
      <c r="F26" s="142"/>
      <c r="G26" s="143"/>
      <c r="H26" s="143"/>
      <c r="I26" s="143"/>
      <c r="L26" s="143"/>
      <c r="M26" s="143"/>
      <c r="N26" s="143"/>
    </row>
    <row r="27" spans="1:15" s="113" customFormat="1" ht="17.25" customHeight="1" x14ac:dyDescent="0.25">
      <c r="A27" s="506" t="s">
        <v>258</v>
      </c>
      <c r="B27" s="506"/>
      <c r="C27" s="506"/>
      <c r="D27" s="506"/>
      <c r="E27" s="506"/>
      <c r="F27" s="506"/>
      <c r="G27" s="506"/>
      <c r="H27" s="506"/>
      <c r="I27" s="506"/>
      <c r="J27" s="506"/>
      <c r="K27" s="506"/>
      <c r="L27" s="506"/>
      <c r="M27" s="506"/>
      <c r="N27" s="506"/>
      <c r="O27" s="506"/>
    </row>
    <row r="28" spans="1:15" s="114" customFormat="1" ht="18" customHeight="1" x14ac:dyDescent="0.2">
      <c r="A28" s="507" t="s">
        <v>129</v>
      </c>
      <c r="B28" s="507" t="s">
        <v>130</v>
      </c>
      <c r="C28" s="507" t="s">
        <v>132</v>
      </c>
      <c r="D28" s="507" t="s">
        <v>133</v>
      </c>
      <c r="E28" s="507" t="s">
        <v>135</v>
      </c>
      <c r="F28" s="115" t="s">
        <v>136</v>
      </c>
      <c r="G28" s="115" t="s">
        <v>209</v>
      </c>
      <c r="H28" s="116" t="s">
        <v>137</v>
      </c>
      <c r="I28" s="116" t="s">
        <v>210</v>
      </c>
      <c r="J28" s="507" t="s">
        <v>211</v>
      </c>
      <c r="K28" s="509" t="s">
        <v>212</v>
      </c>
      <c r="L28" s="507" t="s">
        <v>213</v>
      </c>
      <c r="M28" s="507" t="s">
        <v>214</v>
      </c>
      <c r="N28" s="507" t="s">
        <v>215</v>
      </c>
    </row>
    <row r="29" spans="1:15" s="113" customFormat="1" x14ac:dyDescent="0.2">
      <c r="A29" s="508"/>
      <c r="B29" s="508"/>
      <c r="C29" s="508"/>
      <c r="D29" s="508"/>
      <c r="E29" s="508"/>
      <c r="F29" s="511" t="s">
        <v>216</v>
      </c>
      <c r="G29" s="511"/>
      <c r="H29" s="512" t="s">
        <v>217</v>
      </c>
      <c r="I29" s="512"/>
      <c r="J29" s="508"/>
      <c r="K29" s="510"/>
      <c r="L29" s="508"/>
      <c r="M29" s="508"/>
      <c r="N29" s="508"/>
    </row>
    <row r="30" spans="1:15" s="163" customFormat="1" ht="77.25" customHeight="1" x14ac:dyDescent="0.3">
      <c r="A30" s="159" t="s">
        <v>218</v>
      </c>
      <c r="B30" s="159" t="s">
        <v>219</v>
      </c>
      <c r="C30" s="160" t="s">
        <v>220</v>
      </c>
      <c r="D30" s="160" t="s">
        <v>207</v>
      </c>
      <c r="E30" s="161" t="s">
        <v>221</v>
      </c>
      <c r="F30" s="160" t="s">
        <v>222</v>
      </c>
      <c r="G30" s="160" t="s">
        <v>223</v>
      </c>
      <c r="H30" s="160" t="s">
        <v>224</v>
      </c>
      <c r="I30" s="160" t="s">
        <v>225</v>
      </c>
      <c r="J30" s="160" t="s">
        <v>226</v>
      </c>
      <c r="K30" s="162" t="s">
        <v>227</v>
      </c>
      <c r="L30" s="160" t="s">
        <v>228</v>
      </c>
      <c r="M30" s="160" t="s">
        <v>229</v>
      </c>
      <c r="N30" s="160" t="s">
        <v>230</v>
      </c>
    </row>
    <row r="31" spans="1:15" s="50" customFormat="1" ht="16.5" x14ac:dyDescent="0.3">
      <c r="A31" s="164"/>
      <c r="B31" s="164"/>
      <c r="C31" s="164"/>
      <c r="D31" s="164"/>
      <c r="E31" s="164"/>
      <c r="F31" s="165">
        <v>0.1</v>
      </c>
      <c r="G31" s="165">
        <v>0.05</v>
      </c>
      <c r="H31" s="165">
        <v>2.5000000000000001E-2</v>
      </c>
      <c r="I31" s="166">
        <f>+I32/E32</f>
        <v>6.3291139240506333E-2</v>
      </c>
      <c r="J31" s="167">
        <f>SUM(F31:I31)</f>
        <v>0.23829113924050635</v>
      </c>
      <c r="K31" s="168"/>
      <c r="L31" s="169"/>
      <c r="M31" s="169"/>
      <c r="N31" s="164"/>
    </row>
    <row r="32" spans="1:15" s="163" customFormat="1" ht="13.5" x14ac:dyDescent="0.3">
      <c r="A32" s="146" t="s">
        <v>259</v>
      </c>
      <c r="B32" s="146">
        <v>1</v>
      </c>
      <c r="C32" s="146">
        <f>+B21</f>
        <v>237</v>
      </c>
      <c r="D32" s="146">
        <v>0</v>
      </c>
      <c r="E32" s="170">
        <f>+C32-D32</f>
        <v>237</v>
      </c>
      <c r="F32" s="171">
        <f>+E32*$F$31</f>
        <v>23.700000000000003</v>
      </c>
      <c r="G32" s="172">
        <f>+E32*$G$31</f>
        <v>11.850000000000001</v>
      </c>
      <c r="H32" s="172">
        <f>+E32*$H$31</f>
        <v>5.9250000000000007</v>
      </c>
      <c r="I32" s="171">
        <v>15</v>
      </c>
      <c r="J32" s="171">
        <f>SUM(F32:I32)</f>
        <v>56.475000000000009</v>
      </c>
      <c r="K32" s="173">
        <f>+E32-J32</f>
        <v>180.52499999999998</v>
      </c>
      <c r="L32" s="174">
        <v>8</v>
      </c>
      <c r="M32" s="174">
        <f>+K32*L32</f>
        <v>1444.1999999999998</v>
      </c>
      <c r="N32" s="174">
        <f>+M32*B32</f>
        <v>1444.1999999999998</v>
      </c>
    </row>
    <row r="33" spans="1:17" s="163" customFormat="1" ht="13.5" x14ac:dyDescent="0.3">
      <c r="A33" s="146" t="s">
        <v>418</v>
      </c>
      <c r="B33" s="146">
        <v>1</v>
      </c>
      <c r="C33" s="146">
        <v>236</v>
      </c>
      <c r="D33" s="146">
        <v>0</v>
      </c>
      <c r="E33" s="170">
        <f>+C33-D33</f>
        <v>236</v>
      </c>
      <c r="F33" s="171">
        <f>+E33*$F$31</f>
        <v>23.6</v>
      </c>
      <c r="G33" s="172">
        <f>+E33*$G$31</f>
        <v>11.8</v>
      </c>
      <c r="H33" s="172">
        <f>+E33*$H$31</f>
        <v>5.9</v>
      </c>
      <c r="I33" s="171">
        <v>15</v>
      </c>
      <c r="J33" s="171">
        <f>SUM(F33:I33)</f>
        <v>56.300000000000004</v>
      </c>
      <c r="K33" s="173">
        <f>+E33-J33</f>
        <v>179.7</v>
      </c>
      <c r="L33" s="174">
        <v>8</v>
      </c>
      <c r="M33" s="174">
        <f>+K33*L33</f>
        <v>1437.6</v>
      </c>
      <c r="N33" s="174">
        <f>+M33*B33</f>
        <v>1437.6</v>
      </c>
    </row>
    <row r="34" spans="1:17" s="163" customFormat="1" ht="13.5" x14ac:dyDescent="0.3">
      <c r="A34" s="146" t="s">
        <v>421</v>
      </c>
      <c r="B34" s="146">
        <v>1</v>
      </c>
      <c r="C34" s="146">
        <v>200</v>
      </c>
      <c r="D34" s="146">
        <v>0</v>
      </c>
      <c r="E34" s="170">
        <f>+C34-D34</f>
        <v>200</v>
      </c>
      <c r="F34" s="171">
        <f>+E34*$F$31</f>
        <v>20</v>
      </c>
      <c r="G34" s="172">
        <f>+E34*$G$31</f>
        <v>10</v>
      </c>
      <c r="H34" s="172">
        <f>+E34*$H$31</f>
        <v>5</v>
      </c>
      <c r="I34" s="171">
        <v>15</v>
      </c>
      <c r="J34" s="171">
        <f>SUM(F34:I34)</f>
        <v>50</v>
      </c>
      <c r="K34" s="173">
        <f>+E34-J34</f>
        <v>150</v>
      </c>
      <c r="L34" s="174">
        <v>8</v>
      </c>
      <c r="M34" s="174">
        <f>+K34*L34</f>
        <v>1200</v>
      </c>
      <c r="N34" s="174">
        <f>+M34*B34</f>
        <v>1200</v>
      </c>
    </row>
    <row r="35" spans="1:17" s="163" customFormat="1" ht="13.5" x14ac:dyDescent="0.3">
      <c r="A35" s="146"/>
      <c r="B35" s="146"/>
      <c r="C35" s="146"/>
      <c r="D35" s="146"/>
      <c r="E35" s="170"/>
      <c r="F35" s="171"/>
      <c r="G35" s="172"/>
      <c r="H35" s="172"/>
      <c r="I35" s="171"/>
      <c r="J35" s="171"/>
      <c r="K35" s="173"/>
      <c r="L35" s="174"/>
      <c r="M35" s="174"/>
      <c r="N35" s="174"/>
    </row>
    <row r="36" spans="1:17" s="163" customFormat="1" ht="13.5" x14ac:dyDescent="0.3">
      <c r="A36" s="146"/>
      <c r="B36" s="146"/>
      <c r="C36" s="146"/>
      <c r="D36" s="146"/>
      <c r="E36" s="170"/>
      <c r="F36" s="171"/>
      <c r="G36" s="172"/>
      <c r="H36" s="172"/>
      <c r="I36" s="171"/>
      <c r="J36" s="171"/>
      <c r="K36" s="173"/>
      <c r="L36" s="174"/>
      <c r="M36" s="174"/>
      <c r="N36" s="174"/>
    </row>
    <row r="37" spans="1:17" s="163" customFormat="1" ht="13.5" x14ac:dyDescent="0.3">
      <c r="A37" s="175"/>
      <c r="B37" s="176"/>
      <c r="C37" s="176"/>
      <c r="D37" s="176"/>
      <c r="E37" s="176"/>
      <c r="F37" s="176"/>
      <c r="G37" s="176"/>
      <c r="H37" s="176"/>
      <c r="I37" s="176"/>
      <c r="J37" s="177" t="s">
        <v>250</v>
      </c>
      <c r="K37" s="178">
        <f>SUM(K32:K36)</f>
        <v>510.22499999999997</v>
      </c>
      <c r="L37" s="178">
        <f>SUM(L32:L36)</f>
        <v>24</v>
      </c>
      <c r="M37" s="178">
        <f>SUM(M32:M36)</f>
        <v>4081.7999999999997</v>
      </c>
      <c r="N37" s="178">
        <f>SUM(N32:N36)</f>
        <v>4081.7999999999997</v>
      </c>
    </row>
    <row r="38" spans="1:17" s="179" customFormat="1" ht="13.5" x14ac:dyDescent="0.3">
      <c r="I38" s="180"/>
      <c r="J38" s="180"/>
      <c r="K38" s="180"/>
      <c r="L38" s="180"/>
      <c r="M38" s="180"/>
      <c r="N38" s="180"/>
      <c r="O38" s="180"/>
      <c r="P38" s="180"/>
      <c r="Q38" s="180"/>
    </row>
    <row r="39" spans="1:17" s="179" customFormat="1" ht="13.5" x14ac:dyDescent="0.3">
      <c r="I39" s="180"/>
      <c r="J39" s="180"/>
      <c r="K39" s="180"/>
      <c r="L39" s="180"/>
      <c r="M39" s="180"/>
      <c r="N39" s="180"/>
      <c r="O39" s="180"/>
      <c r="P39" s="180"/>
      <c r="Q39" s="180"/>
    </row>
    <row r="40" spans="1:17" s="179" customFormat="1" ht="13.5" x14ac:dyDescent="0.3">
      <c r="I40" s="180"/>
      <c r="J40" s="180"/>
      <c r="K40" s="180"/>
      <c r="L40" s="180"/>
      <c r="M40" s="180"/>
      <c r="N40" s="180"/>
      <c r="O40" s="180"/>
      <c r="P40" s="180"/>
      <c r="Q40" s="180"/>
    </row>
    <row r="42" spans="1:17" ht="23.25" customHeight="1" x14ac:dyDescent="0.25">
      <c r="A42" s="501" t="s">
        <v>261</v>
      </c>
      <c r="B42" s="502"/>
    </row>
    <row r="43" spans="1:17" ht="22.5" customHeight="1" x14ac:dyDescent="0.25">
      <c r="A43" s="149" t="s">
        <v>256</v>
      </c>
      <c r="B43" s="181">
        <f>K37</f>
        <v>510.22499999999997</v>
      </c>
    </row>
    <row r="44" spans="1:17" ht="27.75" customHeight="1" x14ac:dyDescent="0.25">
      <c r="A44" s="182" t="s">
        <v>262</v>
      </c>
      <c r="B44" s="181">
        <f>+N37</f>
        <v>4081.7999999999997</v>
      </c>
    </row>
    <row r="48" spans="1:17" ht="12" thickBot="1" x14ac:dyDescent="0.25"/>
    <row r="49" spans="1:2" ht="41.25" customHeight="1" x14ac:dyDescent="0.25">
      <c r="A49" s="504" t="s">
        <v>284</v>
      </c>
      <c r="B49" s="505"/>
    </row>
    <row r="50" spans="1:2" ht="15" x14ac:dyDescent="0.25">
      <c r="A50" s="14"/>
      <c r="B50" s="198" t="s">
        <v>193</v>
      </c>
    </row>
    <row r="51" spans="1:2" ht="25.5" x14ac:dyDescent="0.25">
      <c r="A51" s="199" t="s">
        <v>126</v>
      </c>
      <c r="B51" s="200">
        <f>+'1. Horas requeridas PAAI'!I35</f>
        <v>3904</v>
      </c>
    </row>
    <row r="52" spans="1:2" ht="25.5" x14ac:dyDescent="0.25">
      <c r="A52" s="199" t="s">
        <v>208</v>
      </c>
      <c r="B52" s="201">
        <f>+B44</f>
        <v>4081.7999999999997</v>
      </c>
    </row>
    <row r="53" spans="1:2" ht="12.75" x14ac:dyDescent="0.25">
      <c r="A53" s="199" t="s">
        <v>286</v>
      </c>
      <c r="B53" s="201">
        <f>+B52-B51</f>
        <v>177.79999999999973</v>
      </c>
    </row>
    <row r="54" spans="1:2" ht="36.75" customHeight="1" thickBot="1" x14ac:dyDescent="0.3">
      <c r="A54" s="202" t="s">
        <v>285</v>
      </c>
      <c r="B54" s="203" t="str">
        <f>IF(B52&gt;B51,"NO PRESENTA DÉFICIT","PRESENTA DÉFICIT")</f>
        <v>NO PRESENTA DÉFICIT</v>
      </c>
    </row>
    <row r="55" spans="1:2" ht="15" x14ac:dyDescent="0.25">
      <c r="A55"/>
      <c r="B55"/>
    </row>
    <row r="56" spans="1:2" ht="15" x14ac:dyDescent="0.25">
      <c r="A56"/>
    </row>
  </sheetData>
  <mergeCells count="19">
    <mergeCell ref="C28:C29"/>
    <mergeCell ref="D28:D29"/>
    <mergeCell ref="E28:E29"/>
    <mergeCell ref="B1:G1"/>
    <mergeCell ref="A20:B20"/>
    <mergeCell ref="A3:H3"/>
    <mergeCell ref="A49:B49"/>
    <mergeCell ref="A4:H4"/>
    <mergeCell ref="A27:O27"/>
    <mergeCell ref="A42:B42"/>
    <mergeCell ref="J28:J29"/>
    <mergeCell ref="K28:K29"/>
    <mergeCell ref="L28:L29"/>
    <mergeCell ref="M28:M29"/>
    <mergeCell ref="N28:N29"/>
    <mergeCell ref="F29:G29"/>
    <mergeCell ref="H29:I29"/>
    <mergeCell ref="A28:A29"/>
    <mergeCell ref="B28:B29"/>
  </mergeCells>
  <dataValidations count="8">
    <dataValidation allowBlank="1" showInputMessage="1" showErrorMessage="1" prompt="Registre el numero de auditores de la OCI, discrimado por tipo de vinculacion ej Carrera Administrativa, Provisional o Contratista" sqref="B30"/>
    <dataValidation allowBlank="1" showInputMessage="1" showErrorMessage="1" prompt="Registre el tipo de vinculacion por auditor disponible en el equipo: Carrera Administrativa, Provisional,  Contratista  u otro." sqref="A30"/>
    <dataValidation allowBlank="1" showInputMessage="1" showErrorMessage="1" prompt="En caso de contar con auditores con permiso sindical registrelo de manera independiente, para efectuar el calculo respectivo" sqref="D30"/>
    <dataValidation allowBlank="1" showInputMessage="1" showErrorMessage="1" prompt="Registre en la celda inferior (amarilla) el % estimado a actividades administrativas y/o atencion a entes de control" sqref="F30"/>
    <dataValidation allowBlank="1" showInputMessage="1" showErrorMessage="1" prompt="Registre en celda inferior (amarilla) &quot; el % estimado a reuniones y/o capacitaciones" sqref="G30"/>
    <dataValidation allowBlank="1" showInputMessage="1" showErrorMessage="1" prompt="Registre en la en la celda inferior (amarilla) el % estimado por incapacidades y permisos" sqref="H30"/>
    <dataValidation allowBlank="1" showInputMessage="1" showErrorMessage="1" prompt="Registre los 15 dias habiles correspondientes de los auditores con derecho a disfrute a vacaciones" sqref="I30"/>
    <dataValidation allowBlank="1" showInputMessage="1" showErrorMessage="1" prompt="Registre el numero de horas laborables por tipo de vinculacion" sqref="L30"/>
  </dataValidations>
  <hyperlinks>
    <hyperlink ref="A25" r:id="rId1"/>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72"/>
  <sheetViews>
    <sheetView tabSelected="1" view="pageBreakPreview" topLeftCell="A6" zoomScale="66" zoomScaleNormal="91" zoomScaleSheetLayoutView="66" workbookViewId="0">
      <pane ySplit="3300"/>
      <selection activeCell="A8" sqref="A8"/>
      <selection pane="bottomLeft" activeCell="B1" sqref="B1:J3"/>
    </sheetView>
  </sheetViews>
  <sheetFormatPr baseColWidth="10" defaultColWidth="11.42578125" defaultRowHeight="78" customHeight="1" x14ac:dyDescent="0.45"/>
  <cols>
    <col min="1" max="1" width="80" style="61" customWidth="1"/>
    <col min="2" max="2" width="44.5703125" style="62" customWidth="1"/>
    <col min="3" max="3" width="33.85546875" style="63" customWidth="1"/>
    <col min="4" max="6" width="13.140625" style="62" customWidth="1"/>
    <col min="7" max="10" width="12.28515625" style="62" customWidth="1"/>
    <col min="11" max="18" width="12.28515625" style="61" customWidth="1"/>
    <col min="19" max="88" width="11.42578125" style="61"/>
    <col min="89" max="89" width="10.85546875" style="61" customWidth="1"/>
    <col min="90" max="92" width="11.42578125" style="61"/>
    <col min="93" max="16384" width="11.42578125" style="62"/>
  </cols>
  <sheetData>
    <row r="1" spans="1:107" s="58" customFormat="1" ht="78" customHeight="1" x14ac:dyDescent="0.25">
      <c r="A1" s="528"/>
      <c r="B1" s="531" t="s">
        <v>478</v>
      </c>
      <c r="C1" s="532"/>
      <c r="D1" s="532"/>
      <c r="E1" s="532"/>
      <c r="F1" s="532"/>
      <c r="G1" s="532"/>
      <c r="H1" s="532"/>
      <c r="I1" s="532"/>
      <c r="J1" s="532"/>
      <c r="K1" s="535"/>
      <c r="L1" s="535"/>
      <c r="M1" s="535"/>
      <c r="N1" s="535"/>
      <c r="O1" s="535"/>
      <c r="P1" s="535"/>
      <c r="Q1" s="535"/>
      <c r="R1" s="535"/>
      <c r="S1" s="535"/>
      <c r="T1" s="536"/>
    </row>
    <row r="2" spans="1:107" s="58" customFormat="1" ht="78" customHeight="1" x14ac:dyDescent="0.25">
      <c r="A2" s="529"/>
      <c r="B2" s="533"/>
      <c r="C2" s="534"/>
      <c r="D2" s="534"/>
      <c r="E2" s="534"/>
      <c r="F2" s="534"/>
      <c r="G2" s="534"/>
      <c r="H2" s="534"/>
      <c r="I2" s="534"/>
      <c r="J2" s="534"/>
      <c r="K2" s="537"/>
      <c r="L2" s="537"/>
      <c r="M2" s="537"/>
      <c r="N2" s="537"/>
      <c r="O2" s="537"/>
      <c r="P2" s="537"/>
      <c r="Q2" s="537"/>
      <c r="R2" s="537"/>
      <c r="S2" s="537"/>
      <c r="T2" s="538"/>
    </row>
    <row r="3" spans="1:107" s="58" customFormat="1" ht="78" customHeight="1" x14ac:dyDescent="0.25">
      <c r="A3" s="530"/>
      <c r="B3" s="533"/>
      <c r="C3" s="534"/>
      <c r="D3" s="534"/>
      <c r="E3" s="534"/>
      <c r="F3" s="534"/>
      <c r="G3" s="534"/>
      <c r="H3" s="534"/>
      <c r="I3" s="534"/>
      <c r="J3" s="534"/>
      <c r="K3" s="537"/>
      <c r="L3" s="537"/>
      <c r="M3" s="537"/>
      <c r="N3" s="537"/>
      <c r="O3" s="537"/>
      <c r="P3" s="537"/>
      <c r="Q3" s="537"/>
      <c r="R3" s="537"/>
      <c r="S3" s="537"/>
      <c r="T3" s="538"/>
    </row>
    <row r="4" spans="1:107" s="301" customFormat="1" ht="78" customHeight="1" x14ac:dyDescent="0.25">
      <c r="A4" s="300" t="s">
        <v>48</v>
      </c>
      <c r="B4" s="526" t="s">
        <v>373</v>
      </c>
      <c r="C4" s="526"/>
      <c r="D4" s="526"/>
      <c r="E4" s="526"/>
      <c r="F4" s="526"/>
      <c r="G4" s="526"/>
      <c r="H4" s="526"/>
      <c r="I4" s="526"/>
      <c r="J4" s="526"/>
      <c r="K4" s="526"/>
      <c r="L4" s="526"/>
      <c r="M4" s="526"/>
      <c r="N4" s="526"/>
      <c r="O4" s="526"/>
      <c r="P4" s="526"/>
      <c r="Q4" s="526"/>
      <c r="R4" s="526"/>
      <c r="S4" s="526"/>
      <c r="T4" s="527"/>
    </row>
    <row r="5" spans="1:107" s="301" customFormat="1" ht="78" customHeight="1" x14ac:dyDescent="0.25">
      <c r="A5" s="300" t="s">
        <v>238</v>
      </c>
      <c r="B5" s="526" t="s">
        <v>479</v>
      </c>
      <c r="C5" s="526"/>
      <c r="D5" s="526"/>
      <c r="E5" s="526"/>
      <c r="F5" s="526"/>
      <c r="G5" s="526"/>
      <c r="H5" s="526"/>
      <c r="I5" s="526"/>
      <c r="J5" s="526"/>
      <c r="K5" s="526"/>
      <c r="L5" s="526"/>
      <c r="M5" s="526"/>
      <c r="N5" s="526"/>
      <c r="O5" s="526"/>
      <c r="P5" s="526"/>
      <c r="Q5" s="526"/>
      <c r="R5" s="526"/>
      <c r="S5" s="526"/>
      <c r="T5" s="527"/>
    </row>
    <row r="6" spans="1:107" s="301" customFormat="1" ht="78" customHeight="1" x14ac:dyDescent="0.25">
      <c r="A6" s="300" t="s">
        <v>239</v>
      </c>
      <c r="B6" s="526" t="s">
        <v>480</v>
      </c>
      <c r="C6" s="526"/>
      <c r="D6" s="526"/>
      <c r="E6" s="526"/>
      <c r="F6" s="526"/>
      <c r="G6" s="526"/>
      <c r="H6" s="526"/>
      <c r="I6" s="526"/>
      <c r="J6" s="526"/>
      <c r="K6" s="526"/>
      <c r="L6" s="526"/>
      <c r="M6" s="526"/>
      <c r="N6" s="526"/>
      <c r="O6" s="526"/>
      <c r="P6" s="526"/>
      <c r="Q6" s="526"/>
      <c r="R6" s="526"/>
      <c r="S6" s="526"/>
      <c r="T6" s="527"/>
    </row>
    <row r="7" spans="1:107" s="301" customFormat="1" ht="78" customHeight="1" x14ac:dyDescent="0.25">
      <c r="A7" s="300" t="s">
        <v>240</v>
      </c>
      <c r="B7" s="526">
        <v>3</v>
      </c>
      <c r="C7" s="526"/>
      <c r="D7" s="526"/>
      <c r="E7" s="526"/>
      <c r="F7" s="526"/>
      <c r="G7" s="526"/>
      <c r="H7" s="526"/>
      <c r="I7" s="526"/>
      <c r="J7" s="526"/>
      <c r="K7" s="526"/>
      <c r="L7" s="526"/>
      <c r="M7" s="526"/>
      <c r="N7" s="526"/>
      <c r="O7" s="526"/>
      <c r="P7" s="526"/>
      <c r="Q7" s="526"/>
      <c r="R7" s="526"/>
      <c r="S7" s="526"/>
      <c r="T7" s="527"/>
    </row>
    <row r="8" spans="1:107" s="301" customFormat="1" ht="78" customHeight="1" thickBot="1" x14ac:dyDescent="0.3">
      <c r="A8" s="302" t="s">
        <v>241</v>
      </c>
      <c r="B8" s="542">
        <v>3</v>
      </c>
      <c r="C8" s="542"/>
      <c r="D8" s="542"/>
      <c r="E8" s="542"/>
      <c r="F8" s="542"/>
      <c r="G8" s="542"/>
      <c r="H8" s="542"/>
      <c r="I8" s="542"/>
      <c r="J8" s="542"/>
      <c r="K8" s="542"/>
      <c r="L8" s="542"/>
      <c r="M8" s="542"/>
      <c r="N8" s="542"/>
      <c r="O8" s="542"/>
      <c r="P8" s="542"/>
      <c r="Q8" s="542"/>
      <c r="R8" s="542"/>
      <c r="S8" s="542"/>
      <c r="T8" s="543"/>
    </row>
    <row r="9" spans="1:107" s="544" customFormat="1" ht="78" customHeight="1" x14ac:dyDescent="0.25"/>
    <row r="10" spans="1:107" s="544" customFormat="1" ht="78" customHeight="1" x14ac:dyDescent="0.25"/>
    <row r="11" spans="1:107" s="544" customFormat="1" ht="78" customHeight="1" x14ac:dyDescent="0.25"/>
    <row r="12" spans="1:107" s="544" customFormat="1" ht="78" customHeight="1" thickBot="1" x14ac:dyDescent="0.3"/>
    <row r="13" spans="1:107" s="304" customFormat="1" ht="78" customHeight="1" x14ac:dyDescent="0.25">
      <c r="A13" s="545" t="s">
        <v>243</v>
      </c>
      <c r="B13" s="547" t="s">
        <v>231</v>
      </c>
      <c r="C13" s="547" t="s">
        <v>242</v>
      </c>
      <c r="D13" s="549" t="s">
        <v>49</v>
      </c>
      <c r="E13" s="549"/>
      <c r="F13" s="549"/>
      <c r="G13" s="549"/>
      <c r="H13" s="549"/>
      <c r="I13" s="550" t="s">
        <v>425</v>
      </c>
      <c r="J13" s="550"/>
      <c r="K13" s="550"/>
      <c r="L13" s="550"/>
      <c r="M13" s="550"/>
      <c r="N13" s="550"/>
      <c r="O13" s="550"/>
      <c r="P13" s="550"/>
      <c r="Q13" s="550"/>
      <c r="R13" s="550"/>
      <c r="S13" s="550"/>
      <c r="T13" s="551"/>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3"/>
      <c r="AY13" s="303"/>
      <c r="AZ13" s="303"/>
      <c r="BA13" s="303"/>
      <c r="BB13" s="303"/>
      <c r="BC13" s="303"/>
      <c r="BD13" s="303"/>
      <c r="BE13" s="303"/>
      <c r="BF13" s="303"/>
      <c r="BG13" s="303"/>
      <c r="BH13" s="303"/>
      <c r="BI13" s="303"/>
      <c r="BJ13" s="303"/>
      <c r="BK13" s="303"/>
      <c r="BL13" s="303"/>
      <c r="BM13" s="303"/>
      <c r="BN13" s="303"/>
      <c r="BO13" s="303"/>
      <c r="BP13" s="303"/>
      <c r="BQ13" s="303"/>
      <c r="BR13" s="303"/>
      <c r="BS13" s="303"/>
      <c r="BT13" s="303"/>
      <c r="BU13" s="303"/>
      <c r="BV13" s="303"/>
      <c r="BW13" s="303"/>
      <c r="BX13" s="303"/>
      <c r="BY13" s="303"/>
      <c r="BZ13" s="303"/>
      <c r="CA13" s="303"/>
      <c r="CB13" s="303"/>
      <c r="CC13" s="303"/>
      <c r="CD13" s="303"/>
      <c r="CE13" s="303"/>
      <c r="CF13" s="303"/>
      <c r="CG13" s="303"/>
      <c r="CH13" s="303"/>
      <c r="CI13" s="303"/>
      <c r="CJ13" s="303"/>
      <c r="CK13" s="303"/>
      <c r="CL13" s="303"/>
      <c r="CM13" s="303"/>
      <c r="CN13" s="303"/>
      <c r="CO13" s="303"/>
      <c r="CP13" s="303"/>
      <c r="CQ13" s="303"/>
      <c r="CR13" s="303"/>
    </row>
    <row r="14" spans="1:107" s="304" customFormat="1" ht="78" customHeight="1" x14ac:dyDescent="0.25">
      <c r="A14" s="546"/>
      <c r="B14" s="548"/>
      <c r="C14" s="548"/>
      <c r="D14" s="517" t="s">
        <v>232</v>
      </c>
      <c r="E14" s="517" t="s">
        <v>233</v>
      </c>
      <c r="F14" s="517" t="s">
        <v>235</v>
      </c>
      <c r="G14" s="517" t="s">
        <v>236</v>
      </c>
      <c r="H14" s="517" t="s">
        <v>237</v>
      </c>
      <c r="I14" s="555" t="s">
        <v>234</v>
      </c>
      <c r="J14" s="555"/>
      <c r="K14" s="555"/>
      <c r="L14" s="555"/>
      <c r="M14" s="555"/>
      <c r="N14" s="555"/>
      <c r="O14" s="555"/>
      <c r="P14" s="555"/>
      <c r="Q14" s="555"/>
      <c r="R14" s="555"/>
      <c r="S14" s="555"/>
      <c r="T14" s="556"/>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303"/>
      <c r="BC14" s="303"/>
      <c r="BD14" s="303"/>
      <c r="BE14" s="303"/>
      <c r="BF14" s="303"/>
      <c r="BG14" s="303"/>
      <c r="BH14" s="303"/>
      <c r="BI14" s="303"/>
      <c r="BJ14" s="303"/>
      <c r="BK14" s="303"/>
      <c r="BL14" s="303"/>
      <c r="BM14" s="303"/>
      <c r="BN14" s="303"/>
      <c r="BO14" s="303"/>
      <c r="BP14" s="303"/>
      <c r="BQ14" s="303"/>
      <c r="BR14" s="303"/>
      <c r="BS14" s="303"/>
      <c r="BT14" s="303"/>
      <c r="BU14" s="303"/>
      <c r="BV14" s="303"/>
      <c r="BW14" s="303"/>
      <c r="BX14" s="303"/>
      <c r="BY14" s="303"/>
      <c r="BZ14" s="303"/>
      <c r="CA14" s="303"/>
      <c r="CB14" s="303"/>
      <c r="CC14" s="303"/>
      <c r="CD14" s="303"/>
      <c r="CE14" s="303"/>
      <c r="CF14" s="303"/>
      <c r="CG14" s="303"/>
      <c r="CH14" s="303"/>
      <c r="CI14" s="303"/>
      <c r="CJ14" s="303"/>
      <c r="CK14" s="303"/>
      <c r="CL14" s="303"/>
      <c r="CM14" s="303"/>
      <c r="CN14" s="303"/>
      <c r="CO14" s="303"/>
      <c r="CP14" s="303"/>
      <c r="CQ14" s="303"/>
      <c r="CR14" s="303"/>
      <c r="CS14" s="303"/>
      <c r="CT14" s="303"/>
    </row>
    <row r="15" spans="1:107" s="304" customFormat="1" ht="78" customHeight="1" x14ac:dyDescent="0.25">
      <c r="A15" s="546"/>
      <c r="B15" s="548"/>
      <c r="C15" s="548"/>
      <c r="D15" s="518"/>
      <c r="E15" s="518"/>
      <c r="F15" s="518"/>
      <c r="G15" s="518"/>
      <c r="H15" s="518"/>
      <c r="I15" s="555"/>
      <c r="J15" s="555"/>
      <c r="K15" s="555"/>
      <c r="L15" s="555"/>
      <c r="M15" s="555"/>
      <c r="N15" s="555"/>
      <c r="O15" s="555"/>
      <c r="P15" s="555"/>
      <c r="Q15" s="555"/>
      <c r="R15" s="555"/>
      <c r="S15" s="555"/>
      <c r="T15" s="556"/>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3"/>
      <c r="AY15" s="303"/>
      <c r="AZ15" s="303"/>
      <c r="BA15" s="303"/>
      <c r="BB15" s="303"/>
      <c r="BC15" s="303"/>
      <c r="BD15" s="303"/>
      <c r="BE15" s="303"/>
      <c r="BF15" s="303"/>
      <c r="BG15" s="303"/>
      <c r="BH15" s="303"/>
      <c r="BI15" s="303"/>
      <c r="BJ15" s="303"/>
      <c r="BK15" s="303"/>
      <c r="BL15" s="303"/>
      <c r="BM15" s="303"/>
      <c r="BN15" s="303"/>
      <c r="BO15" s="303"/>
      <c r="BP15" s="303"/>
      <c r="BQ15" s="303"/>
      <c r="BR15" s="303"/>
      <c r="BS15" s="303"/>
      <c r="BT15" s="303"/>
      <c r="BU15" s="303"/>
      <c r="BV15" s="303"/>
      <c r="BW15" s="303"/>
      <c r="BX15" s="303"/>
      <c r="BY15" s="303"/>
      <c r="BZ15" s="303"/>
      <c r="CA15" s="303"/>
      <c r="CB15" s="303"/>
      <c r="CC15" s="303"/>
      <c r="CD15" s="303"/>
      <c r="CE15" s="303"/>
      <c r="CF15" s="303"/>
      <c r="CG15" s="303"/>
      <c r="CH15" s="303"/>
      <c r="CI15" s="303"/>
      <c r="CJ15" s="303"/>
      <c r="CK15" s="303"/>
      <c r="CL15" s="303"/>
      <c r="CM15" s="303"/>
      <c r="CN15" s="303"/>
      <c r="CO15" s="303"/>
      <c r="CP15" s="303"/>
      <c r="CQ15" s="303"/>
      <c r="CR15" s="303"/>
      <c r="CS15" s="303"/>
      <c r="CT15" s="303"/>
      <c r="CU15" s="303"/>
      <c r="CV15" s="303"/>
      <c r="CW15" s="303"/>
      <c r="CX15" s="303"/>
      <c r="CY15" s="303"/>
      <c r="CZ15" s="303"/>
      <c r="DA15" s="303"/>
      <c r="DB15" s="303"/>
      <c r="DC15" s="303"/>
    </row>
    <row r="16" spans="1:107" s="304" customFormat="1" ht="78" customHeight="1" x14ac:dyDescent="0.25">
      <c r="A16" s="546"/>
      <c r="B16" s="548"/>
      <c r="C16" s="548"/>
      <c r="D16" s="518"/>
      <c r="E16" s="518"/>
      <c r="F16" s="518"/>
      <c r="G16" s="518"/>
      <c r="H16" s="518"/>
      <c r="I16" s="517" t="s">
        <v>195</v>
      </c>
      <c r="J16" s="517" t="s">
        <v>196</v>
      </c>
      <c r="K16" s="517" t="s">
        <v>197</v>
      </c>
      <c r="L16" s="517" t="s">
        <v>198</v>
      </c>
      <c r="M16" s="517" t="s">
        <v>199</v>
      </c>
      <c r="N16" s="517" t="s">
        <v>200</v>
      </c>
      <c r="O16" s="517" t="s">
        <v>201</v>
      </c>
      <c r="P16" s="517" t="s">
        <v>202</v>
      </c>
      <c r="Q16" s="517" t="s">
        <v>203</v>
      </c>
      <c r="R16" s="517" t="s">
        <v>204</v>
      </c>
      <c r="S16" s="517" t="s">
        <v>205</v>
      </c>
      <c r="T16" s="557" t="s">
        <v>206</v>
      </c>
      <c r="U16" s="303"/>
      <c r="V16" s="303"/>
      <c r="W16" s="303"/>
      <c r="X16" s="303"/>
      <c r="Y16" s="303"/>
      <c r="Z16" s="303"/>
      <c r="AA16" s="303"/>
      <c r="AB16" s="303"/>
      <c r="AC16" s="303"/>
      <c r="AD16" s="303"/>
      <c r="AE16" s="303"/>
      <c r="AF16" s="303"/>
      <c r="AG16" s="303"/>
      <c r="AH16" s="303"/>
      <c r="AI16" s="303"/>
      <c r="AJ16" s="303"/>
      <c r="AK16" s="303"/>
      <c r="AL16" s="303"/>
      <c r="AM16" s="303"/>
      <c r="AN16" s="303"/>
      <c r="AO16" s="303"/>
      <c r="AP16" s="303"/>
      <c r="AQ16" s="303"/>
      <c r="AR16" s="303"/>
      <c r="AS16" s="303"/>
      <c r="AT16" s="303"/>
      <c r="AU16" s="303"/>
      <c r="AV16" s="303"/>
      <c r="AW16" s="303"/>
      <c r="AX16" s="303"/>
      <c r="AY16" s="303"/>
      <c r="AZ16" s="303"/>
      <c r="BA16" s="303"/>
      <c r="BB16" s="303"/>
      <c r="BC16" s="303"/>
      <c r="BD16" s="303"/>
      <c r="BE16" s="303"/>
      <c r="BF16" s="303"/>
      <c r="BG16" s="303"/>
      <c r="BH16" s="303"/>
      <c r="BI16" s="303"/>
      <c r="BJ16" s="303"/>
      <c r="BK16" s="303"/>
      <c r="BL16" s="303"/>
      <c r="BM16" s="303"/>
      <c r="BN16" s="303"/>
      <c r="BO16" s="303"/>
      <c r="BP16" s="303"/>
      <c r="BQ16" s="303"/>
      <c r="BR16" s="303"/>
      <c r="BS16" s="303"/>
      <c r="BT16" s="303"/>
      <c r="BU16" s="303"/>
      <c r="BV16" s="303"/>
      <c r="BW16" s="303"/>
      <c r="BX16" s="303"/>
      <c r="BY16" s="303"/>
      <c r="BZ16" s="303"/>
      <c r="CA16" s="303"/>
      <c r="CB16" s="303"/>
      <c r="CC16" s="303"/>
      <c r="CD16" s="303"/>
      <c r="CE16" s="303"/>
      <c r="CF16" s="303"/>
      <c r="CG16" s="303"/>
      <c r="CH16" s="303"/>
      <c r="CI16" s="303"/>
      <c r="CJ16" s="303"/>
      <c r="CK16" s="303"/>
      <c r="CL16" s="303"/>
      <c r="CM16" s="303"/>
      <c r="CN16" s="303"/>
      <c r="CO16" s="303"/>
      <c r="CP16" s="303"/>
      <c r="CQ16" s="303"/>
      <c r="CR16" s="303"/>
      <c r="CS16" s="303"/>
      <c r="CT16" s="303"/>
      <c r="CU16" s="303"/>
      <c r="CV16" s="303"/>
      <c r="CW16" s="303"/>
      <c r="CX16" s="303"/>
      <c r="CY16" s="303"/>
      <c r="CZ16" s="303"/>
      <c r="DA16" s="303"/>
      <c r="DB16" s="303"/>
      <c r="DC16" s="303"/>
    </row>
    <row r="17" spans="1:20" s="305" customFormat="1" ht="78" customHeight="1" thickBot="1" x14ac:dyDescent="0.3">
      <c r="A17" s="552" t="s">
        <v>380</v>
      </c>
      <c r="B17" s="553"/>
      <c r="C17" s="554"/>
      <c r="D17" s="518"/>
      <c r="E17" s="518"/>
      <c r="F17" s="518"/>
      <c r="G17" s="518"/>
      <c r="H17" s="518"/>
      <c r="I17" s="518"/>
      <c r="J17" s="518"/>
      <c r="K17" s="518"/>
      <c r="L17" s="518"/>
      <c r="M17" s="518"/>
      <c r="N17" s="518"/>
      <c r="O17" s="518"/>
      <c r="P17" s="518"/>
      <c r="Q17" s="518"/>
      <c r="R17" s="518"/>
      <c r="S17" s="518"/>
      <c r="T17" s="558"/>
    </row>
    <row r="18" spans="1:20" s="305" customFormat="1" ht="78" customHeight="1" thickBot="1" x14ac:dyDescent="0.3">
      <c r="A18" s="519" t="s">
        <v>381</v>
      </c>
      <c r="B18" s="520"/>
      <c r="C18" s="306"/>
      <c r="D18" s="307"/>
      <c r="E18" s="307"/>
      <c r="F18" s="307"/>
      <c r="G18" s="307"/>
      <c r="H18" s="307"/>
      <c r="I18" s="307"/>
      <c r="J18" s="307"/>
      <c r="K18" s="307"/>
      <c r="L18" s="307"/>
      <c r="M18" s="307"/>
      <c r="N18" s="307"/>
      <c r="O18" s="307"/>
      <c r="P18" s="307"/>
      <c r="Q18" s="307"/>
      <c r="R18" s="307"/>
      <c r="S18" s="307"/>
      <c r="T18" s="308"/>
    </row>
    <row r="19" spans="1:20" s="305" customFormat="1" ht="78" customHeight="1" x14ac:dyDescent="0.25">
      <c r="A19" s="309" t="s">
        <v>442</v>
      </c>
      <c r="B19" s="309" t="s">
        <v>443</v>
      </c>
      <c r="C19" s="309" t="s">
        <v>412</v>
      </c>
      <c r="D19" s="310" t="s">
        <v>413</v>
      </c>
      <c r="E19" s="311"/>
      <c r="F19" s="311"/>
      <c r="G19" s="311"/>
      <c r="H19" s="311"/>
      <c r="I19" s="312"/>
      <c r="J19" s="313" t="s">
        <v>413</v>
      </c>
      <c r="K19" s="313" t="s">
        <v>413</v>
      </c>
      <c r="L19" s="313" t="s">
        <v>413</v>
      </c>
      <c r="M19" s="314"/>
      <c r="N19" s="315"/>
      <c r="O19" s="314"/>
      <c r="P19" s="314"/>
      <c r="Q19" s="314"/>
      <c r="R19" s="312"/>
      <c r="S19" s="312"/>
      <c r="T19" s="316"/>
    </row>
    <row r="20" spans="1:20" s="305" customFormat="1" ht="78" customHeight="1" x14ac:dyDescent="0.25">
      <c r="A20" s="317" t="s">
        <v>444</v>
      </c>
      <c r="B20" s="317" t="s">
        <v>443</v>
      </c>
      <c r="C20" s="317" t="s">
        <v>412</v>
      </c>
      <c r="D20" s="318"/>
      <c r="E20" s="319"/>
      <c r="F20" s="319"/>
      <c r="G20" s="319"/>
      <c r="H20" s="319"/>
      <c r="I20" s="320"/>
      <c r="J20" s="321"/>
      <c r="K20" s="321"/>
      <c r="L20" s="321"/>
      <c r="M20" s="321"/>
      <c r="N20" s="322"/>
      <c r="O20" s="323" t="s">
        <v>413</v>
      </c>
      <c r="P20" s="323" t="s">
        <v>413</v>
      </c>
      <c r="Q20" s="323" t="s">
        <v>413</v>
      </c>
      <c r="R20" s="320"/>
      <c r="S20" s="320"/>
      <c r="T20" s="324"/>
    </row>
    <row r="21" spans="1:20" s="305" customFormat="1" ht="78" customHeight="1" x14ac:dyDescent="0.25">
      <c r="A21" s="344" t="s">
        <v>445</v>
      </c>
      <c r="B21" s="344" t="s">
        <v>443</v>
      </c>
      <c r="C21" s="344" t="s">
        <v>412</v>
      </c>
      <c r="D21" s="318"/>
      <c r="E21" s="319"/>
      <c r="F21" s="319"/>
      <c r="G21" s="319"/>
      <c r="H21" s="319"/>
      <c r="I21" s="320"/>
      <c r="J21" s="320"/>
      <c r="K21" s="320"/>
      <c r="L21" s="320"/>
      <c r="M21" s="320"/>
      <c r="N21" s="325"/>
      <c r="O21" s="320"/>
      <c r="P21" s="320"/>
      <c r="Q21" s="320"/>
      <c r="R21" s="378" t="s">
        <v>413</v>
      </c>
      <c r="S21" s="378" t="s">
        <v>413</v>
      </c>
      <c r="T21" s="379" t="s">
        <v>413</v>
      </c>
    </row>
    <row r="22" spans="1:20" s="305" customFormat="1" ht="78" customHeight="1" x14ac:dyDescent="0.25">
      <c r="A22" s="377" t="s">
        <v>488</v>
      </c>
      <c r="B22" s="344" t="s">
        <v>443</v>
      </c>
      <c r="C22" s="344" t="s">
        <v>412</v>
      </c>
      <c r="D22" s="326"/>
      <c r="E22" s="327"/>
      <c r="F22" s="327"/>
      <c r="G22" s="327"/>
      <c r="H22" s="327"/>
      <c r="I22" s="328"/>
      <c r="J22" s="328"/>
      <c r="K22" s="328"/>
      <c r="L22" s="328"/>
      <c r="M22" s="328"/>
      <c r="N22" s="380"/>
      <c r="O22" s="328"/>
      <c r="P22" s="328"/>
      <c r="Q22" s="328"/>
      <c r="R22" s="378"/>
      <c r="S22" s="378" t="s">
        <v>489</v>
      </c>
      <c r="T22" s="379" t="s">
        <v>489</v>
      </c>
    </row>
    <row r="23" spans="1:20" s="305" customFormat="1" ht="78" customHeight="1" thickBot="1" x14ac:dyDescent="0.3">
      <c r="A23" s="377" t="s">
        <v>446</v>
      </c>
      <c r="B23" s="377" t="s">
        <v>443</v>
      </c>
      <c r="C23" s="377" t="s">
        <v>412</v>
      </c>
      <c r="D23" s="326" t="s">
        <v>413</v>
      </c>
      <c r="E23" s="327"/>
      <c r="F23" s="327"/>
      <c r="G23" s="327"/>
      <c r="H23" s="327"/>
      <c r="I23" s="328"/>
      <c r="J23" s="328"/>
      <c r="K23" s="328"/>
      <c r="L23" s="328"/>
      <c r="M23" s="328"/>
      <c r="N23" s="328"/>
      <c r="O23" s="328"/>
      <c r="P23" s="328"/>
      <c r="Q23" s="328"/>
      <c r="R23" s="378" t="s">
        <v>413</v>
      </c>
      <c r="S23" s="378" t="s">
        <v>413</v>
      </c>
      <c r="T23" s="379" t="s">
        <v>413</v>
      </c>
    </row>
    <row r="24" spans="1:20" s="305" customFormat="1" ht="78" customHeight="1" thickBot="1" x14ac:dyDescent="0.3">
      <c r="A24" s="519" t="s">
        <v>447</v>
      </c>
      <c r="B24" s="520"/>
      <c r="C24" s="521"/>
      <c r="D24" s="521"/>
      <c r="E24" s="521"/>
      <c r="F24" s="521"/>
      <c r="G24" s="521"/>
      <c r="H24" s="521"/>
      <c r="I24" s="521"/>
      <c r="J24" s="521"/>
      <c r="K24" s="521"/>
      <c r="L24" s="521"/>
      <c r="M24" s="521"/>
      <c r="N24" s="521"/>
      <c r="O24" s="521"/>
      <c r="P24" s="521"/>
      <c r="Q24" s="329"/>
      <c r="R24" s="329"/>
      <c r="S24" s="329"/>
      <c r="T24" s="330"/>
    </row>
    <row r="25" spans="1:20" s="305" customFormat="1" ht="78" customHeight="1" x14ac:dyDescent="0.25">
      <c r="A25" s="309" t="s">
        <v>448</v>
      </c>
      <c r="B25" s="309" t="s">
        <v>449</v>
      </c>
      <c r="C25" s="309" t="s">
        <v>412</v>
      </c>
      <c r="D25" s="299"/>
      <c r="I25" s="313" t="s">
        <v>413</v>
      </c>
      <c r="J25" s="313" t="s">
        <v>413</v>
      </c>
      <c r="K25" s="313" t="s">
        <v>413</v>
      </c>
      <c r="L25" s="313" t="s">
        <v>413</v>
      </c>
      <c r="M25" s="314"/>
      <c r="N25" s="312"/>
      <c r="O25" s="312"/>
      <c r="P25" s="312"/>
      <c r="Q25" s="312"/>
      <c r="R25" s="312"/>
      <c r="S25" s="312"/>
      <c r="T25" s="331"/>
    </row>
    <row r="26" spans="1:20" s="305" customFormat="1" ht="78" customHeight="1" x14ac:dyDescent="0.25">
      <c r="A26" s="522" t="s">
        <v>382</v>
      </c>
      <c r="B26" s="523"/>
      <c r="C26" s="332"/>
      <c r="D26" s="333"/>
      <c r="E26" s="333"/>
      <c r="F26" s="333"/>
      <c r="G26" s="333"/>
      <c r="H26" s="333"/>
      <c r="I26" s="334"/>
      <c r="J26" s="334"/>
      <c r="K26" s="334"/>
      <c r="L26" s="334"/>
      <c r="M26" s="334"/>
      <c r="N26" s="334"/>
      <c r="O26" s="334"/>
      <c r="P26" s="334"/>
      <c r="Q26" s="334"/>
      <c r="R26" s="334"/>
      <c r="S26" s="334"/>
      <c r="T26" s="335"/>
    </row>
    <row r="27" spans="1:20" s="305" customFormat="1" ht="78" customHeight="1" x14ac:dyDescent="0.25">
      <c r="A27" s="317" t="s">
        <v>462</v>
      </c>
      <c r="B27" s="317" t="s">
        <v>375</v>
      </c>
      <c r="C27" s="317" t="s">
        <v>481</v>
      </c>
      <c r="D27" s="336"/>
      <c r="E27" s="336"/>
      <c r="F27" s="336"/>
      <c r="G27" s="336"/>
      <c r="H27" s="336"/>
      <c r="I27" s="337"/>
      <c r="J27" s="337"/>
      <c r="K27" s="337"/>
      <c r="L27" s="337"/>
      <c r="M27" s="337"/>
      <c r="N27" s="338" t="s">
        <v>413</v>
      </c>
      <c r="O27" s="337"/>
      <c r="P27" s="337"/>
      <c r="Q27" s="338" t="s">
        <v>413</v>
      </c>
      <c r="R27" s="337"/>
      <c r="S27" s="337"/>
      <c r="T27" s="338" t="s">
        <v>413</v>
      </c>
    </row>
    <row r="28" spans="1:20" s="305" customFormat="1" ht="78" customHeight="1" x14ac:dyDescent="0.25">
      <c r="A28" s="317" t="s">
        <v>463</v>
      </c>
      <c r="B28" s="317" t="s">
        <v>464</v>
      </c>
      <c r="C28" s="317" t="s">
        <v>481</v>
      </c>
      <c r="D28" s="336"/>
      <c r="E28" s="336"/>
      <c r="F28" s="336"/>
      <c r="G28" s="336"/>
      <c r="H28" s="336"/>
      <c r="I28" s="337"/>
      <c r="J28" s="337"/>
      <c r="K28" s="337"/>
      <c r="L28" s="337"/>
      <c r="M28" s="339"/>
      <c r="N28" s="337"/>
      <c r="O28" s="338"/>
      <c r="P28" s="338" t="s">
        <v>413</v>
      </c>
      <c r="Q28" s="337"/>
      <c r="R28" s="337"/>
      <c r="S28" s="319"/>
      <c r="T28" s="338" t="s">
        <v>413</v>
      </c>
    </row>
    <row r="29" spans="1:20" s="305" customFormat="1" ht="78" customHeight="1" x14ac:dyDescent="0.25">
      <c r="A29" s="317" t="s">
        <v>465</v>
      </c>
      <c r="B29" s="317" t="s">
        <v>379</v>
      </c>
      <c r="C29" s="317" t="s">
        <v>481</v>
      </c>
      <c r="D29" s="336"/>
      <c r="E29" s="336"/>
      <c r="F29" s="336"/>
      <c r="G29" s="336"/>
      <c r="H29" s="336"/>
      <c r="I29" s="337"/>
      <c r="J29" s="337"/>
      <c r="K29" s="337"/>
      <c r="L29" s="319"/>
      <c r="M29" s="337"/>
      <c r="N29" s="337"/>
      <c r="O29" s="337"/>
      <c r="P29" s="338" t="s">
        <v>413</v>
      </c>
      <c r="Q29" s="337"/>
      <c r="R29" s="337"/>
      <c r="S29" s="319"/>
      <c r="T29" s="338" t="s">
        <v>413</v>
      </c>
    </row>
    <row r="30" spans="1:20" s="305" customFormat="1" ht="78" customHeight="1" x14ac:dyDescent="0.25">
      <c r="A30" s="317" t="s">
        <v>466</v>
      </c>
      <c r="B30" s="317" t="s">
        <v>467</v>
      </c>
      <c r="C30" s="317" t="s">
        <v>481</v>
      </c>
      <c r="D30" s="336"/>
      <c r="E30" s="336"/>
      <c r="F30" s="336"/>
      <c r="G30" s="336"/>
      <c r="H30" s="336"/>
      <c r="I30" s="337"/>
      <c r="J30" s="337"/>
      <c r="K30" s="337"/>
      <c r="L30" s="319"/>
      <c r="M30" s="337"/>
      <c r="N30" s="337"/>
      <c r="O30" s="337"/>
      <c r="Q30" s="338" t="s">
        <v>413</v>
      </c>
      <c r="R30" s="337"/>
      <c r="S30" s="337"/>
      <c r="T30" s="337"/>
    </row>
    <row r="31" spans="1:20" s="305" customFormat="1" ht="78" customHeight="1" x14ac:dyDescent="0.25">
      <c r="A31" s="317" t="s">
        <v>468</v>
      </c>
      <c r="B31" s="317"/>
      <c r="C31" s="317" t="s">
        <v>481</v>
      </c>
      <c r="D31" s="336"/>
      <c r="E31" s="336"/>
      <c r="F31" s="336"/>
      <c r="G31" s="336"/>
      <c r="H31" s="336"/>
      <c r="I31" s="337"/>
      <c r="J31" s="337"/>
      <c r="K31" s="337"/>
      <c r="L31" s="337"/>
      <c r="M31" s="338" t="s">
        <v>413</v>
      </c>
      <c r="N31" s="337"/>
      <c r="O31" s="337"/>
      <c r="P31" s="337"/>
      <c r="Q31" s="337"/>
      <c r="R31" s="338" t="s">
        <v>413</v>
      </c>
      <c r="S31" s="337"/>
      <c r="T31" s="337"/>
    </row>
    <row r="32" spans="1:20" s="305" customFormat="1" ht="78" customHeight="1" x14ac:dyDescent="0.25">
      <c r="A32" s="317" t="s">
        <v>469</v>
      </c>
      <c r="B32" s="317"/>
      <c r="C32" s="317" t="s">
        <v>481</v>
      </c>
      <c r="D32" s="336"/>
      <c r="E32" s="336"/>
      <c r="F32" s="336"/>
      <c r="G32" s="336"/>
      <c r="H32" s="336"/>
      <c r="I32" s="337"/>
      <c r="J32" s="337"/>
      <c r="K32" s="337"/>
      <c r="L32" s="337"/>
      <c r="M32" s="337"/>
      <c r="N32" s="337"/>
      <c r="O32" s="337"/>
      <c r="P32" s="337"/>
      <c r="Q32" s="337"/>
      <c r="R32" s="337"/>
      <c r="S32" s="338" t="s">
        <v>413</v>
      </c>
      <c r="T32" s="337"/>
    </row>
    <row r="33" spans="1:20" s="305" customFormat="1" ht="78" customHeight="1" x14ac:dyDescent="0.25">
      <c r="A33" s="317" t="s">
        <v>470</v>
      </c>
      <c r="B33" s="317" t="s">
        <v>485</v>
      </c>
      <c r="C33" s="317" t="s">
        <v>481</v>
      </c>
      <c r="D33" s="336"/>
      <c r="E33" s="336"/>
      <c r="F33" s="336"/>
      <c r="G33" s="336"/>
      <c r="H33" s="336"/>
      <c r="I33" s="337"/>
      <c r="J33" s="337"/>
      <c r="K33" s="337"/>
      <c r="L33" s="337"/>
      <c r="M33" s="337"/>
      <c r="N33" s="338"/>
      <c r="O33" s="337"/>
      <c r="P33" s="337"/>
      <c r="Q33" s="337"/>
      <c r="R33" s="337"/>
      <c r="S33" s="338" t="s">
        <v>413</v>
      </c>
      <c r="T33" s="337"/>
    </row>
    <row r="34" spans="1:20" s="305" customFormat="1" ht="78" customHeight="1" x14ac:dyDescent="0.25">
      <c r="A34" s="317" t="s">
        <v>471</v>
      </c>
      <c r="B34" s="317" t="s">
        <v>424</v>
      </c>
      <c r="C34" s="317" t="s">
        <v>481</v>
      </c>
      <c r="D34" s="336"/>
      <c r="E34" s="336"/>
      <c r="F34" s="336"/>
      <c r="G34" s="336"/>
      <c r="H34" s="336"/>
      <c r="I34" s="337"/>
      <c r="J34" s="337"/>
      <c r="K34" s="337"/>
      <c r="L34" s="337"/>
      <c r="M34" s="337"/>
      <c r="N34" s="337"/>
      <c r="O34" s="337"/>
      <c r="P34" s="337"/>
      <c r="Q34" s="337"/>
      <c r="R34" s="338" t="s">
        <v>413</v>
      </c>
      <c r="S34" s="337"/>
      <c r="T34" s="340"/>
    </row>
    <row r="35" spans="1:20" s="305" customFormat="1" ht="139.5" customHeight="1" x14ac:dyDescent="0.25">
      <c r="A35" s="317" t="s">
        <v>472</v>
      </c>
      <c r="B35" s="317"/>
      <c r="C35" s="317" t="s">
        <v>481</v>
      </c>
      <c r="D35" s="336"/>
      <c r="E35" s="336"/>
      <c r="F35" s="336"/>
      <c r="G35" s="336"/>
      <c r="H35" s="336"/>
      <c r="I35" s="337"/>
      <c r="J35" s="337"/>
      <c r="K35" s="337"/>
      <c r="L35" s="338" t="s">
        <v>413</v>
      </c>
      <c r="M35" s="337"/>
      <c r="N35" s="337"/>
      <c r="O35" s="338" t="s">
        <v>413</v>
      </c>
      <c r="P35" s="337"/>
      <c r="Q35" s="337"/>
      <c r="R35" s="338" t="s">
        <v>413</v>
      </c>
      <c r="S35" s="337"/>
      <c r="T35" s="338" t="s">
        <v>413</v>
      </c>
    </row>
    <row r="36" spans="1:20" s="305" customFormat="1" ht="78" customHeight="1" x14ac:dyDescent="0.25">
      <c r="A36" s="522" t="s">
        <v>244</v>
      </c>
      <c r="B36" s="523"/>
      <c r="C36" s="523"/>
      <c r="D36" s="341"/>
      <c r="E36" s="341"/>
      <c r="F36" s="341"/>
      <c r="G36" s="341"/>
      <c r="H36" s="341"/>
      <c r="I36" s="342"/>
      <c r="J36" s="342"/>
      <c r="K36" s="342"/>
      <c r="L36" s="342"/>
      <c r="M36" s="342"/>
      <c r="N36" s="342"/>
      <c r="O36" s="342"/>
      <c r="P36" s="342"/>
      <c r="Q36" s="342"/>
      <c r="R36" s="342"/>
      <c r="S36" s="342"/>
      <c r="T36" s="343"/>
    </row>
    <row r="37" spans="1:20" s="305" customFormat="1" ht="78" customHeight="1" x14ac:dyDescent="0.25">
      <c r="A37" s="344" t="s">
        <v>450</v>
      </c>
      <c r="B37" s="344" t="s">
        <v>397</v>
      </c>
      <c r="C37" s="344" t="s">
        <v>481</v>
      </c>
      <c r="D37" s="336"/>
      <c r="E37" s="336"/>
      <c r="F37" s="336"/>
      <c r="G37" s="336"/>
      <c r="H37" s="336"/>
      <c r="I37" s="345"/>
      <c r="J37" s="345"/>
      <c r="K37" s="345"/>
      <c r="L37" s="338" t="s">
        <v>413</v>
      </c>
      <c r="M37" s="345"/>
      <c r="N37" s="345"/>
      <c r="O37" s="345"/>
      <c r="P37" s="338" t="s">
        <v>413</v>
      </c>
      <c r="Q37" s="345"/>
      <c r="R37" s="345"/>
      <c r="S37" s="345"/>
      <c r="T37" s="338" t="s">
        <v>413</v>
      </c>
    </row>
    <row r="38" spans="1:20" s="305" customFormat="1" ht="78" customHeight="1" x14ac:dyDescent="0.25">
      <c r="A38" s="344" t="s">
        <v>451</v>
      </c>
      <c r="B38" s="344" t="s">
        <v>396</v>
      </c>
      <c r="C38" s="344" t="s">
        <v>481</v>
      </c>
      <c r="D38" s="336"/>
      <c r="E38" s="336"/>
      <c r="F38" s="336"/>
      <c r="G38" s="336"/>
      <c r="H38" s="336"/>
      <c r="I38" s="345"/>
      <c r="J38" s="345"/>
      <c r="K38" s="345"/>
      <c r="L38" s="338" t="s">
        <v>413</v>
      </c>
      <c r="M38" s="345"/>
      <c r="N38" s="345"/>
      <c r="O38" s="338" t="s">
        <v>413</v>
      </c>
      <c r="P38" s="345"/>
      <c r="Q38" s="345"/>
      <c r="R38" s="338" t="s">
        <v>413</v>
      </c>
      <c r="S38" s="345"/>
      <c r="T38" s="345"/>
    </row>
    <row r="39" spans="1:20" s="305" customFormat="1" ht="78" customHeight="1" x14ac:dyDescent="0.25">
      <c r="A39" s="344" t="s">
        <v>452</v>
      </c>
      <c r="B39" s="344" t="s">
        <v>395</v>
      </c>
      <c r="C39" s="344" t="s">
        <v>481</v>
      </c>
      <c r="D39" s="336"/>
      <c r="E39" s="336"/>
      <c r="F39" s="336"/>
      <c r="G39" s="336"/>
      <c r="H39" s="336"/>
      <c r="I39" s="345"/>
      <c r="J39" s="345"/>
      <c r="K39" s="345"/>
      <c r="L39" s="345"/>
      <c r="M39" s="345"/>
      <c r="N39" s="345"/>
      <c r="O39" s="338" t="s">
        <v>413</v>
      </c>
      <c r="P39" s="345"/>
      <c r="Q39" s="345"/>
      <c r="R39" s="345"/>
      <c r="S39" s="345"/>
      <c r="T39" s="338" t="s">
        <v>413</v>
      </c>
    </row>
    <row r="40" spans="1:20" s="305" customFormat="1" ht="78" customHeight="1" x14ac:dyDescent="0.25">
      <c r="A40" s="344" t="s">
        <v>387</v>
      </c>
      <c r="B40" s="344" t="s">
        <v>394</v>
      </c>
      <c r="C40" s="344" t="s">
        <v>481</v>
      </c>
      <c r="D40" s="336"/>
      <c r="E40" s="336"/>
      <c r="F40" s="336"/>
      <c r="G40" s="336"/>
      <c r="H40" s="336"/>
      <c r="I40" s="345"/>
      <c r="J40" s="338" t="s">
        <v>413</v>
      </c>
      <c r="K40" s="345"/>
      <c r="L40" s="345"/>
      <c r="M40" s="345"/>
      <c r="N40" s="345"/>
      <c r="O40" s="345"/>
      <c r="P40" s="345"/>
      <c r="Q40" s="345"/>
      <c r="R40" s="345"/>
      <c r="S40" s="345"/>
      <c r="T40" s="345"/>
    </row>
    <row r="41" spans="1:20" s="305" customFormat="1" ht="78" customHeight="1" x14ac:dyDescent="0.25">
      <c r="A41" s="344" t="s">
        <v>453</v>
      </c>
      <c r="B41" s="344" t="s">
        <v>393</v>
      </c>
      <c r="C41" s="344" t="s">
        <v>481</v>
      </c>
      <c r="D41" s="336"/>
      <c r="E41" s="336"/>
      <c r="F41" s="336"/>
      <c r="G41" s="336"/>
      <c r="H41" s="336"/>
      <c r="I41" s="345"/>
      <c r="J41" s="338" t="s">
        <v>413</v>
      </c>
      <c r="K41" s="345"/>
      <c r="L41" s="345"/>
      <c r="M41" s="345"/>
      <c r="N41" s="345"/>
      <c r="O41" s="345"/>
      <c r="P41" s="345"/>
      <c r="Q41" s="345"/>
      <c r="R41" s="345"/>
      <c r="S41" s="345"/>
      <c r="T41" s="345"/>
    </row>
    <row r="42" spans="1:20" s="305" customFormat="1" ht="78" customHeight="1" x14ac:dyDescent="0.25">
      <c r="A42" s="344" t="s">
        <v>454</v>
      </c>
      <c r="B42" s="344" t="s">
        <v>392</v>
      </c>
      <c r="C42" s="344" t="s">
        <v>481</v>
      </c>
      <c r="D42" s="336"/>
      <c r="E42" s="336"/>
      <c r="F42" s="336"/>
      <c r="G42" s="336"/>
      <c r="H42" s="336"/>
      <c r="I42" s="345"/>
      <c r="J42" s="338" t="s">
        <v>413</v>
      </c>
      <c r="K42" s="345"/>
      <c r="L42" s="345"/>
      <c r="M42" s="345"/>
      <c r="N42" s="345"/>
      <c r="O42" s="345"/>
      <c r="P42" s="345"/>
      <c r="Q42" s="345"/>
      <c r="R42" s="345"/>
      <c r="S42" s="345"/>
      <c r="T42" s="345"/>
    </row>
    <row r="43" spans="1:20" s="305" customFormat="1" ht="78" customHeight="1" x14ac:dyDescent="0.25">
      <c r="A43" s="344" t="s">
        <v>455</v>
      </c>
      <c r="B43" s="344" t="s">
        <v>392</v>
      </c>
      <c r="C43" s="344" t="s">
        <v>481</v>
      </c>
      <c r="D43" s="336"/>
      <c r="E43" s="336"/>
      <c r="F43" s="336"/>
      <c r="G43" s="336"/>
      <c r="H43" s="336"/>
      <c r="I43" s="345"/>
      <c r="J43" s="338" t="s">
        <v>413</v>
      </c>
      <c r="K43" s="345"/>
      <c r="L43" s="345"/>
      <c r="M43" s="345"/>
      <c r="N43" s="345"/>
      <c r="O43" s="345"/>
      <c r="P43" s="345"/>
      <c r="Q43" s="345"/>
      <c r="R43" s="345"/>
      <c r="S43" s="345"/>
      <c r="T43" s="345"/>
    </row>
    <row r="44" spans="1:20" s="305" customFormat="1" ht="78" customHeight="1" x14ac:dyDescent="0.25">
      <c r="A44" s="344" t="s">
        <v>456</v>
      </c>
      <c r="B44" s="344" t="s">
        <v>391</v>
      </c>
      <c r="C44" s="344" t="s">
        <v>481</v>
      </c>
      <c r="D44" s="336"/>
      <c r="E44" s="336"/>
      <c r="F44" s="336"/>
      <c r="G44" s="336"/>
      <c r="H44" s="321"/>
      <c r="I44" s="338" t="s">
        <v>413</v>
      </c>
      <c r="J44" s="345"/>
      <c r="K44" s="345"/>
      <c r="L44" s="345"/>
      <c r="M44" s="345"/>
      <c r="N44" s="345"/>
      <c r="O44" s="345"/>
      <c r="P44" s="345"/>
      <c r="Q44" s="345"/>
      <c r="R44" s="345"/>
      <c r="S44" s="345"/>
      <c r="T44" s="345"/>
    </row>
    <row r="45" spans="1:20" s="305" customFormat="1" ht="78" customHeight="1" x14ac:dyDescent="0.25">
      <c r="A45" s="344" t="s">
        <v>457</v>
      </c>
      <c r="B45" s="344" t="s">
        <v>398</v>
      </c>
      <c r="C45" s="344" t="s">
        <v>481</v>
      </c>
      <c r="D45" s="336"/>
      <c r="E45" s="336"/>
      <c r="F45" s="336"/>
      <c r="G45" s="336"/>
      <c r="H45" s="321"/>
      <c r="I45" s="345"/>
      <c r="J45" s="338" t="s">
        <v>413</v>
      </c>
      <c r="K45" s="345"/>
      <c r="L45" s="345"/>
      <c r="M45" s="345"/>
      <c r="N45" s="345"/>
      <c r="O45" s="345"/>
      <c r="P45" s="345"/>
      <c r="Q45" s="345"/>
      <c r="R45" s="345"/>
      <c r="S45" s="345"/>
      <c r="T45" s="345"/>
    </row>
    <row r="46" spans="1:20" s="305" customFormat="1" ht="78" customHeight="1" x14ac:dyDescent="0.25">
      <c r="A46" s="344" t="s">
        <v>458</v>
      </c>
      <c r="B46" s="344" t="s">
        <v>415</v>
      </c>
      <c r="C46" s="344" t="s">
        <v>481</v>
      </c>
      <c r="D46" s="336"/>
      <c r="E46" s="336"/>
      <c r="F46" s="336"/>
      <c r="G46" s="336"/>
      <c r="H46" s="321"/>
      <c r="I46" s="345"/>
      <c r="J46" s="338" t="s">
        <v>413</v>
      </c>
      <c r="K46" s="345"/>
      <c r="L46" s="345"/>
      <c r="M46" s="345"/>
      <c r="N46" s="345"/>
      <c r="O46" s="345"/>
      <c r="P46" s="338" t="s">
        <v>413</v>
      </c>
      <c r="Q46" s="345"/>
      <c r="R46" s="345"/>
      <c r="S46" s="345"/>
      <c r="T46" s="345"/>
    </row>
    <row r="47" spans="1:20" s="305" customFormat="1" ht="78" customHeight="1" x14ac:dyDescent="0.25">
      <c r="A47" s="344" t="s">
        <v>400</v>
      </c>
      <c r="B47" s="344" t="s">
        <v>401</v>
      </c>
      <c r="C47" s="344" t="s">
        <v>481</v>
      </c>
      <c r="D47" s="336"/>
      <c r="E47" s="336"/>
      <c r="F47" s="336"/>
      <c r="G47" s="336"/>
      <c r="H47" s="321"/>
      <c r="I47" s="345"/>
      <c r="J47" s="345"/>
      <c r="K47" s="338" t="s">
        <v>413</v>
      </c>
      <c r="L47" s="345"/>
      <c r="M47" s="345"/>
      <c r="N47" s="345"/>
      <c r="O47" s="345"/>
      <c r="P47" s="345"/>
      <c r="Q47" s="345"/>
      <c r="R47" s="345"/>
      <c r="S47" s="345"/>
      <c r="T47" s="345"/>
    </row>
    <row r="48" spans="1:20" s="305" customFormat="1" ht="78" customHeight="1" x14ac:dyDescent="0.25">
      <c r="A48" s="344" t="s">
        <v>459</v>
      </c>
      <c r="B48" s="344" t="s">
        <v>460</v>
      </c>
      <c r="C48" s="344" t="s">
        <v>481</v>
      </c>
      <c r="D48" s="336"/>
      <c r="E48" s="336"/>
      <c r="F48" s="336"/>
      <c r="G48" s="336"/>
      <c r="H48" s="321"/>
      <c r="I48" s="338" t="s">
        <v>413</v>
      </c>
      <c r="J48" s="345"/>
      <c r="K48" s="345"/>
      <c r="L48" s="376" t="s">
        <v>413</v>
      </c>
      <c r="M48" s="345"/>
      <c r="N48" s="345"/>
      <c r="O48" s="338" t="s">
        <v>413</v>
      </c>
      <c r="P48" s="345"/>
      <c r="Q48" s="345"/>
      <c r="R48" s="338" t="s">
        <v>413</v>
      </c>
      <c r="S48" s="345"/>
      <c r="T48" s="345"/>
    </row>
    <row r="49" spans="1:20" s="305" customFormat="1" ht="102.75" customHeight="1" x14ac:dyDescent="0.25">
      <c r="A49" s="344" t="s">
        <v>487</v>
      </c>
      <c r="B49" s="344" t="s">
        <v>486</v>
      </c>
      <c r="C49" s="344" t="s">
        <v>481</v>
      </c>
      <c r="D49" s="344"/>
      <c r="E49" s="344"/>
      <c r="F49" s="344"/>
      <c r="G49" s="344"/>
      <c r="H49" s="321"/>
      <c r="I49" s="345"/>
      <c r="J49" s="345"/>
      <c r="K49" s="345"/>
      <c r="L49" s="345"/>
      <c r="M49" s="338" t="s">
        <v>413</v>
      </c>
      <c r="N49" s="345"/>
      <c r="O49" s="345"/>
      <c r="P49" s="345"/>
      <c r="Q49" s="345"/>
      <c r="R49" s="345"/>
      <c r="S49" s="338" t="s">
        <v>413</v>
      </c>
      <c r="T49" s="345"/>
    </row>
    <row r="50" spans="1:20" s="305" customFormat="1" ht="78" customHeight="1" x14ac:dyDescent="0.25">
      <c r="A50" s="344" t="s">
        <v>461</v>
      </c>
      <c r="B50" s="344" t="s">
        <v>417</v>
      </c>
      <c r="C50" s="344" t="s">
        <v>481</v>
      </c>
      <c r="D50" s="344"/>
      <c r="E50" s="344"/>
      <c r="F50" s="344"/>
      <c r="G50" s="344"/>
      <c r="H50" s="321"/>
      <c r="I50" s="345"/>
      <c r="J50" s="345"/>
      <c r="K50" s="345"/>
      <c r="L50" s="345"/>
      <c r="M50" s="345"/>
      <c r="N50" s="345"/>
      <c r="O50" s="338" t="s">
        <v>413</v>
      </c>
      <c r="P50" s="345"/>
      <c r="Q50" s="345"/>
      <c r="R50" s="345"/>
      <c r="S50" s="345"/>
      <c r="T50" s="338" t="s">
        <v>413</v>
      </c>
    </row>
    <row r="51" spans="1:20" s="305" customFormat="1" ht="78" customHeight="1" x14ac:dyDescent="0.25">
      <c r="A51" s="522" t="s">
        <v>245</v>
      </c>
      <c r="B51" s="523"/>
      <c r="C51" s="523"/>
      <c r="D51" s="346"/>
      <c r="E51" s="346"/>
      <c r="F51" s="346"/>
      <c r="G51" s="346"/>
      <c r="H51" s="342"/>
      <c r="I51" s="342"/>
      <c r="J51" s="342"/>
      <c r="K51" s="342"/>
      <c r="L51" s="342"/>
      <c r="M51" s="342"/>
      <c r="N51" s="342"/>
      <c r="O51" s="342"/>
      <c r="P51" s="342"/>
      <c r="Q51" s="342"/>
      <c r="R51" s="342"/>
      <c r="S51" s="342"/>
      <c r="T51" s="343"/>
    </row>
    <row r="52" spans="1:20" s="305" customFormat="1" ht="78" customHeight="1" x14ac:dyDescent="0.25">
      <c r="A52" s="347" t="s">
        <v>483</v>
      </c>
      <c r="B52" s="317" t="s">
        <v>408</v>
      </c>
      <c r="C52" s="317"/>
      <c r="D52" s="348"/>
      <c r="E52" s="348"/>
      <c r="F52" s="348"/>
      <c r="G52" s="348"/>
      <c r="H52" s="320"/>
      <c r="I52" s="325" t="s">
        <v>413</v>
      </c>
      <c r="J52" s="320"/>
      <c r="K52" s="320"/>
      <c r="L52" s="320"/>
      <c r="M52" s="320"/>
      <c r="N52" s="320"/>
      <c r="O52" s="325" t="s">
        <v>413</v>
      </c>
      <c r="P52" s="320"/>
      <c r="Q52" s="320"/>
      <c r="R52" s="320"/>
      <c r="S52" s="320"/>
      <c r="T52" s="324" t="s">
        <v>413</v>
      </c>
    </row>
    <row r="53" spans="1:20" s="305" customFormat="1" ht="78" customHeight="1" x14ac:dyDescent="0.25">
      <c r="A53" s="347" t="s">
        <v>404</v>
      </c>
      <c r="B53" s="349" t="s">
        <v>406</v>
      </c>
      <c r="C53" s="317"/>
      <c r="D53" s="350"/>
      <c r="E53" s="350"/>
      <c r="F53" s="350"/>
      <c r="G53" s="350"/>
      <c r="H53" s="320"/>
      <c r="I53" s="320"/>
      <c r="J53" s="320"/>
      <c r="K53" s="320"/>
      <c r="L53" s="320"/>
      <c r="M53" s="320"/>
      <c r="N53" s="320"/>
      <c r="O53" s="325" t="s">
        <v>413</v>
      </c>
      <c r="P53" s="320"/>
      <c r="Q53" s="320"/>
      <c r="R53" s="320"/>
      <c r="S53" s="320"/>
      <c r="T53" s="324" t="s">
        <v>413</v>
      </c>
    </row>
    <row r="54" spans="1:20" s="305" customFormat="1" ht="78" customHeight="1" x14ac:dyDescent="0.25">
      <c r="A54" s="347" t="s">
        <v>420</v>
      </c>
      <c r="B54" s="349"/>
      <c r="C54" s="317"/>
      <c r="D54" s="350"/>
      <c r="E54" s="350"/>
      <c r="F54" s="350"/>
      <c r="G54" s="350"/>
      <c r="H54" s="320"/>
      <c r="I54" s="325" t="s">
        <v>413</v>
      </c>
      <c r="J54" s="325" t="s">
        <v>413</v>
      </c>
      <c r="K54" s="325" t="s">
        <v>413</v>
      </c>
      <c r="L54" s="325" t="s">
        <v>413</v>
      </c>
      <c r="M54" s="325" t="s">
        <v>413</v>
      </c>
      <c r="N54" s="325" t="s">
        <v>413</v>
      </c>
      <c r="O54" s="325" t="s">
        <v>413</v>
      </c>
      <c r="P54" s="325" t="s">
        <v>413</v>
      </c>
      <c r="Q54" s="325" t="s">
        <v>413</v>
      </c>
      <c r="R54" s="325" t="s">
        <v>413</v>
      </c>
      <c r="S54" s="325" t="s">
        <v>413</v>
      </c>
      <c r="T54" s="351" t="s">
        <v>413</v>
      </c>
    </row>
    <row r="55" spans="1:20" s="305" customFormat="1" ht="78" customHeight="1" x14ac:dyDescent="0.25">
      <c r="A55" s="352" t="s">
        <v>405</v>
      </c>
      <c r="B55" s="317" t="s">
        <v>407</v>
      </c>
      <c r="C55" s="317"/>
      <c r="D55" s="353"/>
      <c r="E55" s="353"/>
      <c r="F55" s="353"/>
      <c r="G55" s="353"/>
      <c r="H55" s="319"/>
      <c r="I55" s="325" t="s">
        <v>413</v>
      </c>
      <c r="J55" s="320"/>
      <c r="K55" s="320"/>
      <c r="L55" s="320"/>
      <c r="M55" s="320"/>
      <c r="N55" s="320"/>
      <c r="O55" s="325" t="s">
        <v>413</v>
      </c>
      <c r="P55" s="320"/>
      <c r="Q55" s="320"/>
      <c r="R55" s="320"/>
      <c r="S55" s="320"/>
      <c r="T55" s="325" t="s">
        <v>413</v>
      </c>
    </row>
    <row r="56" spans="1:20" s="305" customFormat="1" ht="78" customHeight="1" x14ac:dyDescent="0.25">
      <c r="A56" s="524" t="s">
        <v>246</v>
      </c>
      <c r="B56" s="525"/>
      <c r="C56" s="525"/>
      <c r="D56" s="354"/>
      <c r="E56" s="354"/>
      <c r="F56" s="354"/>
      <c r="G56" s="354"/>
      <c r="H56" s="341"/>
      <c r="I56" s="341"/>
      <c r="J56" s="341"/>
      <c r="K56" s="341"/>
      <c r="L56" s="341"/>
      <c r="M56" s="341"/>
      <c r="N56" s="341"/>
      <c r="O56" s="341"/>
      <c r="P56" s="341"/>
      <c r="Q56" s="341"/>
      <c r="R56" s="341"/>
      <c r="S56" s="341"/>
      <c r="T56" s="343"/>
    </row>
    <row r="57" spans="1:20" s="305" customFormat="1" ht="176.25" customHeight="1" thickBot="1" x14ac:dyDescent="0.3">
      <c r="A57" s="355" t="s">
        <v>409</v>
      </c>
      <c r="B57" s="356" t="s">
        <v>410</v>
      </c>
      <c r="C57" s="357"/>
      <c r="D57" s="357"/>
      <c r="E57" s="357"/>
      <c r="F57" s="357"/>
      <c r="G57" s="357"/>
      <c r="H57" s="327"/>
      <c r="I57" s="326" t="s">
        <v>413</v>
      </c>
      <c r="J57" s="326" t="s">
        <v>413</v>
      </c>
      <c r="K57" s="326" t="s">
        <v>413</v>
      </c>
      <c r="L57" s="326" t="s">
        <v>413</v>
      </c>
      <c r="M57" s="326" t="s">
        <v>413</v>
      </c>
      <c r="N57" s="326" t="s">
        <v>413</v>
      </c>
      <c r="O57" s="326" t="s">
        <v>413</v>
      </c>
      <c r="P57" s="326" t="s">
        <v>413</v>
      </c>
      <c r="Q57" s="326" t="s">
        <v>413</v>
      </c>
      <c r="R57" s="326" t="s">
        <v>413</v>
      </c>
      <c r="S57" s="326" t="s">
        <v>413</v>
      </c>
      <c r="T57" s="358" t="s">
        <v>413</v>
      </c>
    </row>
    <row r="58" spans="1:20" s="305" customFormat="1" ht="78" customHeight="1" thickBot="1" x14ac:dyDescent="0.3">
      <c r="A58" s="513" t="s">
        <v>473</v>
      </c>
      <c r="B58" s="514"/>
      <c r="C58" s="514"/>
      <c r="D58" s="359"/>
      <c r="E58" s="359"/>
      <c r="F58" s="359"/>
      <c r="G58" s="359"/>
      <c r="H58" s="360"/>
      <c r="I58" s="361"/>
      <c r="J58" s="361"/>
      <c r="K58" s="361"/>
      <c r="L58" s="361"/>
      <c r="M58" s="361"/>
      <c r="N58" s="361"/>
      <c r="O58" s="361"/>
      <c r="P58" s="361"/>
      <c r="Q58" s="362"/>
      <c r="R58" s="362"/>
      <c r="S58" s="362"/>
      <c r="T58" s="363"/>
    </row>
    <row r="59" spans="1:20" s="305" customFormat="1" ht="78" customHeight="1" x14ac:dyDescent="0.25">
      <c r="A59" s="355" t="s">
        <v>474</v>
      </c>
      <c r="B59" s="364"/>
      <c r="C59" s="317" t="s">
        <v>482</v>
      </c>
      <c r="D59" s="317"/>
      <c r="E59" s="317"/>
      <c r="F59" s="317"/>
      <c r="G59" s="317"/>
      <c r="H59" s="319"/>
      <c r="I59" s="326" t="s">
        <v>413</v>
      </c>
      <c r="J59" s="326" t="s">
        <v>413</v>
      </c>
      <c r="K59" s="326" t="s">
        <v>413</v>
      </c>
      <c r="L59" s="326" t="s">
        <v>413</v>
      </c>
      <c r="M59" s="326" t="s">
        <v>413</v>
      </c>
      <c r="N59" s="326" t="s">
        <v>413</v>
      </c>
      <c r="O59" s="326" t="s">
        <v>413</v>
      </c>
      <c r="P59" s="326" t="s">
        <v>413</v>
      </c>
      <c r="Q59" s="326" t="s">
        <v>413</v>
      </c>
      <c r="R59" s="326" t="s">
        <v>413</v>
      </c>
      <c r="S59" s="326" t="s">
        <v>413</v>
      </c>
      <c r="T59" s="326" t="s">
        <v>413</v>
      </c>
    </row>
    <row r="60" spans="1:20" s="305" customFormat="1" ht="78" customHeight="1" thickBot="1" x14ac:dyDescent="0.3">
      <c r="A60" s="355" t="s">
        <v>475</v>
      </c>
      <c r="B60" s="365"/>
      <c r="C60" s="317" t="s">
        <v>482</v>
      </c>
      <c r="D60" s="317"/>
      <c r="E60" s="317"/>
      <c r="F60" s="317"/>
      <c r="G60" s="317"/>
      <c r="H60" s="319"/>
      <c r="I60" s="326" t="s">
        <v>413</v>
      </c>
      <c r="J60" s="326" t="s">
        <v>413</v>
      </c>
      <c r="K60" s="326" t="s">
        <v>413</v>
      </c>
      <c r="L60" s="326" t="s">
        <v>413</v>
      </c>
      <c r="M60" s="326" t="s">
        <v>413</v>
      </c>
      <c r="N60" s="326" t="s">
        <v>413</v>
      </c>
      <c r="O60" s="326" t="s">
        <v>413</v>
      </c>
      <c r="P60" s="326" t="s">
        <v>413</v>
      </c>
      <c r="Q60" s="326" t="s">
        <v>413</v>
      </c>
      <c r="R60" s="326" t="s">
        <v>413</v>
      </c>
      <c r="S60" s="326" t="s">
        <v>413</v>
      </c>
      <c r="T60" s="326" t="s">
        <v>413</v>
      </c>
    </row>
    <row r="61" spans="1:20" s="305" customFormat="1" ht="78" customHeight="1" x14ac:dyDescent="0.25">
      <c r="A61" s="515" t="s">
        <v>216</v>
      </c>
      <c r="B61" s="516"/>
      <c r="C61" s="516"/>
      <c r="D61" s="359"/>
      <c r="E61" s="359"/>
      <c r="F61" s="359"/>
      <c r="G61" s="359"/>
      <c r="H61" s="360"/>
      <c r="I61" s="360"/>
      <c r="J61" s="360"/>
      <c r="K61" s="360"/>
      <c r="L61" s="360"/>
      <c r="M61" s="360"/>
      <c r="N61" s="360"/>
      <c r="O61" s="360"/>
      <c r="P61" s="360"/>
      <c r="Q61" s="366"/>
      <c r="R61" s="366"/>
      <c r="S61" s="366"/>
      <c r="T61" s="367"/>
    </row>
    <row r="62" spans="1:20" s="305" customFormat="1" ht="78" customHeight="1" x14ac:dyDescent="0.25">
      <c r="A62" s="368" t="s">
        <v>476</v>
      </c>
      <c r="B62" s="368"/>
      <c r="C62" s="344" t="s">
        <v>481</v>
      </c>
      <c r="D62" s="344"/>
      <c r="E62" s="344"/>
      <c r="F62" s="344"/>
      <c r="G62" s="344"/>
      <c r="H62" s="336"/>
      <c r="I62" s="337"/>
      <c r="J62" s="337"/>
      <c r="K62" s="337"/>
      <c r="L62" s="338" t="s">
        <v>413</v>
      </c>
      <c r="M62" s="337"/>
      <c r="N62" s="337"/>
      <c r="O62" s="338" t="s">
        <v>413</v>
      </c>
      <c r="P62" s="337"/>
      <c r="Q62" s="337"/>
      <c r="R62" s="337"/>
      <c r="S62" s="337"/>
      <c r="T62" s="338" t="s">
        <v>413</v>
      </c>
    </row>
    <row r="63" spans="1:20" s="305" customFormat="1" ht="78" customHeight="1" x14ac:dyDescent="0.25">
      <c r="A63" s="368" t="s">
        <v>484</v>
      </c>
      <c r="B63" s="368"/>
      <c r="C63" s="344" t="s">
        <v>481</v>
      </c>
      <c r="D63" s="344"/>
      <c r="E63" s="344"/>
      <c r="F63" s="344"/>
      <c r="G63" s="344"/>
      <c r="H63" s="336"/>
      <c r="I63" s="369" t="s">
        <v>413</v>
      </c>
      <c r="J63" s="369" t="s">
        <v>413</v>
      </c>
      <c r="K63" s="369"/>
      <c r="L63" s="369"/>
      <c r="M63" s="369"/>
      <c r="N63" s="369"/>
      <c r="O63" s="369"/>
      <c r="P63" s="369"/>
      <c r="Q63" s="369"/>
      <c r="R63" s="369"/>
      <c r="S63" s="369"/>
      <c r="T63" s="369"/>
    </row>
    <row r="64" spans="1:20" s="305" customFormat="1" ht="78" customHeight="1" x14ac:dyDescent="0.25">
      <c r="A64" s="368" t="s">
        <v>477</v>
      </c>
      <c r="B64" s="368"/>
      <c r="C64" s="344" t="s">
        <v>481</v>
      </c>
      <c r="D64" s="344"/>
      <c r="E64" s="344"/>
      <c r="F64" s="344"/>
      <c r="G64" s="344"/>
      <c r="H64" s="336"/>
      <c r="I64" s="337"/>
      <c r="J64" s="337"/>
      <c r="K64" s="337"/>
      <c r="L64" s="337"/>
      <c r="M64" s="338" t="s">
        <v>413</v>
      </c>
      <c r="N64" s="337"/>
      <c r="O64" s="337"/>
      <c r="P64" s="337"/>
      <c r="Q64" s="337"/>
      <c r="R64" s="338" t="s">
        <v>413</v>
      </c>
      <c r="S64" s="337"/>
      <c r="T64" s="337"/>
    </row>
    <row r="65" spans="1:22" s="305" customFormat="1" ht="78" customHeight="1" thickBot="1" x14ac:dyDescent="0.3">
      <c r="A65" s="370" t="s">
        <v>50</v>
      </c>
      <c r="B65" s="357" t="s">
        <v>490</v>
      </c>
      <c r="C65" s="540"/>
      <c r="D65" s="540"/>
      <c r="E65" s="540"/>
      <c r="F65" s="540"/>
      <c r="G65" s="540"/>
      <c r="H65" s="540"/>
      <c r="I65" s="540"/>
      <c r="J65" s="540"/>
      <c r="K65" s="540"/>
      <c r="L65" s="540"/>
      <c r="M65" s="540"/>
      <c r="N65" s="540"/>
      <c r="O65" s="540"/>
      <c r="P65" s="540"/>
      <c r="Q65" s="540"/>
      <c r="R65" s="540"/>
      <c r="S65" s="540"/>
      <c r="T65" s="541"/>
    </row>
    <row r="66" spans="1:22" s="305" customFormat="1" ht="78" customHeight="1" thickBot="1" x14ac:dyDescent="0.3">
      <c r="A66" s="371" t="s">
        <v>423</v>
      </c>
      <c r="B66" s="372"/>
      <c r="C66" s="373"/>
      <c r="D66" s="373"/>
      <c r="E66" s="373"/>
      <c r="F66" s="373"/>
      <c r="G66" s="373"/>
      <c r="H66" s="373"/>
      <c r="I66" s="374">
        <f>COUNTIF(I19:I64,"X")</f>
        <v>10</v>
      </c>
      <c r="J66" s="374">
        <f t="shared" ref="J66:T66" si="0">COUNTIF(J19:J64,"X")</f>
        <v>13</v>
      </c>
      <c r="K66" s="374">
        <f t="shared" si="0"/>
        <v>7</v>
      </c>
      <c r="L66" s="374">
        <f t="shared" si="0"/>
        <v>11</v>
      </c>
      <c r="M66" s="374">
        <f t="shared" si="0"/>
        <v>7</v>
      </c>
      <c r="N66" s="374">
        <f t="shared" si="0"/>
        <v>5</v>
      </c>
      <c r="O66" s="374">
        <f t="shared" si="0"/>
        <v>14</v>
      </c>
      <c r="P66" s="374">
        <f t="shared" si="0"/>
        <v>9</v>
      </c>
      <c r="Q66" s="374">
        <f t="shared" si="0"/>
        <v>7</v>
      </c>
      <c r="R66" s="374">
        <f t="shared" si="0"/>
        <v>12</v>
      </c>
      <c r="S66" s="374">
        <f t="shared" si="0"/>
        <v>10</v>
      </c>
      <c r="T66" s="375">
        <f t="shared" si="0"/>
        <v>18</v>
      </c>
    </row>
    <row r="67" spans="1:22" s="64" customFormat="1" ht="78" customHeight="1" x14ac:dyDescent="0.45">
      <c r="A67" s="295"/>
      <c r="B67" s="296"/>
      <c r="C67" s="297"/>
      <c r="D67" s="297"/>
      <c r="E67" s="297"/>
      <c r="F67" s="297"/>
      <c r="G67" s="297"/>
      <c r="H67" s="297"/>
      <c r="I67" s="298"/>
      <c r="J67" s="298"/>
      <c r="K67" s="298"/>
      <c r="L67" s="298"/>
      <c r="M67" s="298"/>
      <c r="N67" s="298"/>
      <c r="O67" s="298"/>
      <c r="P67" s="298"/>
      <c r="Q67" s="298"/>
      <c r="R67" s="298"/>
      <c r="S67" s="298"/>
      <c r="T67" s="298"/>
      <c r="U67" s="60"/>
      <c r="V67" s="60"/>
    </row>
    <row r="68" spans="1:22" s="64" customFormat="1" ht="78" customHeight="1" x14ac:dyDescent="0.45">
      <c r="A68" s="295"/>
      <c r="B68" s="296"/>
      <c r="C68" s="297"/>
      <c r="D68" s="297"/>
      <c r="E68" s="297"/>
      <c r="F68" s="297"/>
      <c r="G68" s="297"/>
      <c r="H68" s="297"/>
      <c r="I68" s="298"/>
      <c r="J68" s="298"/>
      <c r="K68" s="298"/>
      <c r="L68" s="298"/>
      <c r="M68" s="298"/>
      <c r="N68" s="298"/>
      <c r="O68" s="298"/>
      <c r="P68" s="298"/>
      <c r="Q68" s="298"/>
      <c r="R68" s="298"/>
      <c r="S68" s="298"/>
      <c r="T68" s="298"/>
      <c r="U68" s="60"/>
      <c r="V68" s="60"/>
    </row>
    <row r="69" spans="1:22" s="64" customFormat="1" ht="78" customHeight="1" x14ac:dyDescent="0.45">
      <c r="A69" s="295"/>
      <c r="B69" s="296"/>
      <c r="C69" s="297"/>
      <c r="D69" s="297"/>
      <c r="E69" s="297"/>
      <c r="F69" s="297"/>
      <c r="G69" s="297"/>
      <c r="H69" s="297"/>
      <c r="I69" s="298"/>
      <c r="J69" s="298"/>
      <c r="K69" s="298"/>
      <c r="L69" s="298"/>
      <c r="M69" s="298"/>
      <c r="N69" s="298"/>
      <c r="O69" s="298"/>
      <c r="P69" s="298"/>
      <c r="Q69" s="298"/>
      <c r="R69" s="298"/>
      <c r="S69" s="298"/>
      <c r="T69" s="298"/>
      <c r="U69" s="60"/>
      <c r="V69" s="60"/>
    </row>
    <row r="70" spans="1:22" s="59" customFormat="1" ht="78" customHeight="1" x14ac:dyDescent="0.25">
      <c r="A70" s="539" t="s">
        <v>411</v>
      </c>
      <c r="B70" s="539"/>
      <c r="C70" s="539"/>
      <c r="D70" s="539"/>
      <c r="E70" s="539"/>
      <c r="F70" s="539"/>
      <c r="G70" s="539"/>
      <c r="H70" s="539"/>
      <c r="I70" s="539"/>
      <c r="J70" s="539"/>
      <c r="K70" s="60"/>
      <c r="L70" s="60"/>
      <c r="M70" s="60"/>
      <c r="N70" s="60"/>
      <c r="O70" s="60"/>
      <c r="P70" s="60"/>
      <c r="Q70" s="60"/>
      <c r="R70" s="60"/>
      <c r="S70" s="60"/>
      <c r="T70" s="60"/>
      <c r="U70" s="60"/>
      <c r="V70" s="60"/>
    </row>
    <row r="72" spans="1:22" ht="78" customHeight="1" x14ac:dyDescent="0.45">
      <c r="K72" s="62"/>
      <c r="L72" s="62"/>
      <c r="M72" s="62"/>
      <c r="N72" s="62"/>
      <c r="O72" s="62"/>
      <c r="P72" s="62"/>
      <c r="Q72" s="62"/>
      <c r="R72" s="62"/>
      <c r="S72" s="62"/>
      <c r="T72" s="62"/>
    </row>
  </sheetData>
  <autoFilter ref="I18:T74"/>
  <mergeCells count="50">
    <mergeCell ref="A17:C17"/>
    <mergeCell ref="P16:P17"/>
    <mergeCell ref="O16:O17"/>
    <mergeCell ref="E14:E17"/>
    <mergeCell ref="K16:K17"/>
    <mergeCell ref="L16:L17"/>
    <mergeCell ref="M16:M17"/>
    <mergeCell ref="H14:H17"/>
    <mergeCell ref="I14:T15"/>
    <mergeCell ref="I16:I17"/>
    <mergeCell ref="J16:J17"/>
    <mergeCell ref="T16:T17"/>
    <mergeCell ref="A70:J70"/>
    <mergeCell ref="A26:B26"/>
    <mergeCell ref="A18:B18"/>
    <mergeCell ref="C65:T65"/>
    <mergeCell ref="B7:T7"/>
    <mergeCell ref="B8:T8"/>
    <mergeCell ref="A9:XFD12"/>
    <mergeCell ref="A13:A16"/>
    <mergeCell ref="B13:B16"/>
    <mergeCell ref="C13:C16"/>
    <mergeCell ref="D13:H13"/>
    <mergeCell ref="I13:T13"/>
    <mergeCell ref="D14:D17"/>
    <mergeCell ref="F14:F17"/>
    <mergeCell ref="G14:G17"/>
    <mergeCell ref="A36:C36"/>
    <mergeCell ref="B6:T6"/>
    <mergeCell ref="A1:A3"/>
    <mergeCell ref="B1:J3"/>
    <mergeCell ref="K1:T3"/>
    <mergeCell ref="B4:T4"/>
    <mergeCell ref="B5:T5"/>
    <mergeCell ref="A58:C58"/>
    <mergeCell ref="A61:C61"/>
    <mergeCell ref="Q16:Q17"/>
    <mergeCell ref="R16:R17"/>
    <mergeCell ref="S16:S17"/>
    <mergeCell ref="A24:B24"/>
    <mergeCell ref="C24:D24"/>
    <mergeCell ref="E24:F24"/>
    <mergeCell ref="G24:H24"/>
    <mergeCell ref="I24:J24"/>
    <mergeCell ref="K24:L24"/>
    <mergeCell ref="M24:N24"/>
    <mergeCell ref="O24:P24"/>
    <mergeCell ref="A51:C51"/>
    <mergeCell ref="A56:C56"/>
    <mergeCell ref="N16:N17"/>
  </mergeCells>
  <printOptions horizontalCentered="1" verticalCentered="1"/>
  <pageMargins left="0.11811023622047245" right="7.874015748031496E-2" top="0.19685039370078741" bottom="7.874015748031496E-2" header="0.19685039370078741" footer="0.11811023622047245"/>
  <pageSetup paperSize="41" scale="40" fitToHeight="0" orientation="landscape" r:id="rId1"/>
  <rowBreaks count="3" manualBreakCount="3">
    <brk id="25" max="20" man="1"/>
    <brk id="35" max="20" man="1"/>
    <brk id="50" max="20" man="1"/>
  </rowBreaks>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56"/>
  <sheetViews>
    <sheetView topLeftCell="A10" workbookViewId="0">
      <selection activeCell="A21" sqref="A21"/>
    </sheetView>
  </sheetViews>
  <sheetFormatPr baseColWidth="10" defaultRowHeight="15" x14ac:dyDescent="0.25"/>
  <cols>
    <col min="1" max="1" width="4.5703125" customWidth="1"/>
    <col min="2" max="2" width="48.7109375" customWidth="1"/>
    <col min="3" max="3" width="12.140625" bestFit="1" customWidth="1"/>
    <col min="8" max="8" width="11.5703125" customWidth="1"/>
    <col min="9" max="9" width="5.28515625" customWidth="1"/>
    <col min="10" max="10" width="8.28515625" customWidth="1"/>
    <col min="17" max="17" width="21.42578125" customWidth="1"/>
    <col min="18" max="18" width="22.7109375" customWidth="1"/>
    <col min="20" max="20" width="45.28515625" customWidth="1"/>
  </cols>
  <sheetData>
    <row r="1" spans="2:20" ht="15.75" thickBot="1" x14ac:dyDescent="0.3"/>
    <row r="2" spans="2:20" x14ac:dyDescent="0.25">
      <c r="B2" s="447" t="s">
        <v>30</v>
      </c>
      <c r="C2" s="389" t="s">
        <v>31</v>
      </c>
      <c r="D2" s="576"/>
      <c r="E2" s="576"/>
      <c r="F2" s="576"/>
      <c r="G2" s="576"/>
      <c r="H2" s="576"/>
      <c r="I2" s="576"/>
      <c r="J2" s="576"/>
      <c r="K2" s="576"/>
      <c r="L2" s="576"/>
      <c r="M2" s="576"/>
      <c r="N2" s="576"/>
      <c r="O2" s="454"/>
      <c r="P2" s="454"/>
      <c r="Q2" s="455"/>
    </row>
    <row r="3" spans="2:20" x14ac:dyDescent="0.25">
      <c r="B3" s="448"/>
      <c r="C3" s="577"/>
      <c r="D3" s="577"/>
      <c r="E3" s="577"/>
      <c r="F3" s="577"/>
      <c r="G3" s="577"/>
      <c r="H3" s="577"/>
      <c r="I3" s="577"/>
      <c r="J3" s="577"/>
      <c r="K3" s="577"/>
      <c r="L3" s="577"/>
      <c r="M3" s="577"/>
      <c r="N3" s="577"/>
      <c r="O3" s="456"/>
      <c r="P3" s="456"/>
      <c r="Q3" s="457"/>
    </row>
    <row r="4" spans="2:20" x14ac:dyDescent="0.25">
      <c r="B4" s="448"/>
      <c r="C4" s="577"/>
      <c r="D4" s="577"/>
      <c r="E4" s="577"/>
      <c r="F4" s="577"/>
      <c r="G4" s="577"/>
      <c r="H4" s="577"/>
      <c r="I4" s="577"/>
      <c r="J4" s="577"/>
      <c r="K4" s="577"/>
      <c r="L4" s="577"/>
      <c r="M4" s="577"/>
      <c r="N4" s="577"/>
      <c r="O4" s="456"/>
      <c r="P4" s="456"/>
      <c r="Q4" s="457"/>
    </row>
    <row r="5" spans="2:20" ht="15.75" thickBot="1" x14ac:dyDescent="0.3">
      <c r="B5" s="575"/>
      <c r="C5" s="483"/>
      <c r="D5" s="578"/>
      <c r="E5" s="578"/>
      <c r="F5" s="578"/>
      <c r="G5" s="578"/>
      <c r="H5" s="578"/>
      <c r="I5" s="578"/>
      <c r="J5" s="578"/>
      <c r="K5" s="578"/>
      <c r="L5" s="578"/>
      <c r="M5" s="578"/>
      <c r="N5" s="578"/>
      <c r="O5" s="458"/>
      <c r="P5" s="458"/>
      <c r="Q5" s="459"/>
    </row>
    <row r="6" spans="2:20" ht="17.25" thickBot="1" x14ac:dyDescent="0.35">
      <c r="B6" s="48" t="s">
        <v>11</v>
      </c>
      <c r="C6" s="49">
        <v>43465</v>
      </c>
      <c r="D6" s="50"/>
    </row>
    <row r="7" spans="2:20" ht="16.5" x14ac:dyDescent="0.3">
      <c r="B7" s="73"/>
      <c r="C7" s="74"/>
      <c r="D7" s="50"/>
    </row>
    <row r="8" spans="2:20" ht="17.25" thickBot="1" x14ac:dyDescent="0.35">
      <c r="B8" s="50"/>
      <c r="C8" s="50"/>
      <c r="D8" s="50"/>
    </row>
    <row r="9" spans="2:20" ht="15.75" thickBot="1" x14ac:dyDescent="0.3">
      <c r="B9" s="32">
        <v>1</v>
      </c>
      <c r="C9" s="569">
        <v>2</v>
      </c>
      <c r="D9" s="569"/>
      <c r="E9" s="569"/>
      <c r="F9" s="569"/>
      <c r="G9" s="569"/>
      <c r="H9" s="569"/>
      <c r="I9" s="569"/>
      <c r="J9" s="569">
        <v>3</v>
      </c>
      <c r="K9" s="569"/>
      <c r="L9" s="569">
        <v>4</v>
      </c>
      <c r="M9" s="569"/>
      <c r="N9" s="569">
        <v>4</v>
      </c>
      <c r="O9" s="569"/>
      <c r="P9" s="574"/>
      <c r="Q9" s="560">
        <v>5</v>
      </c>
      <c r="R9" s="561"/>
    </row>
    <row r="10" spans="2:20" ht="30" customHeight="1" thickBot="1" x14ac:dyDescent="0.3">
      <c r="B10" s="571" t="s">
        <v>32</v>
      </c>
      <c r="C10" s="567" t="s">
        <v>0</v>
      </c>
      <c r="D10" s="573"/>
      <c r="E10" s="573"/>
      <c r="F10" s="573"/>
      <c r="G10" s="573"/>
      <c r="H10" s="565" t="s">
        <v>6</v>
      </c>
      <c r="I10" s="566"/>
      <c r="J10" s="565" t="s">
        <v>7</v>
      </c>
      <c r="K10" s="566"/>
      <c r="L10" s="565" t="s">
        <v>8</v>
      </c>
      <c r="M10" s="566"/>
      <c r="N10" s="559" t="s">
        <v>9</v>
      </c>
      <c r="O10" s="559" t="s">
        <v>10</v>
      </c>
      <c r="P10" s="559" t="s">
        <v>13</v>
      </c>
      <c r="Q10" s="559" t="s">
        <v>14</v>
      </c>
      <c r="R10" s="559" t="s">
        <v>43</v>
      </c>
    </row>
    <row r="11" spans="2:20" ht="30" customHeight="1" thickBot="1" x14ac:dyDescent="0.3">
      <c r="B11" s="572"/>
      <c r="C11" s="1" t="s">
        <v>1</v>
      </c>
      <c r="D11" s="2" t="s">
        <v>2</v>
      </c>
      <c r="E11" s="3" t="s">
        <v>3</v>
      </c>
      <c r="F11" s="4" t="s">
        <v>4</v>
      </c>
      <c r="G11" s="33" t="s">
        <v>5</v>
      </c>
      <c r="H11" s="567"/>
      <c r="I11" s="568"/>
      <c r="J11" s="567"/>
      <c r="K11" s="568"/>
      <c r="L11" s="567"/>
      <c r="M11" s="568"/>
      <c r="N11" s="570"/>
      <c r="O11" s="570"/>
      <c r="P11" s="570"/>
      <c r="Q11" s="570"/>
      <c r="R11" s="559"/>
    </row>
    <row r="12" spans="2:20" x14ac:dyDescent="0.25">
      <c r="B12" s="23" t="s">
        <v>17</v>
      </c>
      <c r="C12" s="20"/>
      <c r="D12" s="10">
        <v>1</v>
      </c>
      <c r="E12" s="10"/>
      <c r="F12" s="10"/>
      <c r="G12" s="11">
        <f>SUM(C12:F12)</f>
        <v>1</v>
      </c>
      <c r="H12" s="11" t="str">
        <f>+IF(($C12/$G12)&gt;=0.2,"Extremo",+IF((($C12/G12)+($D12/$G12))&gt;=0.3,"Alto",+IF((($C12/$G12)+($D12/$G12)+($E12/$G12))&gt;=0.4,"Moderado",+IF(($C12/$G12)+($D12/$G12)+($E12/$G12)+($F12/$G12)&gt;=0.5,"Bajo",""))))</f>
        <v>Alto</v>
      </c>
      <c r="I12" s="13">
        <f>(IF(H12="Extremo",50%,(IF(H12="Alto",40%,IF(H12="Moderado",15%,IF(H12="Bajo",10%,0))))))</f>
        <v>0.4</v>
      </c>
      <c r="J12" s="9" t="s">
        <v>12</v>
      </c>
      <c r="K12" s="13">
        <f>IF(J12="Si",100%,IF(J12="No",0,0))</f>
        <v>0</v>
      </c>
      <c r="L12" s="9"/>
      <c r="M12" s="13">
        <f>IF(L12="Si",20%,IF(L12="No",0,0))</f>
        <v>0</v>
      </c>
      <c r="N12" s="26"/>
      <c r="O12" s="12">
        <f>+$C$6-N12</f>
        <v>43465</v>
      </c>
      <c r="P12" s="27">
        <f>IF(O12&gt;=1080,30%,IF(O12&gt;=720,20%,IF(O12&gt;=360,10%,IF(O12&lt;=359,0%,0))))</f>
        <v>0.3</v>
      </c>
      <c r="Q12" s="51">
        <f>IF(K12=100%,100%,(I12+M12+P12))</f>
        <v>0.7</v>
      </c>
      <c r="R12" s="54">
        <f>+RANK(Q12,$Q$12:$Q$29,0)</f>
        <v>4</v>
      </c>
      <c r="T12" s="51">
        <f>IF(N12=100%,100%,(L12+P12+S12))</f>
        <v>0.3</v>
      </c>
    </row>
    <row r="13" spans="2:20" x14ac:dyDescent="0.25">
      <c r="B13" s="24" t="s">
        <v>16</v>
      </c>
      <c r="C13" s="21"/>
      <c r="D13" s="6"/>
      <c r="E13" s="6"/>
      <c r="F13" s="6">
        <v>1</v>
      </c>
      <c r="G13" s="7">
        <f t="shared" ref="G13:G25" si="0">SUM(C13:F13)</f>
        <v>1</v>
      </c>
      <c r="H13" s="7" t="str">
        <f t="shared" ref="H13:H25" si="1">+IF(($C13/$G13)&gt;=0.2,"Extremo",+IF((($C13/G13)+($D13/$G13))&gt;=0.3,"Alto",+IF((($C13/$G13)+($D13/$G13)+($E13/$G13))&gt;=0.4,"Moderado",+IF(($C13/$G13)+($D13/$G13)+($E13/$G13)+($F13/$G13)&gt;=0.5,"Bajo",""))))</f>
        <v>Bajo</v>
      </c>
      <c r="I13" s="15">
        <f t="shared" ref="I13:I25" si="2">(IF(H13="Extremo",50%,(IF(H13="Alto",40%,IF(H13="Moderado",15%,IF(H13="Bajo",10%,0))))))</f>
        <v>0.1</v>
      </c>
      <c r="J13" s="14"/>
      <c r="K13" s="15">
        <f t="shared" ref="K13:K25" si="3">IF(J13="Si",100%,IF(J13="No",0,0))</f>
        <v>0</v>
      </c>
      <c r="L13" s="14"/>
      <c r="M13" s="15">
        <f t="shared" ref="M13:M25" si="4">IF(L13="Si",20%,IF(L13="No",0,0))</f>
        <v>0</v>
      </c>
      <c r="N13" s="28"/>
      <c r="O13" s="8">
        <f t="shared" ref="O13:O25" si="5">+$C$6-N13</f>
        <v>43465</v>
      </c>
      <c r="P13" s="29">
        <f t="shared" ref="P13:P25" si="6">IF(O13&gt;=1080,30%,IF(O13&gt;=720,20%,IF(O13&gt;=360,10%,IF(O13&lt;=359,0%,0))))</f>
        <v>0.3</v>
      </c>
      <c r="Q13" s="52">
        <f t="shared" ref="Q13:Q25" si="7">IF(K13=100%,100%,(I13+M13+P13))</f>
        <v>0.4</v>
      </c>
      <c r="R13" s="55">
        <f t="shared" ref="R13:R29" si="8">+RANK(Q13,$Q$12:$Q$29,0)</f>
        <v>15</v>
      </c>
    </row>
    <row r="14" spans="2:20" x14ac:dyDescent="0.25">
      <c r="B14" s="24" t="s">
        <v>18</v>
      </c>
      <c r="C14" s="21"/>
      <c r="D14" s="6"/>
      <c r="E14" s="6">
        <v>1</v>
      </c>
      <c r="F14" s="6"/>
      <c r="G14" s="7">
        <f t="shared" si="0"/>
        <v>1</v>
      </c>
      <c r="H14" s="7" t="str">
        <f t="shared" si="1"/>
        <v>Moderado</v>
      </c>
      <c r="I14" s="15">
        <f t="shared" si="2"/>
        <v>0.15</v>
      </c>
      <c r="J14" s="14"/>
      <c r="K14" s="15">
        <f t="shared" si="3"/>
        <v>0</v>
      </c>
      <c r="L14" s="14"/>
      <c r="M14" s="15">
        <f t="shared" si="4"/>
        <v>0</v>
      </c>
      <c r="N14" s="28"/>
      <c r="O14" s="8">
        <f t="shared" si="5"/>
        <v>43465</v>
      </c>
      <c r="P14" s="29">
        <f t="shared" si="6"/>
        <v>0.3</v>
      </c>
      <c r="Q14" s="52">
        <f t="shared" si="7"/>
        <v>0.44999999999999996</v>
      </c>
      <c r="R14" s="55">
        <f t="shared" si="8"/>
        <v>9</v>
      </c>
    </row>
    <row r="15" spans="2:20" x14ac:dyDescent="0.25">
      <c r="B15" s="24" t="s">
        <v>19</v>
      </c>
      <c r="C15" s="21">
        <v>1</v>
      </c>
      <c r="D15" s="6"/>
      <c r="E15" s="6"/>
      <c r="F15" s="6"/>
      <c r="G15" s="7">
        <f t="shared" si="0"/>
        <v>1</v>
      </c>
      <c r="H15" s="7" t="str">
        <f t="shared" si="1"/>
        <v>Extremo</v>
      </c>
      <c r="I15" s="15">
        <f t="shared" si="2"/>
        <v>0.5</v>
      </c>
      <c r="J15" s="14"/>
      <c r="K15" s="15">
        <f t="shared" si="3"/>
        <v>0</v>
      </c>
      <c r="L15" s="14"/>
      <c r="M15" s="15">
        <f t="shared" si="4"/>
        <v>0</v>
      </c>
      <c r="N15" s="28"/>
      <c r="O15" s="8">
        <f t="shared" si="5"/>
        <v>43465</v>
      </c>
      <c r="P15" s="29">
        <f t="shared" si="6"/>
        <v>0.3</v>
      </c>
      <c r="Q15" s="52">
        <f t="shared" si="7"/>
        <v>0.8</v>
      </c>
      <c r="R15" s="55">
        <f t="shared" si="8"/>
        <v>1</v>
      </c>
    </row>
    <row r="16" spans="2:20" x14ac:dyDescent="0.25">
      <c r="B16" s="24" t="s">
        <v>20</v>
      </c>
      <c r="C16" s="21"/>
      <c r="D16" s="6">
        <v>4</v>
      </c>
      <c r="E16" s="6"/>
      <c r="F16" s="6"/>
      <c r="G16" s="7">
        <f t="shared" si="0"/>
        <v>4</v>
      </c>
      <c r="H16" s="7" t="str">
        <f t="shared" si="1"/>
        <v>Alto</v>
      </c>
      <c r="I16" s="15">
        <f t="shared" si="2"/>
        <v>0.4</v>
      </c>
      <c r="J16" s="14"/>
      <c r="K16" s="15">
        <f t="shared" si="3"/>
        <v>0</v>
      </c>
      <c r="L16" s="14"/>
      <c r="M16" s="15">
        <f t="shared" si="4"/>
        <v>0</v>
      </c>
      <c r="N16" s="28"/>
      <c r="O16" s="8">
        <f t="shared" si="5"/>
        <v>43465</v>
      </c>
      <c r="P16" s="29">
        <f t="shared" si="6"/>
        <v>0.3</v>
      </c>
      <c r="Q16" s="52">
        <f t="shared" si="7"/>
        <v>0.7</v>
      </c>
      <c r="R16" s="55">
        <f t="shared" si="8"/>
        <v>4</v>
      </c>
    </row>
    <row r="17" spans="2:18" x14ac:dyDescent="0.25">
      <c r="B17" s="24" t="s">
        <v>21</v>
      </c>
      <c r="C17" s="21"/>
      <c r="D17" s="6"/>
      <c r="E17" s="6">
        <v>1</v>
      </c>
      <c r="F17" s="6"/>
      <c r="G17" s="7">
        <f t="shared" si="0"/>
        <v>1</v>
      </c>
      <c r="H17" s="7" t="str">
        <f t="shared" si="1"/>
        <v>Moderado</v>
      </c>
      <c r="I17" s="15">
        <f t="shared" si="2"/>
        <v>0.15</v>
      </c>
      <c r="J17" s="14"/>
      <c r="K17" s="15">
        <f t="shared" si="3"/>
        <v>0</v>
      </c>
      <c r="L17" s="14"/>
      <c r="M17" s="15">
        <f t="shared" si="4"/>
        <v>0</v>
      </c>
      <c r="N17" s="28"/>
      <c r="O17" s="8">
        <f t="shared" si="5"/>
        <v>43465</v>
      </c>
      <c r="P17" s="29">
        <f t="shared" si="6"/>
        <v>0.3</v>
      </c>
      <c r="Q17" s="52">
        <f t="shared" si="7"/>
        <v>0.44999999999999996</v>
      </c>
      <c r="R17" s="55">
        <f t="shared" si="8"/>
        <v>9</v>
      </c>
    </row>
    <row r="18" spans="2:18" x14ac:dyDescent="0.25">
      <c r="B18" s="24" t="s">
        <v>22</v>
      </c>
      <c r="C18" s="21"/>
      <c r="D18" s="6"/>
      <c r="E18" s="6"/>
      <c r="F18" s="6">
        <v>1</v>
      </c>
      <c r="G18" s="7">
        <f t="shared" si="0"/>
        <v>1</v>
      </c>
      <c r="H18" s="7" t="str">
        <f t="shared" si="1"/>
        <v>Bajo</v>
      </c>
      <c r="I18" s="15">
        <f t="shared" si="2"/>
        <v>0.1</v>
      </c>
      <c r="J18" s="14"/>
      <c r="K18" s="15">
        <f t="shared" si="3"/>
        <v>0</v>
      </c>
      <c r="L18" s="14"/>
      <c r="M18" s="15">
        <f t="shared" si="4"/>
        <v>0</v>
      </c>
      <c r="N18" s="28"/>
      <c r="O18" s="8">
        <f t="shared" si="5"/>
        <v>43465</v>
      </c>
      <c r="P18" s="29">
        <f t="shared" si="6"/>
        <v>0.3</v>
      </c>
      <c r="Q18" s="52">
        <f t="shared" si="7"/>
        <v>0.4</v>
      </c>
      <c r="R18" s="55">
        <f t="shared" si="8"/>
        <v>15</v>
      </c>
    </row>
    <row r="19" spans="2:18" x14ac:dyDescent="0.25">
      <c r="B19" s="24" t="s">
        <v>23</v>
      </c>
      <c r="C19" s="21"/>
      <c r="D19" s="6"/>
      <c r="E19" s="6">
        <v>1</v>
      </c>
      <c r="F19" s="6"/>
      <c r="G19" s="7">
        <f t="shared" si="0"/>
        <v>1</v>
      </c>
      <c r="H19" s="7" t="str">
        <f t="shared" si="1"/>
        <v>Moderado</v>
      </c>
      <c r="I19" s="15">
        <f t="shared" si="2"/>
        <v>0.15</v>
      </c>
      <c r="J19" s="14"/>
      <c r="K19" s="15">
        <f t="shared" si="3"/>
        <v>0</v>
      </c>
      <c r="L19" s="14"/>
      <c r="M19" s="15">
        <f t="shared" si="4"/>
        <v>0</v>
      </c>
      <c r="N19" s="28"/>
      <c r="O19" s="8">
        <f t="shared" si="5"/>
        <v>43465</v>
      </c>
      <c r="P19" s="29">
        <f t="shared" si="6"/>
        <v>0.3</v>
      </c>
      <c r="Q19" s="52">
        <f t="shared" si="7"/>
        <v>0.44999999999999996</v>
      </c>
      <c r="R19" s="55">
        <f t="shared" si="8"/>
        <v>9</v>
      </c>
    </row>
    <row r="20" spans="2:18" x14ac:dyDescent="0.25">
      <c r="B20" s="24" t="s">
        <v>24</v>
      </c>
      <c r="C20" s="21"/>
      <c r="D20" s="6">
        <v>1</v>
      </c>
      <c r="E20" s="6"/>
      <c r="F20" s="6"/>
      <c r="G20" s="7">
        <f t="shared" si="0"/>
        <v>1</v>
      </c>
      <c r="H20" s="7" t="str">
        <f t="shared" si="1"/>
        <v>Alto</v>
      </c>
      <c r="I20" s="15">
        <f t="shared" si="2"/>
        <v>0.4</v>
      </c>
      <c r="J20" s="14"/>
      <c r="K20" s="15">
        <f t="shared" si="3"/>
        <v>0</v>
      </c>
      <c r="L20" s="14"/>
      <c r="M20" s="15">
        <f t="shared" si="4"/>
        <v>0</v>
      </c>
      <c r="N20" s="28"/>
      <c r="O20" s="8">
        <f t="shared" si="5"/>
        <v>43465</v>
      </c>
      <c r="P20" s="29">
        <f t="shared" si="6"/>
        <v>0.3</v>
      </c>
      <c r="Q20" s="52">
        <f t="shared" si="7"/>
        <v>0.7</v>
      </c>
      <c r="R20" s="55">
        <f t="shared" si="8"/>
        <v>4</v>
      </c>
    </row>
    <row r="21" spans="2:18" x14ac:dyDescent="0.25">
      <c r="B21" s="24" t="s">
        <v>25</v>
      </c>
      <c r="C21" s="21"/>
      <c r="D21" s="6"/>
      <c r="E21" s="6">
        <v>1</v>
      </c>
      <c r="F21" s="6"/>
      <c r="G21" s="7">
        <f t="shared" si="0"/>
        <v>1</v>
      </c>
      <c r="H21" s="7" t="str">
        <f t="shared" si="1"/>
        <v>Moderado</v>
      </c>
      <c r="I21" s="15">
        <f t="shared" si="2"/>
        <v>0.15</v>
      </c>
      <c r="J21" s="14"/>
      <c r="K21" s="15">
        <f t="shared" si="3"/>
        <v>0</v>
      </c>
      <c r="L21" s="14"/>
      <c r="M21" s="15">
        <f t="shared" si="4"/>
        <v>0</v>
      </c>
      <c r="N21" s="28"/>
      <c r="O21" s="8">
        <f t="shared" si="5"/>
        <v>43465</v>
      </c>
      <c r="P21" s="29">
        <f t="shared" si="6"/>
        <v>0.3</v>
      </c>
      <c r="Q21" s="52">
        <f t="shared" si="7"/>
        <v>0.44999999999999996</v>
      </c>
      <c r="R21" s="55">
        <f t="shared" si="8"/>
        <v>9</v>
      </c>
    </row>
    <row r="22" spans="2:18" x14ac:dyDescent="0.25">
      <c r="B22" s="24" t="s">
        <v>26</v>
      </c>
      <c r="C22" s="21"/>
      <c r="D22" s="6">
        <v>1</v>
      </c>
      <c r="E22" s="6"/>
      <c r="F22" s="6"/>
      <c r="G22" s="7">
        <f t="shared" si="0"/>
        <v>1</v>
      </c>
      <c r="H22" s="7" t="str">
        <f t="shared" si="1"/>
        <v>Alto</v>
      </c>
      <c r="I22" s="15">
        <f t="shared" si="2"/>
        <v>0.4</v>
      </c>
      <c r="J22" s="14"/>
      <c r="K22" s="15">
        <f t="shared" si="3"/>
        <v>0</v>
      </c>
      <c r="L22" s="14"/>
      <c r="M22" s="15">
        <f t="shared" si="4"/>
        <v>0</v>
      </c>
      <c r="N22" s="28"/>
      <c r="O22" s="8">
        <f t="shared" si="5"/>
        <v>43465</v>
      </c>
      <c r="P22" s="29">
        <f t="shared" si="6"/>
        <v>0.3</v>
      </c>
      <c r="Q22" s="52">
        <f t="shared" si="7"/>
        <v>0.7</v>
      </c>
      <c r="R22" s="55">
        <f t="shared" si="8"/>
        <v>4</v>
      </c>
    </row>
    <row r="23" spans="2:18" x14ac:dyDescent="0.25">
      <c r="B23" s="24" t="s">
        <v>27</v>
      </c>
      <c r="C23" s="21">
        <v>1</v>
      </c>
      <c r="D23" s="6"/>
      <c r="E23" s="6"/>
      <c r="F23" s="6"/>
      <c r="G23" s="7">
        <f t="shared" si="0"/>
        <v>1</v>
      </c>
      <c r="H23" s="7" t="str">
        <f t="shared" si="1"/>
        <v>Extremo</v>
      </c>
      <c r="I23" s="15">
        <f t="shared" si="2"/>
        <v>0.5</v>
      </c>
      <c r="J23" s="14"/>
      <c r="K23" s="15">
        <f t="shared" si="3"/>
        <v>0</v>
      </c>
      <c r="L23" s="14"/>
      <c r="M23" s="15">
        <f t="shared" si="4"/>
        <v>0</v>
      </c>
      <c r="N23" s="28"/>
      <c r="O23" s="8">
        <f t="shared" si="5"/>
        <v>43465</v>
      </c>
      <c r="P23" s="29">
        <f t="shared" si="6"/>
        <v>0.3</v>
      </c>
      <c r="Q23" s="52">
        <f t="shared" si="7"/>
        <v>0.8</v>
      </c>
      <c r="R23" s="55">
        <f t="shared" si="8"/>
        <v>1</v>
      </c>
    </row>
    <row r="24" spans="2:18" x14ac:dyDescent="0.25">
      <c r="B24" s="24" t="s">
        <v>28</v>
      </c>
      <c r="C24" s="21"/>
      <c r="D24" s="6"/>
      <c r="E24" s="6"/>
      <c r="F24" s="6">
        <v>1</v>
      </c>
      <c r="G24" s="7">
        <f t="shared" si="0"/>
        <v>1</v>
      </c>
      <c r="H24" s="7" t="str">
        <f t="shared" si="1"/>
        <v>Bajo</v>
      </c>
      <c r="I24" s="15">
        <f t="shared" si="2"/>
        <v>0.1</v>
      </c>
      <c r="J24" s="14"/>
      <c r="K24" s="15">
        <f t="shared" si="3"/>
        <v>0</v>
      </c>
      <c r="L24" s="14"/>
      <c r="M24" s="15">
        <f t="shared" si="4"/>
        <v>0</v>
      </c>
      <c r="N24" s="28"/>
      <c r="O24" s="8">
        <f t="shared" si="5"/>
        <v>43465</v>
      </c>
      <c r="P24" s="29">
        <f t="shared" si="6"/>
        <v>0.3</v>
      </c>
      <c r="Q24" s="52">
        <f t="shared" si="7"/>
        <v>0.4</v>
      </c>
      <c r="R24" s="55">
        <f t="shared" si="8"/>
        <v>15</v>
      </c>
    </row>
    <row r="25" spans="2:18" ht="15.75" thickBot="1" x14ac:dyDescent="0.3">
      <c r="B25" s="25" t="s">
        <v>29</v>
      </c>
      <c r="C25" s="22"/>
      <c r="D25" s="17"/>
      <c r="E25" s="17"/>
      <c r="F25" s="17">
        <v>1</v>
      </c>
      <c r="G25" s="5">
        <f t="shared" si="0"/>
        <v>1</v>
      </c>
      <c r="H25" s="5" t="str">
        <f t="shared" si="1"/>
        <v>Bajo</v>
      </c>
      <c r="I25" s="19">
        <f t="shared" si="2"/>
        <v>0.1</v>
      </c>
      <c r="J25" s="16"/>
      <c r="K25" s="19">
        <f t="shared" si="3"/>
        <v>0</v>
      </c>
      <c r="L25" s="16"/>
      <c r="M25" s="19">
        <f t="shared" si="4"/>
        <v>0</v>
      </c>
      <c r="N25" s="30"/>
      <c r="O25" s="18">
        <f t="shared" si="5"/>
        <v>43465</v>
      </c>
      <c r="P25" s="31">
        <f t="shared" si="6"/>
        <v>0.3</v>
      </c>
      <c r="Q25" s="53">
        <f t="shared" si="7"/>
        <v>0.4</v>
      </c>
      <c r="R25" s="55">
        <f t="shared" si="8"/>
        <v>15</v>
      </c>
    </row>
    <row r="26" spans="2:18" x14ac:dyDescent="0.25">
      <c r="B26" s="24" t="s">
        <v>33</v>
      </c>
      <c r="C26" s="21"/>
      <c r="D26" s="6"/>
      <c r="E26" s="6">
        <v>1</v>
      </c>
      <c r="F26" s="6"/>
      <c r="G26" s="7">
        <f t="shared" ref="G26:G35" si="9">SUM(C26:F26)</f>
        <v>1</v>
      </c>
      <c r="H26" s="7" t="str">
        <f t="shared" ref="H26:H35" si="10">+IF(($C26/$G26)&gt;=0.2,"Extremo",+IF((($C26/G26)+($D26/$G26))&gt;=0.3,"Alto",+IF((($C26/$G26)+($D26/$G26)+($E26/$G26))&gt;=0.4,"Moderado",+IF(($C26/$G26)+($D26/$G26)+($E26/$G26)+($F26/$G26)&gt;=0.5,"Bajo",""))))</f>
        <v>Moderado</v>
      </c>
      <c r="I26" s="15">
        <f t="shared" ref="I26:I35" si="11">(IF(H26="Extremo",50%,(IF(H26="Alto",40%,IF(H26="Moderado",15%,IF(H26="Bajo",10%,0))))))</f>
        <v>0.15</v>
      </c>
      <c r="J26" s="14"/>
      <c r="K26" s="15">
        <f t="shared" ref="K26:K35" si="12">IF(J26="Si",100%,IF(J26="No",0,0))</f>
        <v>0</v>
      </c>
      <c r="L26" s="14"/>
      <c r="M26" s="15">
        <f t="shared" ref="M26:M35" si="13">IF(L26="Si",20%,IF(L26="No",0,0))</f>
        <v>0</v>
      </c>
      <c r="N26" s="28"/>
      <c r="O26" s="8">
        <f t="shared" ref="O26:O35" si="14">+$C$6-N26</f>
        <v>43465</v>
      </c>
      <c r="P26" s="29">
        <f t="shared" ref="P26:P35" si="15">IF(O26&gt;=1080,30%,IF(O26&gt;=720,20%,IF(O26&gt;=360,10%,IF(O26&lt;=359,0%,0))))</f>
        <v>0.3</v>
      </c>
      <c r="Q26" s="52">
        <f t="shared" ref="Q26:Q35" si="16">IF(K26=100%,100%,(I26+M26+P26))</f>
        <v>0.44999999999999996</v>
      </c>
      <c r="R26" s="55">
        <f t="shared" si="8"/>
        <v>9</v>
      </c>
    </row>
    <row r="27" spans="2:18" x14ac:dyDescent="0.25">
      <c r="B27" s="24" t="s">
        <v>34</v>
      </c>
      <c r="C27" s="21"/>
      <c r="D27" s="6"/>
      <c r="E27" s="6">
        <v>4</v>
      </c>
      <c r="F27" s="6"/>
      <c r="G27" s="7">
        <f t="shared" si="9"/>
        <v>4</v>
      </c>
      <c r="H27" s="7" t="str">
        <f t="shared" si="10"/>
        <v>Moderado</v>
      </c>
      <c r="I27" s="15">
        <f t="shared" si="11"/>
        <v>0.15</v>
      </c>
      <c r="J27" s="14"/>
      <c r="K27" s="15">
        <f t="shared" si="12"/>
        <v>0</v>
      </c>
      <c r="L27" s="14"/>
      <c r="M27" s="15">
        <f t="shared" si="13"/>
        <v>0</v>
      </c>
      <c r="N27" s="28"/>
      <c r="O27" s="8">
        <f t="shared" si="14"/>
        <v>43465</v>
      </c>
      <c r="P27" s="29">
        <f t="shared" si="15"/>
        <v>0.3</v>
      </c>
      <c r="Q27" s="52">
        <f t="shared" si="16"/>
        <v>0.44999999999999996</v>
      </c>
      <c r="R27" s="55">
        <f t="shared" si="8"/>
        <v>9</v>
      </c>
    </row>
    <row r="28" spans="2:18" x14ac:dyDescent="0.25">
      <c r="B28" s="24" t="s">
        <v>35</v>
      </c>
      <c r="C28" s="21"/>
      <c r="D28" s="6">
        <v>1</v>
      </c>
      <c r="E28" s="6"/>
      <c r="F28" s="6"/>
      <c r="G28" s="7">
        <f t="shared" si="9"/>
        <v>1</v>
      </c>
      <c r="H28" s="7" t="str">
        <f t="shared" si="10"/>
        <v>Alto</v>
      </c>
      <c r="I28" s="15">
        <f t="shared" si="11"/>
        <v>0.4</v>
      </c>
      <c r="J28" s="14"/>
      <c r="K28" s="15">
        <f t="shared" si="12"/>
        <v>0</v>
      </c>
      <c r="L28" s="14"/>
      <c r="M28" s="15">
        <f t="shared" si="13"/>
        <v>0</v>
      </c>
      <c r="N28" s="28"/>
      <c r="O28" s="8">
        <f t="shared" si="14"/>
        <v>43465</v>
      </c>
      <c r="P28" s="29">
        <f t="shared" si="15"/>
        <v>0.3</v>
      </c>
      <c r="Q28" s="52">
        <f t="shared" si="16"/>
        <v>0.7</v>
      </c>
      <c r="R28" s="55">
        <f t="shared" si="8"/>
        <v>4</v>
      </c>
    </row>
    <row r="29" spans="2:18" x14ac:dyDescent="0.25">
      <c r="B29" s="24" t="s">
        <v>36</v>
      </c>
      <c r="C29" s="21">
        <v>1</v>
      </c>
      <c r="D29" s="6"/>
      <c r="E29" s="6"/>
      <c r="F29" s="6"/>
      <c r="G29" s="7">
        <f t="shared" si="9"/>
        <v>1</v>
      </c>
      <c r="H29" s="7" t="str">
        <f t="shared" si="10"/>
        <v>Extremo</v>
      </c>
      <c r="I29" s="15">
        <f t="shared" si="11"/>
        <v>0.5</v>
      </c>
      <c r="J29" s="14"/>
      <c r="K29" s="15">
        <f t="shared" si="12"/>
        <v>0</v>
      </c>
      <c r="L29" s="14"/>
      <c r="M29" s="15">
        <f t="shared" si="13"/>
        <v>0</v>
      </c>
      <c r="N29" s="28"/>
      <c r="O29" s="8">
        <f t="shared" si="14"/>
        <v>43465</v>
      </c>
      <c r="P29" s="29">
        <f t="shared" si="15"/>
        <v>0.3</v>
      </c>
      <c r="Q29" s="52">
        <f t="shared" si="16"/>
        <v>0.8</v>
      </c>
      <c r="R29" s="55">
        <f t="shared" si="8"/>
        <v>1</v>
      </c>
    </row>
    <row r="30" spans="2:18" ht="15.75" thickBot="1" x14ac:dyDescent="0.3">
      <c r="B30" s="25" t="s">
        <v>37</v>
      </c>
      <c r="C30" s="22"/>
      <c r="D30" s="17"/>
      <c r="E30" s="17"/>
      <c r="F30" s="17"/>
      <c r="G30" s="5">
        <f t="shared" si="9"/>
        <v>0</v>
      </c>
      <c r="H30" s="5" t="e">
        <f t="shared" si="10"/>
        <v>#DIV/0!</v>
      </c>
      <c r="I30" s="19" t="e">
        <f t="shared" si="11"/>
        <v>#DIV/0!</v>
      </c>
      <c r="J30" s="16"/>
      <c r="K30" s="19">
        <f t="shared" si="12"/>
        <v>0</v>
      </c>
      <c r="L30" s="16"/>
      <c r="M30" s="19">
        <f t="shared" si="13"/>
        <v>0</v>
      </c>
      <c r="N30" s="30"/>
      <c r="O30" s="18">
        <f t="shared" si="14"/>
        <v>43465</v>
      </c>
      <c r="P30" s="31">
        <f t="shared" si="15"/>
        <v>0.3</v>
      </c>
      <c r="Q30" s="53" t="e">
        <f t="shared" si="16"/>
        <v>#DIV/0!</v>
      </c>
      <c r="R30" s="24"/>
    </row>
    <row r="31" spans="2:18" x14ac:dyDescent="0.25">
      <c r="B31" s="24" t="s">
        <v>38</v>
      </c>
      <c r="C31" s="21"/>
      <c r="D31" s="6"/>
      <c r="E31" s="6"/>
      <c r="F31" s="6"/>
      <c r="G31" s="7">
        <f t="shared" si="9"/>
        <v>0</v>
      </c>
      <c r="H31" s="7" t="e">
        <f t="shared" si="10"/>
        <v>#DIV/0!</v>
      </c>
      <c r="I31" s="15" t="e">
        <f t="shared" si="11"/>
        <v>#DIV/0!</v>
      </c>
      <c r="J31" s="14"/>
      <c r="K31" s="15">
        <f t="shared" si="12"/>
        <v>0</v>
      </c>
      <c r="L31" s="14"/>
      <c r="M31" s="15">
        <f t="shared" si="13"/>
        <v>0</v>
      </c>
      <c r="N31" s="28"/>
      <c r="O31" s="8">
        <f t="shared" si="14"/>
        <v>43465</v>
      </c>
      <c r="P31" s="29">
        <f t="shared" si="15"/>
        <v>0.3</v>
      </c>
      <c r="Q31" s="52" t="e">
        <f t="shared" si="16"/>
        <v>#DIV/0!</v>
      </c>
      <c r="R31" s="24"/>
    </row>
    <row r="32" spans="2:18" x14ac:dyDescent="0.25">
      <c r="B32" s="24" t="s">
        <v>39</v>
      </c>
      <c r="C32" s="21"/>
      <c r="D32" s="6"/>
      <c r="E32" s="6"/>
      <c r="F32" s="6"/>
      <c r="G32" s="7">
        <f t="shared" si="9"/>
        <v>0</v>
      </c>
      <c r="H32" s="7" t="e">
        <f t="shared" si="10"/>
        <v>#DIV/0!</v>
      </c>
      <c r="I32" s="15" t="e">
        <f t="shared" si="11"/>
        <v>#DIV/0!</v>
      </c>
      <c r="J32" s="14"/>
      <c r="K32" s="15">
        <f t="shared" si="12"/>
        <v>0</v>
      </c>
      <c r="L32" s="14"/>
      <c r="M32" s="15">
        <f t="shared" si="13"/>
        <v>0</v>
      </c>
      <c r="N32" s="28"/>
      <c r="O32" s="8">
        <f t="shared" si="14"/>
        <v>43465</v>
      </c>
      <c r="P32" s="29">
        <f t="shared" si="15"/>
        <v>0.3</v>
      </c>
      <c r="Q32" s="52" t="e">
        <f t="shared" si="16"/>
        <v>#DIV/0!</v>
      </c>
      <c r="R32" s="24"/>
    </row>
    <row r="33" spans="2:18" x14ac:dyDescent="0.25">
      <c r="B33" s="24" t="s">
        <v>40</v>
      </c>
      <c r="C33" s="21"/>
      <c r="D33" s="6"/>
      <c r="E33" s="6"/>
      <c r="F33" s="6"/>
      <c r="G33" s="7">
        <f t="shared" si="9"/>
        <v>0</v>
      </c>
      <c r="H33" s="7" t="e">
        <f t="shared" si="10"/>
        <v>#DIV/0!</v>
      </c>
      <c r="I33" s="15" t="e">
        <f t="shared" si="11"/>
        <v>#DIV/0!</v>
      </c>
      <c r="J33" s="14"/>
      <c r="K33" s="15">
        <f t="shared" si="12"/>
        <v>0</v>
      </c>
      <c r="L33" s="14"/>
      <c r="M33" s="15">
        <f t="shared" si="13"/>
        <v>0</v>
      </c>
      <c r="N33" s="28"/>
      <c r="O33" s="8">
        <f t="shared" si="14"/>
        <v>43465</v>
      </c>
      <c r="P33" s="29">
        <f t="shared" si="15"/>
        <v>0.3</v>
      </c>
      <c r="Q33" s="52" t="e">
        <f t="shared" si="16"/>
        <v>#DIV/0!</v>
      </c>
      <c r="R33" s="24"/>
    </row>
    <row r="34" spans="2:18" x14ac:dyDescent="0.25">
      <c r="B34" s="24" t="s">
        <v>41</v>
      </c>
      <c r="C34" s="21"/>
      <c r="D34" s="6"/>
      <c r="E34" s="6"/>
      <c r="F34" s="6"/>
      <c r="G34" s="7">
        <f t="shared" si="9"/>
        <v>0</v>
      </c>
      <c r="H34" s="7" t="e">
        <f t="shared" si="10"/>
        <v>#DIV/0!</v>
      </c>
      <c r="I34" s="15" t="e">
        <f t="shared" si="11"/>
        <v>#DIV/0!</v>
      </c>
      <c r="J34" s="14"/>
      <c r="K34" s="15">
        <f t="shared" si="12"/>
        <v>0</v>
      </c>
      <c r="L34" s="14"/>
      <c r="M34" s="15">
        <f t="shared" si="13"/>
        <v>0</v>
      </c>
      <c r="N34" s="28"/>
      <c r="O34" s="8">
        <f t="shared" si="14"/>
        <v>43465</v>
      </c>
      <c r="P34" s="29">
        <f t="shared" si="15"/>
        <v>0.3</v>
      </c>
      <c r="Q34" s="52" t="e">
        <f t="shared" si="16"/>
        <v>#DIV/0!</v>
      </c>
      <c r="R34" s="24"/>
    </row>
    <row r="35" spans="2:18" ht="15.75" thickBot="1" x14ac:dyDescent="0.3">
      <c r="B35" s="25" t="s">
        <v>42</v>
      </c>
      <c r="C35" s="22"/>
      <c r="D35" s="17"/>
      <c r="E35" s="17"/>
      <c r="F35" s="17"/>
      <c r="G35" s="5">
        <f t="shared" si="9"/>
        <v>0</v>
      </c>
      <c r="H35" s="5" t="e">
        <f t="shared" si="10"/>
        <v>#DIV/0!</v>
      </c>
      <c r="I35" s="19" t="e">
        <f t="shared" si="11"/>
        <v>#DIV/0!</v>
      </c>
      <c r="J35" s="16"/>
      <c r="K35" s="19">
        <f t="shared" si="12"/>
        <v>0</v>
      </c>
      <c r="L35" s="16"/>
      <c r="M35" s="19">
        <f t="shared" si="13"/>
        <v>0</v>
      </c>
      <c r="N35" s="30"/>
      <c r="O35" s="18">
        <f t="shared" si="14"/>
        <v>43465</v>
      </c>
      <c r="P35" s="31">
        <f t="shared" si="15"/>
        <v>0.3</v>
      </c>
      <c r="Q35" s="53" t="e">
        <f t="shared" si="16"/>
        <v>#DIV/0!</v>
      </c>
      <c r="R35" s="25"/>
    </row>
    <row r="37" spans="2:18" ht="15.75" thickBot="1" x14ac:dyDescent="0.3"/>
    <row r="38" spans="2:18" x14ac:dyDescent="0.25">
      <c r="B38" s="35"/>
      <c r="C38" s="56"/>
      <c r="D38" s="36"/>
      <c r="E38" s="36"/>
      <c r="F38" s="36"/>
      <c r="G38" s="36"/>
      <c r="H38" s="36"/>
      <c r="I38" s="36"/>
      <c r="J38" s="36"/>
      <c r="K38" s="36"/>
      <c r="L38" s="36"/>
      <c r="M38" s="36"/>
      <c r="N38" s="36"/>
      <c r="O38" s="36"/>
      <c r="P38" s="37"/>
    </row>
    <row r="39" spans="2:18" x14ac:dyDescent="0.25">
      <c r="B39" s="38"/>
      <c r="C39" s="57"/>
      <c r="D39" s="39"/>
      <c r="E39" s="39"/>
      <c r="F39" s="39"/>
      <c r="G39" s="39"/>
      <c r="H39" s="39"/>
      <c r="I39" s="39"/>
      <c r="J39" s="39"/>
      <c r="K39" s="39"/>
      <c r="L39" s="39"/>
      <c r="M39" s="39"/>
      <c r="N39" s="39"/>
      <c r="O39" s="39"/>
      <c r="P39" s="40"/>
    </row>
    <row r="40" spans="2:18" x14ac:dyDescent="0.25">
      <c r="B40" s="38"/>
      <c r="C40" s="57"/>
      <c r="D40" s="39"/>
      <c r="E40" s="39"/>
      <c r="F40" s="39"/>
      <c r="G40" s="39"/>
      <c r="H40" s="39"/>
      <c r="I40" s="39"/>
      <c r="J40" s="39"/>
      <c r="K40" s="39"/>
      <c r="L40" s="39"/>
      <c r="M40" s="39"/>
      <c r="N40" s="39"/>
      <c r="O40" s="39"/>
      <c r="P40" s="40"/>
    </row>
    <row r="41" spans="2:18" x14ac:dyDescent="0.25">
      <c r="B41" s="38"/>
      <c r="C41" s="57"/>
      <c r="D41" s="39"/>
      <c r="E41" s="39"/>
      <c r="F41" s="39"/>
      <c r="G41" s="39"/>
      <c r="H41" s="39"/>
      <c r="I41" s="39"/>
      <c r="J41" s="39"/>
      <c r="K41" s="39"/>
      <c r="L41" s="39"/>
      <c r="M41" s="39"/>
      <c r="N41" s="39"/>
      <c r="O41" s="39"/>
      <c r="P41" s="40"/>
    </row>
    <row r="42" spans="2:18" x14ac:dyDescent="0.25">
      <c r="B42" s="38"/>
      <c r="C42" s="57"/>
      <c r="D42" s="39"/>
      <c r="E42" s="39"/>
      <c r="F42" s="39"/>
      <c r="G42" s="39"/>
      <c r="H42" s="39"/>
      <c r="I42" s="39"/>
      <c r="J42" s="39"/>
      <c r="K42" s="39"/>
      <c r="L42" s="39"/>
      <c r="M42" s="39"/>
      <c r="N42" s="39"/>
      <c r="O42" s="39"/>
      <c r="P42" s="40"/>
    </row>
    <row r="43" spans="2:18" x14ac:dyDescent="0.25">
      <c r="B43" s="38"/>
      <c r="C43" s="57"/>
      <c r="D43" s="39"/>
      <c r="E43" s="39"/>
      <c r="F43" s="39"/>
      <c r="G43" s="39"/>
      <c r="H43" s="39"/>
      <c r="I43" s="39"/>
      <c r="J43" s="39"/>
      <c r="K43" s="39"/>
      <c r="L43" s="39"/>
      <c r="M43" s="39"/>
      <c r="N43" s="39"/>
      <c r="O43" s="39"/>
      <c r="P43" s="40"/>
    </row>
    <row r="44" spans="2:18" x14ac:dyDescent="0.25">
      <c r="B44" s="38"/>
      <c r="C44" s="57"/>
      <c r="D44" s="39"/>
      <c r="E44" s="39"/>
      <c r="F44" s="39"/>
      <c r="G44" s="39"/>
      <c r="H44" s="39"/>
      <c r="I44" s="39"/>
      <c r="J44" s="39"/>
      <c r="K44" s="39"/>
      <c r="L44" s="39"/>
      <c r="M44" s="39"/>
      <c r="N44" s="39"/>
      <c r="O44" s="39"/>
      <c r="P44" s="40"/>
    </row>
    <row r="45" spans="2:18" ht="45.75" customHeight="1" x14ac:dyDescent="0.25">
      <c r="B45" s="562" t="s">
        <v>47</v>
      </c>
      <c r="C45" s="563"/>
      <c r="D45" s="563"/>
      <c r="E45" s="563"/>
      <c r="F45" s="563"/>
      <c r="G45" s="563"/>
      <c r="H45" s="563"/>
      <c r="I45" s="563"/>
      <c r="J45" s="563"/>
      <c r="K45" s="563"/>
      <c r="L45" s="563"/>
      <c r="M45" s="563"/>
      <c r="N45" s="563"/>
      <c r="O45" s="563"/>
      <c r="P45" s="564"/>
    </row>
    <row r="46" spans="2:18" x14ac:dyDescent="0.25">
      <c r="B46" s="38"/>
      <c r="C46" s="57"/>
      <c r="D46" s="39"/>
      <c r="E46" s="39"/>
      <c r="F46" s="39"/>
      <c r="G46" s="39"/>
      <c r="H46" s="39"/>
      <c r="I46" s="39"/>
      <c r="J46" s="39"/>
      <c r="K46" s="39"/>
      <c r="L46" s="39"/>
      <c r="M46" s="39"/>
      <c r="N46" s="39"/>
      <c r="O46" s="39"/>
      <c r="P46" s="40"/>
    </row>
    <row r="47" spans="2:18" x14ac:dyDescent="0.25">
      <c r="B47" s="38"/>
      <c r="C47" s="57"/>
      <c r="D47" s="39"/>
      <c r="E47" s="39"/>
      <c r="F47" s="39"/>
      <c r="G47" s="39"/>
      <c r="H47" s="39"/>
      <c r="I47" s="39"/>
      <c r="J47" s="39"/>
      <c r="K47" s="39"/>
      <c r="L47" s="39"/>
      <c r="M47" s="39"/>
      <c r="N47" s="39"/>
      <c r="O47" s="39"/>
      <c r="P47" s="40"/>
    </row>
    <row r="48" spans="2:18" x14ac:dyDescent="0.25">
      <c r="B48" s="38"/>
      <c r="C48" s="57"/>
      <c r="D48" s="39"/>
      <c r="E48" s="39"/>
      <c r="F48" s="39"/>
      <c r="G48" s="39"/>
      <c r="H48" s="39"/>
      <c r="I48" s="39"/>
      <c r="J48" s="39"/>
      <c r="K48" s="39"/>
      <c r="L48" s="39"/>
      <c r="M48" s="39"/>
      <c r="N48" s="39"/>
      <c r="O48" s="39"/>
      <c r="P48" s="40"/>
    </row>
    <row r="49" spans="2:16" x14ac:dyDescent="0.25">
      <c r="B49" s="38"/>
      <c r="C49" s="57"/>
      <c r="D49" s="39"/>
      <c r="E49" s="39"/>
      <c r="F49" s="39"/>
      <c r="G49" s="39"/>
      <c r="H49" s="39"/>
      <c r="I49" s="39"/>
      <c r="J49" s="39"/>
      <c r="K49" s="39"/>
      <c r="L49" s="39"/>
      <c r="M49" s="39"/>
      <c r="N49" s="39"/>
      <c r="O49" s="39"/>
      <c r="P49" s="40"/>
    </row>
    <row r="50" spans="2:16" x14ac:dyDescent="0.25">
      <c r="B50" s="38"/>
      <c r="C50" s="57"/>
      <c r="D50" s="39"/>
      <c r="E50" s="39"/>
      <c r="F50" s="39"/>
      <c r="G50" s="39"/>
      <c r="H50" s="39"/>
      <c r="I50" s="39"/>
      <c r="J50" s="39"/>
      <c r="K50" s="39"/>
      <c r="L50" s="39"/>
      <c r="M50" s="39"/>
      <c r="N50" s="39"/>
      <c r="O50" s="39"/>
      <c r="P50" s="40"/>
    </row>
    <row r="51" spans="2:16" x14ac:dyDescent="0.25">
      <c r="B51" s="38"/>
      <c r="C51" s="57"/>
      <c r="D51" s="39"/>
      <c r="E51" s="39"/>
      <c r="F51" s="39"/>
      <c r="G51" s="39"/>
      <c r="H51" s="39"/>
      <c r="I51" s="39"/>
      <c r="J51" s="39"/>
      <c r="K51" s="39"/>
      <c r="L51" s="39"/>
      <c r="M51" s="39"/>
      <c r="N51" s="39"/>
      <c r="O51" s="39"/>
      <c r="P51" s="40"/>
    </row>
    <row r="52" spans="2:16" x14ac:dyDescent="0.25">
      <c r="B52" s="38"/>
      <c r="C52" s="57"/>
      <c r="D52" s="39"/>
      <c r="E52" s="39"/>
      <c r="F52" s="39"/>
      <c r="G52" s="39"/>
      <c r="H52" s="39"/>
      <c r="I52" s="39"/>
      <c r="J52" s="39"/>
      <c r="K52" s="39"/>
      <c r="L52" s="39"/>
      <c r="M52" s="39"/>
      <c r="N52" s="39"/>
      <c r="O52" s="39"/>
      <c r="P52" s="40"/>
    </row>
    <row r="53" spans="2:16" x14ac:dyDescent="0.25">
      <c r="B53" s="38"/>
      <c r="C53" s="57"/>
      <c r="D53" s="39"/>
      <c r="E53" s="39"/>
      <c r="F53" s="39"/>
      <c r="G53" s="39"/>
      <c r="H53" s="39"/>
      <c r="I53" s="39"/>
      <c r="J53" s="39"/>
      <c r="K53" s="39"/>
      <c r="L53" s="39"/>
      <c r="M53" s="39"/>
      <c r="N53" s="39"/>
      <c r="O53" s="39"/>
      <c r="P53" s="40"/>
    </row>
    <row r="54" spans="2:16" x14ac:dyDescent="0.25">
      <c r="B54" s="38"/>
      <c r="C54" s="57"/>
      <c r="D54" s="39"/>
      <c r="E54" s="39"/>
      <c r="F54" s="39"/>
      <c r="G54" s="39"/>
      <c r="H54" s="39"/>
      <c r="I54" s="39"/>
      <c r="J54" s="39"/>
      <c r="K54" s="39"/>
      <c r="L54" s="39"/>
      <c r="M54" s="39"/>
      <c r="N54" s="39"/>
      <c r="O54" s="39"/>
      <c r="P54" s="40"/>
    </row>
    <row r="55" spans="2:16" x14ac:dyDescent="0.25">
      <c r="B55" s="38"/>
      <c r="C55" s="57"/>
      <c r="D55" s="39"/>
      <c r="E55" s="39"/>
      <c r="F55" s="39"/>
      <c r="G55" s="39"/>
      <c r="H55" s="39"/>
      <c r="I55" s="39"/>
      <c r="J55" s="39"/>
      <c r="K55" s="39"/>
      <c r="L55" s="39"/>
      <c r="M55" s="39"/>
      <c r="N55" s="39"/>
      <c r="O55" s="39"/>
      <c r="P55" s="40"/>
    </row>
    <row r="56" spans="2:16" ht="15.75" thickBot="1" x14ac:dyDescent="0.3">
      <c r="B56" s="41"/>
      <c r="C56" s="42"/>
      <c r="D56" s="42"/>
      <c r="E56" s="42"/>
      <c r="F56" s="42"/>
      <c r="G56" s="42"/>
      <c r="H56" s="42"/>
      <c r="I56" s="42"/>
      <c r="J56" s="42"/>
      <c r="K56" s="42"/>
      <c r="L56" s="42"/>
      <c r="M56" s="42"/>
      <c r="N56" s="42"/>
      <c r="O56" s="42"/>
      <c r="P56" s="43"/>
    </row>
  </sheetData>
  <mergeCells count="23">
    <mergeCell ref="B2:B5"/>
    <mergeCell ref="C2:N5"/>
    <mergeCell ref="Q2:Q5"/>
    <mergeCell ref="O2:P2"/>
    <mergeCell ref="O3:P3"/>
    <mergeCell ref="O4:P4"/>
    <mergeCell ref="O5:P5"/>
    <mergeCell ref="R10:R11"/>
    <mergeCell ref="Q9:R9"/>
    <mergeCell ref="B45:P45"/>
    <mergeCell ref="J10:K11"/>
    <mergeCell ref="J9:K9"/>
    <mergeCell ref="L10:M11"/>
    <mergeCell ref="N10:N11"/>
    <mergeCell ref="B10:B11"/>
    <mergeCell ref="C10:G10"/>
    <mergeCell ref="H10:I11"/>
    <mergeCell ref="C9:I9"/>
    <mergeCell ref="O10:O11"/>
    <mergeCell ref="P10:P11"/>
    <mergeCell ref="L9:M9"/>
    <mergeCell ref="N9:P9"/>
    <mergeCell ref="Q10:Q11"/>
  </mergeCells>
  <conditionalFormatting sqref="H12">
    <cfRule type="containsText" dxfId="11" priority="13" operator="containsText" text="Moderado">
      <formula>NOT(ISERROR(SEARCH("Moderado",H12)))</formula>
    </cfRule>
    <cfRule type="containsText" dxfId="10" priority="14" operator="containsText" text="Alto">
      <formula>NOT(ISERROR(SEARCH("Alto",H12)))</formula>
    </cfRule>
    <cfRule type="containsText" dxfId="9" priority="15" operator="containsText" text="Muy Alto">
      <formula>NOT(ISERROR(SEARCH("Muy Alto",H12)))</formula>
    </cfRule>
  </conditionalFormatting>
  <conditionalFormatting sqref="H12">
    <cfRule type="containsText" dxfId="8" priority="11" operator="containsText" text="Muy Bajo">
      <formula>NOT(ISERROR(SEARCH("Muy Bajo",H12)))</formula>
    </cfRule>
    <cfRule type="containsText" dxfId="7" priority="12" operator="containsText" text="Bajo">
      <formula>NOT(ISERROR(SEARCH("Bajo",H12)))</formula>
    </cfRule>
  </conditionalFormatting>
  <conditionalFormatting sqref="H12">
    <cfRule type="containsText" dxfId="6" priority="10" operator="containsText" text="Extremo">
      <formula>NOT(ISERROR(SEARCH("Extremo",H12)))</formula>
    </cfRule>
  </conditionalFormatting>
  <conditionalFormatting sqref="H13:H35">
    <cfRule type="containsText" dxfId="5" priority="7" operator="containsText" text="Moderado">
      <formula>NOT(ISERROR(SEARCH("Moderado",H13)))</formula>
    </cfRule>
    <cfRule type="containsText" dxfId="4" priority="8" operator="containsText" text="Alto">
      <formula>NOT(ISERROR(SEARCH("Alto",H13)))</formula>
    </cfRule>
    <cfRule type="containsText" dxfId="3" priority="9" operator="containsText" text="Muy Alto">
      <formula>NOT(ISERROR(SEARCH("Muy Alto",H13)))</formula>
    </cfRule>
  </conditionalFormatting>
  <conditionalFormatting sqref="H13:H35">
    <cfRule type="containsText" dxfId="2" priority="5" operator="containsText" text="Muy Bajo">
      <formula>NOT(ISERROR(SEARCH("Muy Bajo",H13)))</formula>
    </cfRule>
    <cfRule type="containsText" dxfId="1" priority="6" operator="containsText" text="Bajo">
      <formula>NOT(ISERROR(SEARCH("Bajo",H13)))</formula>
    </cfRule>
  </conditionalFormatting>
  <conditionalFormatting sqref="H13:H35">
    <cfRule type="containsText" dxfId="0" priority="4" operator="containsText" text="Extremo">
      <formula>NOT(ISERROR(SEARCH("Extremo",H13)))</formula>
    </cfRule>
  </conditionalFormatting>
  <conditionalFormatting sqref="Q12:Q35">
    <cfRule type="colorScale" priority="2">
      <colorScale>
        <cfvo type="min"/>
        <cfvo type="percentile" val="50"/>
        <cfvo type="max"/>
        <color rgb="FF63BE7B"/>
        <color rgb="FFFFEB84"/>
        <color rgb="FFF8696B"/>
      </colorScale>
    </cfRule>
  </conditionalFormatting>
  <conditionalFormatting sqref="T12">
    <cfRule type="colorScale" priority="1">
      <colorScale>
        <cfvo type="min"/>
        <cfvo type="percentile" val="50"/>
        <cfvo type="max"/>
        <color rgb="FF63BE7B"/>
        <color rgb="FFFFEB84"/>
        <color rgb="FFF8696B"/>
      </colorScale>
    </cfRule>
  </conditionalFormatting>
  <dataValidations count="1">
    <dataValidation type="list" allowBlank="1" showInputMessage="1" showErrorMessage="1" sqref="J12:J35 L12:L35">
      <formula1>"Si,No"</formula1>
    </dataValidation>
  </dataValidations>
  <pageMargins left="0.7" right="0.7" top="0.75" bottom="0.75" header="0.3" footer="0.3"/>
  <pageSetup orientation="portrait" horizontalDpi="4294967293"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opLeftCell="A21" workbookViewId="0">
      <selection activeCell="A21" sqref="A21"/>
    </sheetView>
  </sheetViews>
  <sheetFormatPr baseColWidth="10" defaultColWidth="11.42578125" defaultRowHeight="15" x14ac:dyDescent="0.25"/>
  <cols>
    <col min="1" max="1" width="43.28515625" style="88" customWidth="1"/>
    <col min="2" max="2" width="103.7109375" style="88" customWidth="1"/>
    <col min="3" max="16384" width="11.42578125" style="88"/>
  </cols>
  <sheetData>
    <row r="1" spans="1:2" ht="46.5" customHeight="1" x14ac:dyDescent="0.25">
      <c r="A1" s="387" t="s">
        <v>52</v>
      </c>
      <c r="B1" s="388"/>
    </row>
    <row r="2" spans="1:2" ht="78" customHeight="1" x14ac:dyDescent="0.25">
      <c r="A2" s="86" t="s">
        <v>74</v>
      </c>
      <c r="B2" s="79" t="s">
        <v>53</v>
      </c>
    </row>
    <row r="3" spans="1:2" ht="78" customHeight="1" x14ac:dyDescent="0.25">
      <c r="A3" s="86" t="s">
        <v>73</v>
      </c>
      <c r="B3" s="79" t="s">
        <v>72</v>
      </c>
    </row>
    <row r="4" spans="1:2" ht="78" customHeight="1" x14ac:dyDescent="0.25">
      <c r="A4" s="86" t="s">
        <v>75</v>
      </c>
      <c r="B4" s="79" t="s">
        <v>120</v>
      </c>
    </row>
    <row r="5" spans="1:2" ht="201.75" customHeight="1" x14ac:dyDescent="0.25">
      <c r="A5" s="86" t="s">
        <v>54</v>
      </c>
      <c r="B5" s="79" t="s">
        <v>55</v>
      </c>
    </row>
    <row r="6" spans="1:2" ht="78" customHeight="1" x14ac:dyDescent="0.25">
      <c r="A6" s="86" t="s">
        <v>76</v>
      </c>
      <c r="B6" s="79" t="s">
        <v>56</v>
      </c>
    </row>
    <row r="7" spans="1:2" ht="78" customHeight="1" x14ac:dyDescent="0.25">
      <c r="A7" s="85" t="s">
        <v>57</v>
      </c>
      <c r="B7" s="79" t="s">
        <v>58</v>
      </c>
    </row>
    <row r="8" spans="1:2" ht="78" customHeight="1" x14ac:dyDescent="0.25">
      <c r="A8" s="86" t="s">
        <v>77</v>
      </c>
      <c r="B8" s="79" t="s">
        <v>59</v>
      </c>
    </row>
    <row r="9" spans="1:2" ht="78" customHeight="1" x14ac:dyDescent="0.25">
      <c r="A9" s="85" t="s">
        <v>60</v>
      </c>
      <c r="B9" s="79" t="s">
        <v>79</v>
      </c>
    </row>
    <row r="10" spans="1:2" ht="78" customHeight="1" x14ac:dyDescent="0.25">
      <c r="A10" s="85" t="s">
        <v>61</v>
      </c>
      <c r="B10" s="79" t="s">
        <v>62</v>
      </c>
    </row>
    <row r="11" spans="1:2" ht="78" customHeight="1" x14ac:dyDescent="0.25">
      <c r="A11" s="86" t="s">
        <v>63</v>
      </c>
      <c r="B11" s="79" t="s">
        <v>64</v>
      </c>
    </row>
    <row r="12" spans="1:2" ht="78" customHeight="1" x14ac:dyDescent="0.25">
      <c r="A12" s="86" t="s">
        <v>65</v>
      </c>
      <c r="B12" s="79" t="s">
        <v>80</v>
      </c>
    </row>
    <row r="13" spans="1:2" ht="78" customHeight="1" x14ac:dyDescent="0.25">
      <c r="A13" s="86" t="s">
        <v>66</v>
      </c>
      <c r="B13" s="79" t="s">
        <v>67</v>
      </c>
    </row>
    <row r="14" spans="1:2" ht="110.25" customHeight="1" x14ac:dyDescent="0.25">
      <c r="A14" s="86" t="s">
        <v>68</v>
      </c>
      <c r="B14" s="79" t="s">
        <v>69</v>
      </c>
    </row>
    <row r="15" spans="1:2" ht="78" customHeight="1" x14ac:dyDescent="0.25">
      <c r="A15" s="86" t="s">
        <v>78</v>
      </c>
      <c r="B15" s="79" t="s">
        <v>308</v>
      </c>
    </row>
    <row r="16" spans="1:2" ht="78" customHeight="1" x14ac:dyDescent="0.25">
      <c r="A16" s="210" t="s">
        <v>70</v>
      </c>
      <c r="B16" s="211" t="s">
        <v>71</v>
      </c>
    </row>
    <row r="17" spans="1:2" x14ac:dyDescent="0.25">
      <c r="A17" s="212"/>
      <c r="B17" s="213"/>
    </row>
    <row r="18" spans="1:2" x14ac:dyDescent="0.25">
      <c r="A18" s="212"/>
      <c r="B18" s="213"/>
    </row>
    <row r="19" spans="1:2" x14ac:dyDescent="0.25">
      <c r="A19" s="212"/>
      <c r="B19" s="213"/>
    </row>
    <row r="20" spans="1:2" x14ac:dyDescent="0.25">
      <c r="A20" s="214"/>
      <c r="B20" s="213"/>
    </row>
    <row r="21" spans="1:2" x14ac:dyDescent="0.25">
      <c r="A21" s="215"/>
      <c r="B21" s="213"/>
    </row>
    <row r="22" spans="1:2" x14ac:dyDescent="0.25">
      <c r="A22" s="215"/>
      <c r="B22" s="213"/>
    </row>
    <row r="23" spans="1:2" x14ac:dyDescent="0.25">
      <c r="A23" s="215"/>
      <c r="B23" s="213"/>
    </row>
    <row r="24" spans="1:2" x14ac:dyDescent="0.25">
      <c r="A24" s="209"/>
    </row>
    <row r="25" spans="1:2" x14ac:dyDescent="0.25">
      <c r="A25" s="209"/>
    </row>
    <row r="26" spans="1:2" x14ac:dyDescent="0.25">
      <c r="A26" s="209"/>
    </row>
    <row r="27" spans="1:2" x14ac:dyDescent="0.25">
      <c r="A27" s="209"/>
    </row>
  </sheetData>
  <sortState ref="A6:A19">
    <sortCondition ref="A5"/>
  </sortState>
  <mergeCells count="1">
    <mergeCell ref="A1:B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topLeftCell="A34" workbookViewId="0">
      <selection activeCell="C41" sqref="C41"/>
    </sheetView>
  </sheetViews>
  <sheetFormatPr baseColWidth="10" defaultColWidth="11.42578125" defaultRowHeight="15" x14ac:dyDescent="0.25"/>
  <cols>
    <col min="1" max="1" width="24.140625" style="44" customWidth="1"/>
    <col min="2" max="2" width="44.42578125" style="44" customWidth="1"/>
    <col min="3" max="3" width="36.85546875" style="44" bestFit="1" customWidth="1"/>
    <col min="4" max="4" width="27" style="44" customWidth="1"/>
    <col min="5" max="5" width="25.28515625" style="44" customWidth="1"/>
    <col min="6" max="6" width="45.7109375" style="44" customWidth="1"/>
    <col min="7" max="13" width="11.42578125" style="44"/>
    <col min="14" max="14" width="27.5703125" style="44" customWidth="1"/>
    <col min="15" max="16384" width="11.42578125" style="44"/>
  </cols>
  <sheetData>
    <row r="1" spans="1:14" ht="72" customHeight="1" x14ac:dyDescent="0.25">
      <c r="A1" s="93"/>
      <c r="B1" s="389" t="s">
        <v>428</v>
      </c>
      <c r="C1" s="389"/>
      <c r="D1" s="389"/>
      <c r="E1" s="389"/>
      <c r="F1" s="390"/>
      <c r="G1" s="89"/>
      <c r="H1" s="89"/>
      <c r="I1" s="89"/>
      <c r="J1" s="89"/>
      <c r="K1" s="89"/>
      <c r="L1" s="89"/>
      <c r="M1" s="91"/>
      <c r="N1" s="92"/>
    </row>
    <row r="2" spans="1:14" ht="16.5" x14ac:dyDescent="0.3">
      <c r="A2" s="94" t="s">
        <v>124</v>
      </c>
      <c r="B2" s="267">
        <v>44560</v>
      </c>
      <c r="C2" s="39"/>
      <c r="D2" s="39"/>
      <c r="E2" s="39"/>
      <c r="F2" s="40"/>
    </row>
    <row r="3" spans="1:14" ht="76.5" customHeight="1" x14ac:dyDescent="0.25">
      <c r="A3" s="391" t="s">
        <v>151</v>
      </c>
      <c r="B3" s="392"/>
      <c r="C3" s="392"/>
      <c r="D3" s="392"/>
      <c r="E3" s="392"/>
      <c r="F3" s="393"/>
    </row>
    <row r="4" spans="1:14" ht="24.75" customHeight="1" x14ac:dyDescent="0.25">
      <c r="A4" s="95"/>
      <c r="B4" s="96"/>
      <c r="C4" s="96"/>
      <c r="D4" s="96"/>
      <c r="E4" s="96"/>
      <c r="F4" s="97"/>
    </row>
    <row r="5" spans="1:14" ht="28.5" x14ac:dyDescent="0.25">
      <c r="A5" s="98" t="s">
        <v>88</v>
      </c>
      <c r="B5" s="76" t="s">
        <v>83</v>
      </c>
      <c r="C5" s="76" t="s">
        <v>84</v>
      </c>
      <c r="D5" s="76" t="s">
        <v>85</v>
      </c>
      <c r="E5" s="76" t="s">
        <v>87</v>
      </c>
      <c r="F5" s="99" t="s">
        <v>86</v>
      </c>
      <c r="G5" s="90"/>
    </row>
    <row r="6" spans="1:14" ht="30.75" customHeight="1" x14ac:dyDescent="0.25">
      <c r="A6" s="396" t="s">
        <v>89</v>
      </c>
      <c r="B6" s="82" t="s">
        <v>95</v>
      </c>
      <c r="C6" s="83" t="s">
        <v>341</v>
      </c>
      <c r="D6" s="243">
        <v>43628</v>
      </c>
      <c r="E6" s="84" t="s">
        <v>342</v>
      </c>
      <c r="F6" s="100"/>
    </row>
    <row r="7" spans="1:14" ht="30.75" customHeight="1" x14ac:dyDescent="0.25">
      <c r="A7" s="396"/>
      <c r="B7" s="82" t="s">
        <v>90</v>
      </c>
      <c r="C7" s="83" t="s">
        <v>345</v>
      </c>
      <c r="D7" s="84" t="s">
        <v>343</v>
      </c>
      <c r="E7" s="84" t="s">
        <v>342</v>
      </c>
      <c r="F7" s="100"/>
    </row>
    <row r="8" spans="1:14" ht="30.75" customHeight="1" x14ac:dyDescent="0.25">
      <c r="A8" s="396"/>
      <c r="B8" s="82" t="s">
        <v>91</v>
      </c>
      <c r="C8" s="244" t="s">
        <v>346</v>
      </c>
      <c r="D8" s="84" t="s">
        <v>343</v>
      </c>
      <c r="E8" s="84" t="s">
        <v>342</v>
      </c>
      <c r="F8" s="100"/>
    </row>
    <row r="9" spans="1:14" ht="30.75" customHeight="1" x14ac:dyDescent="0.25">
      <c r="A9" s="396"/>
      <c r="B9" s="82" t="s">
        <v>93</v>
      </c>
      <c r="C9" s="83" t="s">
        <v>345</v>
      </c>
      <c r="D9" s="84" t="s">
        <v>343</v>
      </c>
      <c r="E9" s="84" t="s">
        <v>342</v>
      </c>
      <c r="F9" s="100"/>
    </row>
    <row r="10" spans="1:14" ht="30.75" customHeight="1" x14ac:dyDescent="0.25">
      <c r="A10" s="396"/>
      <c r="B10" s="82" t="s">
        <v>94</v>
      </c>
      <c r="C10" s="83" t="s">
        <v>345</v>
      </c>
      <c r="D10" s="84" t="s">
        <v>343</v>
      </c>
      <c r="E10" s="84" t="s">
        <v>342</v>
      </c>
      <c r="F10" s="100"/>
    </row>
    <row r="11" spans="1:14" ht="30.75" customHeight="1" x14ac:dyDescent="0.25">
      <c r="A11" s="396"/>
      <c r="B11" s="82" t="s">
        <v>92</v>
      </c>
      <c r="C11" s="84" t="s">
        <v>344</v>
      </c>
      <c r="D11" s="84" t="s">
        <v>419</v>
      </c>
      <c r="E11" s="84" t="s">
        <v>342</v>
      </c>
      <c r="F11" s="100"/>
    </row>
    <row r="12" spans="1:14" ht="30.75" customHeight="1" x14ac:dyDescent="0.25">
      <c r="A12" s="396"/>
      <c r="B12" s="82" t="s">
        <v>107</v>
      </c>
      <c r="C12" s="84" t="s">
        <v>347</v>
      </c>
      <c r="D12" s="243">
        <v>44561</v>
      </c>
      <c r="E12" s="84" t="s">
        <v>342</v>
      </c>
      <c r="F12" s="100"/>
    </row>
    <row r="13" spans="1:14" ht="30.75" customHeight="1" x14ac:dyDescent="0.25">
      <c r="A13" s="396"/>
      <c r="B13" s="82" t="s">
        <v>96</v>
      </c>
      <c r="C13" s="82" t="s">
        <v>427</v>
      </c>
      <c r="D13" s="84"/>
      <c r="E13" s="84"/>
      <c r="F13" s="100"/>
    </row>
    <row r="14" spans="1:14" ht="30.75" customHeight="1" x14ac:dyDescent="0.25">
      <c r="A14" s="396"/>
      <c r="B14" s="82" t="s">
        <v>263</v>
      </c>
      <c r="C14" s="84"/>
      <c r="D14" s="84"/>
      <c r="E14" s="84"/>
      <c r="F14" s="100"/>
    </row>
    <row r="15" spans="1:14" ht="30.75" customHeight="1" x14ac:dyDescent="0.25">
      <c r="A15" s="396"/>
      <c r="B15" s="82" t="s">
        <v>108</v>
      </c>
      <c r="C15" s="84" t="s">
        <v>348</v>
      </c>
      <c r="D15" s="84"/>
      <c r="E15" s="84" t="s">
        <v>342</v>
      </c>
      <c r="F15" s="100"/>
    </row>
    <row r="16" spans="1:14" ht="30.75" customHeight="1" x14ac:dyDescent="0.25">
      <c r="A16" s="396"/>
      <c r="B16" s="82" t="s">
        <v>116</v>
      </c>
      <c r="C16" s="264" t="s">
        <v>426</v>
      </c>
      <c r="D16" s="264"/>
      <c r="E16" s="84" t="s">
        <v>342</v>
      </c>
      <c r="F16" s="100"/>
    </row>
    <row r="17" spans="1:6" ht="37.5" customHeight="1" x14ac:dyDescent="0.3">
      <c r="A17" s="394" t="s">
        <v>97</v>
      </c>
      <c r="B17" s="87" t="s">
        <v>98</v>
      </c>
      <c r="C17" s="77" t="s">
        <v>349</v>
      </c>
      <c r="D17" s="77" t="s">
        <v>350</v>
      </c>
      <c r="E17" s="84" t="s">
        <v>342</v>
      </c>
      <c r="F17" s="101"/>
    </row>
    <row r="18" spans="1:6" ht="37.5" customHeight="1" x14ac:dyDescent="0.3">
      <c r="A18" s="394"/>
      <c r="B18" s="87" t="s">
        <v>99</v>
      </c>
      <c r="C18" s="77" t="s">
        <v>342</v>
      </c>
      <c r="D18" s="77" t="s">
        <v>350</v>
      </c>
      <c r="E18" s="84" t="s">
        <v>342</v>
      </c>
      <c r="F18" s="101"/>
    </row>
    <row r="19" spans="1:6" ht="37.5" customHeight="1" x14ac:dyDescent="0.3">
      <c r="A19" s="394"/>
      <c r="B19" s="87" t="s">
        <v>100</v>
      </c>
      <c r="C19" s="77" t="s">
        <v>349</v>
      </c>
      <c r="D19" s="77"/>
      <c r="E19" s="84" t="s">
        <v>342</v>
      </c>
      <c r="F19" s="101"/>
    </row>
    <row r="20" spans="1:6" ht="37.5" customHeight="1" x14ac:dyDescent="0.3">
      <c r="A20" s="394"/>
      <c r="B20" s="87" t="s">
        <v>101</v>
      </c>
      <c r="C20" s="77" t="s">
        <v>349</v>
      </c>
      <c r="D20" s="77"/>
      <c r="E20" s="84" t="s">
        <v>342</v>
      </c>
      <c r="F20" s="101"/>
    </row>
    <row r="21" spans="1:6" ht="37.5" customHeight="1" x14ac:dyDescent="0.3">
      <c r="A21" s="394"/>
      <c r="B21" s="87" t="s">
        <v>102</v>
      </c>
      <c r="C21" s="77" t="s">
        <v>351</v>
      </c>
      <c r="D21" s="77"/>
      <c r="E21" s="84" t="s">
        <v>342</v>
      </c>
      <c r="F21" s="101"/>
    </row>
    <row r="22" spans="1:6" ht="37.5" customHeight="1" x14ac:dyDescent="0.3">
      <c r="A22" s="394"/>
      <c r="B22" s="87" t="s">
        <v>125</v>
      </c>
      <c r="C22" s="77" t="s">
        <v>342</v>
      </c>
      <c r="D22" s="77"/>
      <c r="E22" s="84" t="s">
        <v>342</v>
      </c>
      <c r="F22" s="101"/>
    </row>
    <row r="23" spans="1:6" ht="37.5" customHeight="1" x14ac:dyDescent="0.3">
      <c r="A23" s="394"/>
      <c r="B23" s="87" t="s">
        <v>103</v>
      </c>
      <c r="C23" s="77" t="s">
        <v>349</v>
      </c>
      <c r="D23" s="77"/>
      <c r="E23" s="84" t="s">
        <v>342</v>
      </c>
      <c r="F23" s="101"/>
    </row>
    <row r="24" spans="1:6" ht="37.5" customHeight="1" x14ac:dyDescent="0.3">
      <c r="A24" s="394"/>
      <c r="B24" s="82" t="s">
        <v>104</v>
      </c>
      <c r="C24" s="77" t="s">
        <v>349</v>
      </c>
      <c r="D24" s="77"/>
      <c r="E24" s="84" t="s">
        <v>342</v>
      </c>
      <c r="F24" s="101"/>
    </row>
    <row r="25" spans="1:6" ht="37.5" customHeight="1" x14ac:dyDescent="0.3">
      <c r="A25" s="394"/>
      <c r="B25" s="82" t="s">
        <v>105</v>
      </c>
      <c r="C25" s="77" t="s">
        <v>342</v>
      </c>
      <c r="D25" s="77"/>
      <c r="E25" s="84" t="s">
        <v>342</v>
      </c>
      <c r="F25" s="101"/>
    </row>
    <row r="26" spans="1:6" ht="37.5" customHeight="1" x14ac:dyDescent="0.3">
      <c r="A26" s="394"/>
      <c r="B26" s="82" t="s">
        <v>106</v>
      </c>
      <c r="C26" s="77" t="s">
        <v>342</v>
      </c>
      <c r="D26" s="77"/>
      <c r="E26" s="84" t="s">
        <v>342</v>
      </c>
      <c r="F26" s="101"/>
    </row>
    <row r="27" spans="1:6" ht="37.5" customHeight="1" x14ac:dyDescent="0.3">
      <c r="A27" s="394"/>
      <c r="B27" s="82" t="s">
        <v>109</v>
      </c>
      <c r="C27" s="77" t="s">
        <v>342</v>
      </c>
      <c r="D27" s="77"/>
      <c r="E27" s="84" t="s">
        <v>342</v>
      </c>
      <c r="F27" s="101"/>
    </row>
    <row r="28" spans="1:6" ht="37.5" customHeight="1" x14ac:dyDescent="0.3">
      <c r="A28" s="397" t="s">
        <v>113</v>
      </c>
      <c r="B28" s="82" t="s">
        <v>114</v>
      </c>
      <c r="C28" s="77" t="s">
        <v>342</v>
      </c>
      <c r="D28" s="77"/>
      <c r="E28" s="84" t="s">
        <v>342</v>
      </c>
      <c r="F28" s="101"/>
    </row>
    <row r="29" spans="1:6" ht="37.5" customHeight="1" x14ac:dyDescent="0.3">
      <c r="A29" s="398"/>
      <c r="B29" s="82" t="s">
        <v>115</v>
      </c>
      <c r="C29" s="77" t="s">
        <v>342</v>
      </c>
      <c r="D29" s="77"/>
      <c r="E29" s="84" t="s">
        <v>342</v>
      </c>
      <c r="F29" s="101"/>
    </row>
    <row r="30" spans="1:6" ht="37.5" customHeight="1" x14ac:dyDescent="0.3">
      <c r="A30" s="398"/>
      <c r="B30" s="82" t="s">
        <v>117</v>
      </c>
      <c r="C30" s="77" t="s">
        <v>342</v>
      </c>
      <c r="D30" s="77"/>
      <c r="E30" s="84" t="s">
        <v>342</v>
      </c>
      <c r="F30" s="101"/>
    </row>
    <row r="31" spans="1:6" ht="37.5" customHeight="1" x14ac:dyDescent="0.3">
      <c r="A31" s="398"/>
      <c r="B31" s="82" t="s">
        <v>118</v>
      </c>
      <c r="C31" s="77" t="s">
        <v>342</v>
      </c>
      <c r="D31" s="77"/>
      <c r="E31" s="84" t="s">
        <v>342</v>
      </c>
      <c r="F31" s="101"/>
    </row>
    <row r="32" spans="1:6" ht="37.5" customHeight="1" x14ac:dyDescent="0.3">
      <c r="A32" s="399"/>
      <c r="B32" s="82" t="s">
        <v>121</v>
      </c>
      <c r="C32" s="77" t="s">
        <v>342</v>
      </c>
      <c r="D32" s="77"/>
      <c r="E32" s="84" t="s">
        <v>342</v>
      </c>
      <c r="F32" s="101"/>
    </row>
    <row r="33" spans="1:6" ht="43.5" customHeight="1" x14ac:dyDescent="0.3">
      <c r="A33" s="394" t="s">
        <v>110</v>
      </c>
      <c r="B33" s="82" t="s">
        <v>123</v>
      </c>
      <c r="C33" s="77" t="s">
        <v>342</v>
      </c>
      <c r="D33" s="77"/>
      <c r="E33" s="84" t="s">
        <v>342</v>
      </c>
      <c r="F33" s="101"/>
    </row>
    <row r="34" spans="1:6" ht="43.5" customHeight="1" x14ac:dyDescent="0.3">
      <c r="A34" s="394"/>
      <c r="B34" s="82" t="s">
        <v>111</v>
      </c>
      <c r="C34" s="77" t="s">
        <v>342</v>
      </c>
      <c r="D34" s="77"/>
      <c r="E34" s="84" t="s">
        <v>342</v>
      </c>
      <c r="F34" s="101"/>
    </row>
    <row r="35" spans="1:6" ht="43.5" customHeight="1" x14ac:dyDescent="0.3">
      <c r="A35" s="394"/>
      <c r="B35" s="82" t="s">
        <v>112</v>
      </c>
      <c r="C35" s="77" t="s">
        <v>349</v>
      </c>
      <c r="D35" s="77"/>
      <c r="E35" s="84" t="s">
        <v>342</v>
      </c>
      <c r="F35" s="101"/>
    </row>
    <row r="36" spans="1:6" ht="43.5" customHeight="1" x14ac:dyDescent="0.3">
      <c r="A36" s="394"/>
      <c r="B36" s="82" t="s">
        <v>119</v>
      </c>
      <c r="C36" s="77" t="s">
        <v>352</v>
      </c>
      <c r="D36" s="77"/>
      <c r="E36" s="84" t="s">
        <v>352</v>
      </c>
      <c r="F36" s="101"/>
    </row>
    <row r="37" spans="1:6" ht="43.5" customHeight="1" x14ac:dyDescent="0.3">
      <c r="A37" s="394"/>
      <c r="B37" s="82" t="s">
        <v>122</v>
      </c>
      <c r="C37" s="77" t="s">
        <v>352</v>
      </c>
      <c r="D37" s="77"/>
      <c r="E37" s="84" t="s">
        <v>352</v>
      </c>
      <c r="F37" s="101"/>
    </row>
    <row r="38" spans="1:6" ht="33" x14ac:dyDescent="0.3">
      <c r="A38" s="394"/>
      <c r="B38" s="82" t="s">
        <v>149</v>
      </c>
      <c r="C38" s="77" t="s">
        <v>342</v>
      </c>
      <c r="D38" s="77"/>
      <c r="E38" s="84" t="s">
        <v>342</v>
      </c>
      <c r="F38" s="101"/>
    </row>
    <row r="39" spans="1:6" ht="36" customHeight="1" thickBot="1" x14ac:dyDescent="0.35">
      <c r="A39" s="395"/>
      <c r="B39" s="102" t="s">
        <v>150</v>
      </c>
      <c r="C39" s="103" t="s">
        <v>342</v>
      </c>
      <c r="D39" s="103"/>
      <c r="E39" s="84" t="s">
        <v>342</v>
      </c>
      <c r="F39" s="104"/>
    </row>
    <row r="40" spans="1:6" ht="16.5" x14ac:dyDescent="0.3">
      <c r="A40" s="208"/>
      <c r="B40" s="208"/>
      <c r="C40" s="208"/>
      <c r="D40" s="208"/>
      <c r="E40" s="208"/>
      <c r="F40" s="208"/>
    </row>
    <row r="41" spans="1:6" ht="16.5" x14ac:dyDescent="0.3">
      <c r="A41" s="208"/>
      <c r="B41" s="208"/>
      <c r="C41" s="208"/>
      <c r="D41" s="208"/>
      <c r="E41" s="208"/>
      <c r="F41" s="208"/>
    </row>
    <row r="42" spans="1:6" ht="16.5" x14ac:dyDescent="0.3">
      <c r="A42" s="125"/>
      <c r="B42" s="125"/>
      <c r="C42" s="125"/>
      <c r="D42" s="125"/>
      <c r="E42" s="125"/>
      <c r="F42" s="125"/>
    </row>
    <row r="43" spans="1:6" ht="16.5" x14ac:dyDescent="0.3">
      <c r="A43" s="125"/>
      <c r="B43" s="125"/>
      <c r="C43" s="125"/>
      <c r="D43" s="125"/>
      <c r="E43" s="125"/>
      <c r="F43" s="125"/>
    </row>
  </sheetData>
  <mergeCells count="6">
    <mergeCell ref="B1:F1"/>
    <mergeCell ref="A3:F3"/>
    <mergeCell ref="A33:A39"/>
    <mergeCell ref="A6:A16"/>
    <mergeCell ref="A17:A27"/>
    <mergeCell ref="A28:A32"/>
  </mergeCells>
  <dataValidations count="4">
    <dataValidation allowBlank="1" showInputMessage="1" showErrorMessage="1" prompt="Registre el documento soporte donde se encuentra el item del repositorio de la entidad. (Físico o Magnético)" sqref="C5"/>
    <dataValidation allowBlank="1" showInputMessage="1" showErrorMessage="1" prompt="Registre la fecha de vigencia del soporte relacionado. Cuando sean distintos documentos y fechas en el ítem como procesos. relacione donde se encuentra el registro de actualziaciones." sqref="D5"/>
    <dataValidation allowBlank="1" showInputMessage="1" showErrorMessage="1" prompt="Registre SI, si tiene acceso al documento, NO cuando exista alguna limitación en su acceso, indicando en las Notas del equipo Auditor la observación._x000a_" sqref="E5"/>
    <dataValidation allowBlank="1" showInputMessage="1" showErrorMessage="1" prompt="Registre notas de relevancia de orientación sobre la información. Ej: Version desactualizada, No se presentó auditoría regular en la última vigencia, etc." sqref="F5"/>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K12"/>
  <sheetViews>
    <sheetView workbookViewId="0"/>
  </sheetViews>
  <sheetFormatPr baseColWidth="10" defaultColWidth="11.42578125" defaultRowHeight="15" x14ac:dyDescent="0.25"/>
  <cols>
    <col min="1" max="2" width="11.42578125" style="44"/>
    <col min="3" max="3" width="16.85546875" style="44" customWidth="1"/>
    <col min="4" max="16384" width="11.42578125" style="44"/>
  </cols>
  <sheetData>
    <row r="4" spans="3:11" ht="15.75" thickBot="1" x14ac:dyDescent="0.3"/>
    <row r="5" spans="3:11" x14ac:dyDescent="0.25">
      <c r="C5" s="184" t="s">
        <v>264</v>
      </c>
      <c r="D5" s="185"/>
      <c r="E5" s="185"/>
      <c r="F5" s="185"/>
      <c r="G5" s="185"/>
      <c r="H5" s="185"/>
      <c r="I5" s="185"/>
      <c r="J5" s="185"/>
      <c r="K5" s="186"/>
    </row>
    <row r="6" spans="3:11" ht="15.75" thickBot="1" x14ac:dyDescent="0.3">
      <c r="C6" s="187" t="s">
        <v>266</v>
      </c>
      <c r="D6" s="188" t="s">
        <v>265</v>
      </c>
      <c r="E6" s="188"/>
      <c r="F6" s="188"/>
      <c r="G6" s="188"/>
      <c r="H6" s="188"/>
      <c r="I6" s="188"/>
      <c r="J6" s="188"/>
      <c r="K6" s="189"/>
    </row>
    <row r="7" spans="3:11" x14ac:dyDescent="0.25">
      <c r="C7" s="183"/>
      <c r="D7" s="183"/>
      <c r="E7" s="183"/>
      <c r="F7" s="183"/>
      <c r="G7" s="183"/>
      <c r="H7" s="183"/>
      <c r="I7" s="183"/>
      <c r="J7" s="183"/>
      <c r="K7" s="183"/>
    </row>
    <row r="9" spans="3:11" ht="272.25" customHeight="1" x14ac:dyDescent="0.25">
      <c r="C9" s="400" t="s">
        <v>273</v>
      </c>
      <c r="D9" s="400"/>
      <c r="E9" s="400"/>
      <c r="F9" s="400"/>
      <c r="G9" s="400"/>
      <c r="H9" s="400"/>
      <c r="I9" s="400"/>
      <c r="J9" s="400"/>
      <c r="K9" s="400"/>
    </row>
    <row r="10" spans="3:11" ht="205.5" customHeight="1" x14ac:dyDescent="0.25">
      <c r="C10" s="400" t="s">
        <v>272</v>
      </c>
      <c r="D10" s="400"/>
      <c r="E10" s="400"/>
      <c r="F10" s="400"/>
      <c r="G10" s="400"/>
      <c r="H10" s="400"/>
      <c r="I10" s="400"/>
      <c r="J10" s="400"/>
      <c r="K10" s="400"/>
    </row>
    <row r="11" spans="3:11" ht="205.5" customHeight="1" x14ac:dyDescent="0.25">
      <c r="C11" s="206"/>
      <c r="D11" s="206"/>
      <c r="E11" s="206"/>
      <c r="F11" s="206"/>
      <c r="G11" s="206"/>
      <c r="H11" s="206"/>
      <c r="I11" s="206"/>
      <c r="J11" s="206"/>
      <c r="K11" s="206"/>
    </row>
    <row r="12" spans="3:11" ht="39.75" customHeight="1" x14ac:dyDescent="0.25">
      <c r="C12" s="401" t="s">
        <v>274</v>
      </c>
      <c r="D12" s="401"/>
      <c r="E12" s="401"/>
      <c r="F12" s="401"/>
      <c r="G12" s="401"/>
      <c r="H12" s="401"/>
      <c r="I12" s="401"/>
      <c r="J12" s="401"/>
      <c r="K12" s="401"/>
    </row>
  </sheetData>
  <mergeCells count="3">
    <mergeCell ref="C9:K9"/>
    <mergeCell ref="C10:K10"/>
    <mergeCell ref="C12:K12"/>
  </mergeCells>
  <pageMargins left="0.7" right="0.7" top="0.75" bottom="0.75" header="0.3" footer="0.3"/>
  <pageSetup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B31"/>
  <sheetViews>
    <sheetView topLeftCell="A3" zoomScaleNormal="100" workbookViewId="0">
      <selection activeCell="C9" sqref="C9:G9"/>
    </sheetView>
  </sheetViews>
  <sheetFormatPr baseColWidth="10" defaultColWidth="14.42578125" defaultRowHeight="15" customHeight="1" x14ac:dyDescent="0.3"/>
  <cols>
    <col min="1" max="1" width="4.5703125" style="216" customWidth="1"/>
    <col min="2" max="2" width="48.7109375" style="216" customWidth="1"/>
    <col min="3" max="7" width="10.7109375" style="279" customWidth="1"/>
    <col min="8" max="8" width="11.5703125" style="279" customWidth="1"/>
    <col min="9" max="9" width="14.140625" style="279" customWidth="1"/>
    <col min="10" max="10" width="22" style="279" customWidth="1"/>
    <col min="11" max="12" width="9.7109375" style="279" bestFit="1" customWidth="1"/>
    <col min="13" max="13" width="13" style="279" customWidth="1"/>
    <col min="14" max="14" width="10.85546875" style="279" customWidth="1"/>
    <col min="15" max="16" width="10.7109375" style="279" customWidth="1"/>
    <col min="17" max="17" width="16.28515625" style="279" customWidth="1"/>
    <col min="18" max="18" width="16.140625" style="279" customWidth="1"/>
    <col min="19" max="19" width="10.7109375" style="279" customWidth="1"/>
    <col min="20" max="20" width="32.140625" style="279" customWidth="1"/>
    <col min="21" max="21" width="35.140625" style="216" customWidth="1"/>
    <col min="22" max="24" width="14.42578125" style="216"/>
    <col min="25" max="25" width="39" style="216" customWidth="1"/>
    <col min="26" max="16384" width="14.42578125" style="216"/>
  </cols>
  <sheetData>
    <row r="1" spans="2:28" ht="15" customHeight="1" thickBot="1" x14ac:dyDescent="0.35"/>
    <row r="2" spans="2:28" ht="16.5" x14ac:dyDescent="0.3">
      <c r="B2" s="404"/>
      <c r="C2" s="407" t="s">
        <v>324</v>
      </c>
      <c r="D2" s="408"/>
      <c r="E2" s="408"/>
      <c r="F2" s="408"/>
      <c r="G2" s="408"/>
      <c r="H2" s="408"/>
      <c r="I2" s="408"/>
      <c r="J2" s="408"/>
      <c r="K2" s="408"/>
      <c r="L2" s="408"/>
      <c r="M2" s="408"/>
      <c r="N2" s="408"/>
      <c r="O2" s="408"/>
      <c r="P2" s="408"/>
      <c r="Q2" s="409"/>
      <c r="R2" s="419"/>
      <c r="S2" s="420"/>
      <c r="T2" s="416"/>
    </row>
    <row r="3" spans="2:28" ht="16.5" x14ac:dyDescent="0.3">
      <c r="B3" s="405"/>
      <c r="C3" s="410"/>
      <c r="D3" s="411"/>
      <c r="E3" s="411"/>
      <c r="F3" s="411"/>
      <c r="G3" s="411"/>
      <c r="H3" s="411"/>
      <c r="I3" s="411"/>
      <c r="J3" s="411"/>
      <c r="K3" s="411"/>
      <c r="L3" s="411"/>
      <c r="M3" s="411"/>
      <c r="N3" s="411"/>
      <c r="O3" s="411"/>
      <c r="P3" s="411"/>
      <c r="Q3" s="412"/>
      <c r="R3" s="421"/>
      <c r="S3" s="422"/>
      <c r="T3" s="417"/>
    </row>
    <row r="4" spans="2:28" ht="16.5" x14ac:dyDescent="0.3">
      <c r="B4" s="405"/>
      <c r="C4" s="410"/>
      <c r="D4" s="411"/>
      <c r="E4" s="411"/>
      <c r="F4" s="411"/>
      <c r="G4" s="411"/>
      <c r="H4" s="411"/>
      <c r="I4" s="411"/>
      <c r="J4" s="411"/>
      <c r="K4" s="411"/>
      <c r="L4" s="411"/>
      <c r="M4" s="411"/>
      <c r="N4" s="411"/>
      <c r="O4" s="411"/>
      <c r="P4" s="411"/>
      <c r="Q4" s="412"/>
      <c r="R4" s="421"/>
      <c r="S4" s="422"/>
      <c r="T4" s="417"/>
    </row>
    <row r="5" spans="2:28" ht="17.25" thickBot="1" x14ac:dyDescent="0.35">
      <c r="B5" s="406"/>
      <c r="C5" s="413"/>
      <c r="D5" s="414"/>
      <c r="E5" s="414"/>
      <c r="F5" s="414"/>
      <c r="G5" s="414"/>
      <c r="H5" s="414"/>
      <c r="I5" s="414"/>
      <c r="J5" s="414"/>
      <c r="K5" s="414"/>
      <c r="L5" s="414"/>
      <c r="M5" s="414"/>
      <c r="N5" s="414"/>
      <c r="O5" s="414"/>
      <c r="P5" s="414"/>
      <c r="Q5" s="415"/>
      <c r="R5" s="423"/>
      <c r="S5" s="424"/>
      <c r="T5" s="418"/>
    </row>
    <row r="6" spans="2:28" ht="17.25" thickBot="1" x14ac:dyDescent="0.35">
      <c r="B6" s="217" t="s">
        <v>11</v>
      </c>
      <c r="C6" s="402">
        <v>44561</v>
      </c>
      <c r="D6" s="403"/>
    </row>
    <row r="7" spans="2:28" ht="15" customHeight="1" thickBot="1" x14ac:dyDescent="0.35"/>
    <row r="8" spans="2:28" ht="17.25" thickBot="1" x14ac:dyDescent="0.35">
      <c r="B8" s="218">
        <v>1</v>
      </c>
      <c r="C8" s="439">
        <v>2</v>
      </c>
      <c r="D8" s="440"/>
      <c r="E8" s="440"/>
      <c r="F8" s="440"/>
      <c r="G8" s="440"/>
      <c r="H8" s="440"/>
      <c r="I8" s="440"/>
      <c r="J8" s="441"/>
      <c r="K8" s="280"/>
      <c r="L8" s="280"/>
      <c r="M8" s="439">
        <v>3</v>
      </c>
      <c r="N8" s="443"/>
      <c r="O8" s="439">
        <v>4</v>
      </c>
      <c r="P8" s="443"/>
      <c r="Q8" s="439">
        <v>5</v>
      </c>
      <c r="R8" s="444"/>
      <c r="S8" s="444"/>
      <c r="T8" s="437">
        <v>6</v>
      </c>
      <c r="U8" s="438"/>
    </row>
    <row r="9" spans="2:28" ht="47.25" customHeight="1" thickBot="1" x14ac:dyDescent="0.35">
      <c r="B9" s="425" t="s">
        <v>323</v>
      </c>
      <c r="C9" s="427" t="s">
        <v>0</v>
      </c>
      <c r="D9" s="414"/>
      <c r="E9" s="414"/>
      <c r="F9" s="414"/>
      <c r="G9" s="414"/>
      <c r="H9" s="428" t="s">
        <v>6</v>
      </c>
      <c r="I9" s="429"/>
      <c r="J9" s="433" t="s">
        <v>309</v>
      </c>
      <c r="K9" s="442"/>
      <c r="L9" s="434"/>
      <c r="M9" s="431" t="s">
        <v>7</v>
      </c>
      <c r="N9" s="432"/>
      <c r="O9" s="428" t="s">
        <v>8</v>
      </c>
      <c r="P9" s="432"/>
      <c r="Q9" s="445" t="s">
        <v>9</v>
      </c>
      <c r="R9" s="445" t="s">
        <v>10</v>
      </c>
      <c r="S9" s="428" t="s">
        <v>13</v>
      </c>
      <c r="T9" s="433" t="s">
        <v>14</v>
      </c>
      <c r="U9" s="434"/>
    </row>
    <row r="10" spans="2:28" ht="47.25" customHeight="1" thickBot="1" x14ac:dyDescent="0.35">
      <c r="B10" s="426"/>
      <c r="C10" s="245" t="s">
        <v>1</v>
      </c>
      <c r="D10" s="246" t="s">
        <v>2</v>
      </c>
      <c r="E10" s="247" t="s">
        <v>3</v>
      </c>
      <c r="F10" s="248" t="s">
        <v>4</v>
      </c>
      <c r="G10" s="249" t="s">
        <v>5</v>
      </c>
      <c r="H10" s="430"/>
      <c r="I10" s="429"/>
      <c r="J10" s="435"/>
      <c r="K10" s="431"/>
      <c r="L10" s="436"/>
      <c r="M10" s="429"/>
      <c r="N10" s="432"/>
      <c r="O10" s="430"/>
      <c r="P10" s="432"/>
      <c r="Q10" s="446"/>
      <c r="R10" s="446"/>
      <c r="S10" s="430"/>
      <c r="T10" s="435"/>
      <c r="U10" s="436"/>
    </row>
    <row r="11" spans="2:28" ht="51.75" customHeight="1" thickBot="1" x14ac:dyDescent="0.35">
      <c r="B11" s="250" t="s">
        <v>353</v>
      </c>
      <c r="C11" s="281"/>
      <c r="D11" s="282">
        <v>1</v>
      </c>
      <c r="E11" s="283"/>
      <c r="F11" s="283"/>
      <c r="G11" s="271">
        <f t="shared" ref="G11:G23" si="0">SUM(C11:F11)</f>
        <v>1</v>
      </c>
      <c r="H11" s="271" t="str">
        <f>IF(G11=0,0,IF(($C11/$G11)&gt;=0.2,"Extremo",+IF((($C11/G11)+($D11/$G11))&gt;=0.3,"Alto",+IF((($C11/$G11)+($D11/$G11)+($E11/$G11))&gt;=0.4,"Moderado",+IF(($C11/$G11)+($D11/$G11)+($E11/$G11)+($F11/$G11)&gt;=0.5,"Bajo",IF(G11=0,0))))))</f>
        <v>Alto</v>
      </c>
      <c r="I11" s="254">
        <f>(IF(H11="Extremo",50%,(IF(H11="Alto",40%,IF(H11="Moderado",15%,IF(H11="Bajo",10%,0))))))</f>
        <v>0.4</v>
      </c>
      <c r="J11" s="256" t="str">
        <f>'ANALISIS OCI'!AC9</f>
        <v>Extremo</v>
      </c>
      <c r="K11" s="256">
        <f>(IF(J11="Extremo",50%,(IF(J11="Alto",40%,IF(J11="Moderado",15%,IF(J11="Bajo",10%,0))))))</f>
        <v>0.5</v>
      </c>
      <c r="L11" s="256">
        <f>IF(I11=0,K11,I11)</f>
        <v>0.4</v>
      </c>
      <c r="M11" s="262" t="s">
        <v>345</v>
      </c>
      <c r="N11" s="258">
        <f>+(70%+30%)/2</f>
        <v>0.5</v>
      </c>
      <c r="O11" s="260" t="s">
        <v>12</v>
      </c>
      <c r="P11" s="258">
        <f t="shared" ref="P11:P23" si="1">IF(O11="Si",20%,IF(O11="No",0,0))</f>
        <v>0</v>
      </c>
      <c r="Q11" s="284">
        <v>44105</v>
      </c>
      <c r="R11" s="272">
        <f>+$C$6-Q11</f>
        <v>456</v>
      </c>
      <c r="S11" s="273">
        <f t="shared" ref="S11:S23" si="2">IF(R11&gt;=1080,30%,IF(R11&gt;=720,20%,IF(R11&gt;=360,10%,IF(R11&lt;=359,0%,0))))</f>
        <v>0.1</v>
      </c>
      <c r="T11" s="285">
        <f>IF(N11=100%,100%,(L11+P11+S11))</f>
        <v>0.5</v>
      </c>
      <c r="U11" s="253" t="str">
        <f>+IF(T11&gt;=85%,$AB$12,IF(AND( T11&gt;65%,T11&lt;85%),$AB$13,$AB$14))</f>
        <v>Incluir en ciclos posteriores de auditoría</v>
      </c>
      <c r="X11" s="219"/>
      <c r="Y11" s="219"/>
      <c r="Z11" s="219"/>
      <c r="AA11" s="219"/>
    </row>
    <row r="12" spans="2:28" ht="43.5" customHeight="1" thickBot="1" x14ac:dyDescent="0.35">
      <c r="B12" s="251" t="s">
        <v>354</v>
      </c>
      <c r="C12" s="286"/>
      <c r="D12" s="287">
        <v>3</v>
      </c>
      <c r="E12" s="288"/>
      <c r="F12" s="288"/>
      <c r="G12" s="274">
        <f t="shared" si="0"/>
        <v>3</v>
      </c>
      <c r="H12" s="275" t="str">
        <f t="shared" ref="H12:H23" si="3">IF(G12=0,0,IF(($C12/$G12)&gt;=0.2,"Extremo",+IF((($C12/G12)+($D12/$G12))&gt;=0.3,"Alto",+IF((($C12/$G12)+($D12/$G12)+($E12/$G12))&gt;=0.4,"Moderado",+IF(($C12/$G12)+($D12/$G12)+($E12/$G12)+($F12/$G12)&gt;=0.5,"Bajo",IF(G12=0,0))))))</f>
        <v>Alto</v>
      </c>
      <c r="I12" s="255">
        <f t="shared" ref="I12:K23" si="4">(IF(H12="Extremo",50%,(IF(H12="Alto",40%,IF(H12="Moderado",15%,IF(H12="Bajo",10%,0))))))</f>
        <v>0.4</v>
      </c>
      <c r="J12" s="289" t="str">
        <f>'ANALISIS OCI'!AC10</f>
        <v>Moderado</v>
      </c>
      <c r="K12" s="257">
        <f t="shared" si="4"/>
        <v>0.15</v>
      </c>
      <c r="L12" s="257">
        <f t="shared" ref="L12:L23" si="5">IF(I12=0,K12,I12)</f>
        <v>0.4</v>
      </c>
      <c r="M12" s="263" t="s">
        <v>345</v>
      </c>
      <c r="N12" s="259">
        <f>(50%+30%)/2</f>
        <v>0.4</v>
      </c>
      <c r="O12" s="261" t="s">
        <v>12</v>
      </c>
      <c r="P12" s="259">
        <f t="shared" si="1"/>
        <v>0</v>
      </c>
      <c r="Q12" s="290">
        <v>43809</v>
      </c>
      <c r="R12" s="276">
        <f t="shared" ref="R12:R23" si="6">+$C$6-Q12</f>
        <v>752</v>
      </c>
      <c r="S12" s="277">
        <f t="shared" si="2"/>
        <v>0.2</v>
      </c>
      <c r="T12" s="291">
        <f t="shared" ref="T12:T23" si="7">IF(N12=100%,100%,(L12+P12+S12))</f>
        <v>0.60000000000000009</v>
      </c>
      <c r="U12" s="253" t="str">
        <f t="shared" ref="U12:U23" si="8">+IF(T12&gt;=85%,$AB$12,IF(AND( T12&gt;65%,T12&lt;85%),$AB$13,$AB$14))</f>
        <v>Incluir en ciclos posteriores de auditoría</v>
      </c>
      <c r="X12" s="219"/>
      <c r="Z12" s="219"/>
      <c r="AA12" s="219"/>
      <c r="AB12" s="216" t="s">
        <v>321</v>
      </c>
    </row>
    <row r="13" spans="2:28" ht="43.5" customHeight="1" thickBot="1" x14ac:dyDescent="0.35">
      <c r="B13" s="251" t="s">
        <v>355</v>
      </c>
      <c r="C13" s="286">
        <v>1</v>
      </c>
      <c r="D13" s="287">
        <v>2</v>
      </c>
      <c r="E13" s="288"/>
      <c r="F13" s="288"/>
      <c r="G13" s="274">
        <f t="shared" si="0"/>
        <v>3</v>
      </c>
      <c r="H13" s="275" t="str">
        <f t="shared" si="3"/>
        <v>Extremo</v>
      </c>
      <c r="I13" s="255">
        <f t="shared" si="4"/>
        <v>0.5</v>
      </c>
      <c r="J13" s="289" t="str">
        <f>'ANALISIS OCI'!AC11</f>
        <v>Moderado</v>
      </c>
      <c r="K13" s="257">
        <f t="shared" si="4"/>
        <v>0.15</v>
      </c>
      <c r="L13" s="257">
        <f t="shared" si="5"/>
        <v>0.5</v>
      </c>
      <c r="M13" s="263" t="s">
        <v>345</v>
      </c>
      <c r="N13" s="259">
        <f>+(20%+50%)/2</f>
        <v>0.35</v>
      </c>
      <c r="O13" s="261" t="s">
        <v>12</v>
      </c>
      <c r="P13" s="255">
        <f t="shared" si="1"/>
        <v>0</v>
      </c>
      <c r="Q13" s="292">
        <v>44042</v>
      </c>
      <c r="R13" s="278">
        <f t="shared" si="6"/>
        <v>519</v>
      </c>
      <c r="S13" s="277">
        <f t="shared" si="2"/>
        <v>0.1</v>
      </c>
      <c r="T13" s="291">
        <f t="shared" si="7"/>
        <v>0.6</v>
      </c>
      <c r="U13" s="253" t="str">
        <f t="shared" si="8"/>
        <v>Incluir en ciclos posteriores de auditoría</v>
      </c>
      <c r="X13" s="219"/>
      <c r="Z13" s="219"/>
      <c r="AA13" s="219"/>
      <c r="AB13" s="219" t="s">
        <v>322</v>
      </c>
    </row>
    <row r="14" spans="2:28" ht="43.5" customHeight="1" thickBot="1" x14ac:dyDescent="0.35">
      <c r="B14" s="251" t="s">
        <v>356</v>
      </c>
      <c r="C14" s="286">
        <v>2</v>
      </c>
      <c r="D14" s="287">
        <v>3</v>
      </c>
      <c r="E14" s="288"/>
      <c r="F14" s="288"/>
      <c r="G14" s="274">
        <f t="shared" si="0"/>
        <v>5</v>
      </c>
      <c r="H14" s="275" t="str">
        <f t="shared" si="3"/>
        <v>Extremo</v>
      </c>
      <c r="I14" s="255">
        <f t="shared" si="4"/>
        <v>0.5</v>
      </c>
      <c r="J14" s="289" t="str">
        <f>'ANALISIS OCI'!AC12</f>
        <v>Moderado</v>
      </c>
      <c r="K14" s="257">
        <f t="shared" si="4"/>
        <v>0.15</v>
      </c>
      <c r="L14" s="257">
        <f t="shared" si="5"/>
        <v>0.5</v>
      </c>
      <c r="M14" s="263" t="s">
        <v>345</v>
      </c>
      <c r="N14" s="259">
        <f>+(80%+70%)/2</f>
        <v>0.75</v>
      </c>
      <c r="O14" s="261" t="s">
        <v>12</v>
      </c>
      <c r="P14" s="259">
        <f t="shared" si="1"/>
        <v>0</v>
      </c>
      <c r="Q14" s="293">
        <v>44530</v>
      </c>
      <c r="R14" s="276">
        <f t="shared" si="6"/>
        <v>31</v>
      </c>
      <c r="S14" s="277">
        <f t="shared" si="2"/>
        <v>0</v>
      </c>
      <c r="T14" s="291">
        <f t="shared" si="7"/>
        <v>0.5</v>
      </c>
      <c r="U14" s="253" t="str">
        <f t="shared" si="8"/>
        <v>Incluir en ciclos posteriores de auditoría</v>
      </c>
      <c r="X14" s="219"/>
      <c r="Z14" s="219"/>
      <c r="AA14" s="219"/>
      <c r="AB14" s="219" t="s">
        <v>320</v>
      </c>
    </row>
    <row r="15" spans="2:28" ht="63.75" customHeight="1" thickBot="1" x14ac:dyDescent="0.35">
      <c r="B15" s="251" t="s">
        <v>357</v>
      </c>
      <c r="C15" s="263">
        <v>1</v>
      </c>
      <c r="D15" s="288">
        <v>2</v>
      </c>
      <c r="E15" s="288"/>
      <c r="F15" s="288"/>
      <c r="G15" s="274">
        <f t="shared" si="0"/>
        <v>3</v>
      </c>
      <c r="H15" s="275" t="str">
        <f t="shared" si="3"/>
        <v>Extremo</v>
      </c>
      <c r="I15" s="255">
        <f t="shared" si="4"/>
        <v>0.5</v>
      </c>
      <c r="J15" s="289" t="str">
        <f>'ANALISIS OCI'!AC13</f>
        <v>Moderado</v>
      </c>
      <c r="K15" s="257">
        <f t="shared" si="4"/>
        <v>0.15</v>
      </c>
      <c r="L15" s="257">
        <f t="shared" si="5"/>
        <v>0.5</v>
      </c>
      <c r="M15" s="263" t="s">
        <v>345</v>
      </c>
      <c r="N15" s="259">
        <f>(50%+70%)/2</f>
        <v>0.6</v>
      </c>
      <c r="O15" s="261" t="s">
        <v>12</v>
      </c>
      <c r="P15" s="259">
        <f t="shared" si="1"/>
        <v>0</v>
      </c>
      <c r="Q15" s="294">
        <v>43615</v>
      </c>
      <c r="R15" s="276">
        <f t="shared" si="6"/>
        <v>946</v>
      </c>
      <c r="S15" s="277">
        <f t="shared" si="2"/>
        <v>0.2</v>
      </c>
      <c r="T15" s="291">
        <f t="shared" si="7"/>
        <v>0.7</v>
      </c>
      <c r="U15" s="253" t="str">
        <f t="shared" si="8"/>
        <v xml:space="preserve">Incluir en el ciclo vigente de acuerdo a disponibilidad de recursos </v>
      </c>
      <c r="X15" s="219"/>
      <c r="Y15" s="219"/>
      <c r="Z15" s="219"/>
      <c r="AA15" s="219"/>
    </row>
    <row r="16" spans="2:28" ht="43.5" customHeight="1" thickBot="1" x14ac:dyDescent="0.35">
      <c r="B16" s="251" t="s">
        <v>358</v>
      </c>
      <c r="C16" s="263">
        <v>1</v>
      </c>
      <c r="D16" s="288">
        <v>7</v>
      </c>
      <c r="E16" s="288">
        <v>1</v>
      </c>
      <c r="F16" s="288">
        <v>3</v>
      </c>
      <c r="G16" s="274">
        <f t="shared" si="0"/>
        <v>12</v>
      </c>
      <c r="H16" s="275" t="str">
        <f t="shared" si="3"/>
        <v>Alto</v>
      </c>
      <c r="I16" s="255">
        <f t="shared" si="4"/>
        <v>0.4</v>
      </c>
      <c r="J16" s="289" t="str">
        <f>'ANALISIS OCI'!AC14</f>
        <v>Bajo</v>
      </c>
      <c r="K16" s="257">
        <f t="shared" si="4"/>
        <v>0.1</v>
      </c>
      <c r="L16" s="257">
        <f t="shared" si="5"/>
        <v>0.4</v>
      </c>
      <c r="M16" s="263" t="s">
        <v>345</v>
      </c>
      <c r="N16" s="259">
        <v>0.7</v>
      </c>
      <c r="O16" s="261" t="s">
        <v>12</v>
      </c>
      <c r="P16" s="259">
        <f t="shared" si="1"/>
        <v>0</v>
      </c>
      <c r="Q16" s="294">
        <v>43983</v>
      </c>
      <c r="R16" s="276">
        <f t="shared" si="6"/>
        <v>578</v>
      </c>
      <c r="S16" s="277">
        <f t="shared" si="2"/>
        <v>0.1</v>
      </c>
      <c r="T16" s="291">
        <f t="shared" si="7"/>
        <v>0.5</v>
      </c>
      <c r="U16" s="253" t="str">
        <f t="shared" si="8"/>
        <v>Incluir en ciclos posteriores de auditoría</v>
      </c>
      <c r="X16" s="219"/>
      <c r="Y16" s="219"/>
      <c r="Z16" s="219"/>
      <c r="AA16" s="219"/>
    </row>
    <row r="17" spans="2:27" ht="43.5" customHeight="1" thickBot="1" x14ac:dyDescent="0.35">
      <c r="B17" s="251" t="s">
        <v>359</v>
      </c>
      <c r="C17" s="263">
        <v>1</v>
      </c>
      <c r="D17" s="288"/>
      <c r="E17" s="288"/>
      <c r="F17" s="288"/>
      <c r="G17" s="274">
        <f t="shared" si="0"/>
        <v>1</v>
      </c>
      <c r="H17" s="275" t="str">
        <f t="shared" si="3"/>
        <v>Extremo</v>
      </c>
      <c r="I17" s="255">
        <f t="shared" si="4"/>
        <v>0.5</v>
      </c>
      <c r="J17" s="289" t="str">
        <f>'ANALISIS OCI'!AC15</f>
        <v>Bajo</v>
      </c>
      <c r="K17" s="257">
        <f t="shared" si="4"/>
        <v>0.1</v>
      </c>
      <c r="L17" s="257">
        <f t="shared" si="5"/>
        <v>0.5</v>
      </c>
      <c r="M17" s="263" t="s">
        <v>345</v>
      </c>
      <c r="N17" s="259">
        <v>0.1</v>
      </c>
      <c r="O17" s="261" t="s">
        <v>12</v>
      </c>
      <c r="P17" s="259">
        <f t="shared" si="1"/>
        <v>0</v>
      </c>
      <c r="Q17" s="294">
        <v>43983</v>
      </c>
      <c r="R17" s="276">
        <f t="shared" si="6"/>
        <v>578</v>
      </c>
      <c r="S17" s="277">
        <f t="shared" si="2"/>
        <v>0.1</v>
      </c>
      <c r="T17" s="291">
        <f t="shared" si="7"/>
        <v>0.6</v>
      </c>
      <c r="U17" s="253" t="str">
        <f t="shared" si="8"/>
        <v>Incluir en ciclos posteriores de auditoría</v>
      </c>
      <c r="X17" s="219"/>
      <c r="Y17" s="219"/>
      <c r="Z17" s="219"/>
      <c r="AA17" s="219"/>
    </row>
    <row r="18" spans="2:27" ht="43.5" customHeight="1" thickBot="1" x14ac:dyDescent="0.35">
      <c r="B18" s="251" t="s">
        <v>360</v>
      </c>
      <c r="C18" s="263"/>
      <c r="D18" s="288"/>
      <c r="E18" s="288"/>
      <c r="F18" s="288"/>
      <c r="G18" s="274">
        <f t="shared" si="0"/>
        <v>0</v>
      </c>
      <c r="H18" s="275">
        <f t="shared" si="3"/>
        <v>0</v>
      </c>
      <c r="I18" s="255">
        <f t="shared" si="4"/>
        <v>0</v>
      </c>
      <c r="J18" s="289" t="str">
        <f>'ANALISIS OCI'!AC16</f>
        <v>Bajo</v>
      </c>
      <c r="K18" s="257">
        <f t="shared" si="4"/>
        <v>0.1</v>
      </c>
      <c r="L18" s="257">
        <f t="shared" si="5"/>
        <v>0.1</v>
      </c>
      <c r="M18" s="263" t="s">
        <v>345</v>
      </c>
      <c r="N18" s="259">
        <v>0.1</v>
      </c>
      <c r="O18" s="261" t="s">
        <v>12</v>
      </c>
      <c r="P18" s="259">
        <f t="shared" si="1"/>
        <v>0</v>
      </c>
      <c r="Q18" s="294"/>
      <c r="R18" s="276">
        <f t="shared" si="6"/>
        <v>44561</v>
      </c>
      <c r="S18" s="277">
        <f t="shared" si="2"/>
        <v>0.3</v>
      </c>
      <c r="T18" s="291">
        <f t="shared" si="7"/>
        <v>0.4</v>
      </c>
      <c r="U18" s="253" t="str">
        <f t="shared" si="8"/>
        <v>Incluir en ciclos posteriores de auditoría</v>
      </c>
      <c r="X18" s="219"/>
      <c r="Y18" s="219"/>
      <c r="Z18" s="219"/>
      <c r="AA18" s="219"/>
    </row>
    <row r="19" spans="2:27" ht="43.5" customHeight="1" thickBot="1" x14ac:dyDescent="0.35">
      <c r="B19" s="251" t="s">
        <v>361</v>
      </c>
      <c r="C19" s="263"/>
      <c r="D19" s="288">
        <v>2</v>
      </c>
      <c r="E19" s="288">
        <v>1</v>
      </c>
      <c r="F19" s="288"/>
      <c r="G19" s="274">
        <f t="shared" si="0"/>
        <v>3</v>
      </c>
      <c r="H19" s="275" t="str">
        <f t="shared" si="3"/>
        <v>Alto</v>
      </c>
      <c r="I19" s="255">
        <f t="shared" si="4"/>
        <v>0.4</v>
      </c>
      <c r="J19" s="289" t="str">
        <f>'ANALISIS OCI'!AC17</f>
        <v>Moderado</v>
      </c>
      <c r="K19" s="257">
        <f t="shared" si="4"/>
        <v>0.15</v>
      </c>
      <c r="L19" s="257">
        <f t="shared" si="5"/>
        <v>0.4</v>
      </c>
      <c r="M19" s="263" t="s">
        <v>345</v>
      </c>
      <c r="N19" s="259">
        <f>+(60%+20%)/2</f>
        <v>0.4</v>
      </c>
      <c r="O19" s="261" t="s">
        <v>12</v>
      </c>
      <c r="P19" s="259">
        <f t="shared" si="1"/>
        <v>0</v>
      </c>
      <c r="Q19" s="294">
        <v>44407</v>
      </c>
      <c r="R19" s="276">
        <f t="shared" si="6"/>
        <v>154</v>
      </c>
      <c r="S19" s="277">
        <f t="shared" si="2"/>
        <v>0</v>
      </c>
      <c r="T19" s="291">
        <f t="shared" si="7"/>
        <v>0.4</v>
      </c>
      <c r="U19" s="253" t="str">
        <f t="shared" si="8"/>
        <v>Incluir en ciclos posteriores de auditoría</v>
      </c>
    </row>
    <row r="20" spans="2:27" ht="43.5" customHeight="1" thickBot="1" x14ac:dyDescent="0.35">
      <c r="B20" s="251" t="s">
        <v>362</v>
      </c>
      <c r="C20" s="263">
        <v>1</v>
      </c>
      <c r="D20" s="288">
        <v>2</v>
      </c>
      <c r="E20" s="288"/>
      <c r="F20" s="288"/>
      <c r="G20" s="274">
        <f t="shared" si="0"/>
        <v>3</v>
      </c>
      <c r="H20" s="275" t="str">
        <f t="shared" si="3"/>
        <v>Extremo</v>
      </c>
      <c r="I20" s="255">
        <f t="shared" si="4"/>
        <v>0.5</v>
      </c>
      <c r="J20" s="289" t="str">
        <f>'ANALISIS OCI'!AC18</f>
        <v>Extremo</v>
      </c>
      <c r="K20" s="257">
        <f t="shared" si="4"/>
        <v>0.5</v>
      </c>
      <c r="L20" s="257">
        <f t="shared" si="5"/>
        <v>0.5</v>
      </c>
      <c r="M20" s="263" t="s">
        <v>345</v>
      </c>
      <c r="N20" s="259">
        <f>+(80%+50%)/2</f>
        <v>0.65</v>
      </c>
      <c r="O20" s="261" t="s">
        <v>12</v>
      </c>
      <c r="P20" s="259">
        <f t="shared" si="1"/>
        <v>0</v>
      </c>
      <c r="Q20" s="294">
        <v>44105</v>
      </c>
      <c r="R20" s="276">
        <f t="shared" si="6"/>
        <v>456</v>
      </c>
      <c r="S20" s="277">
        <f t="shared" si="2"/>
        <v>0.1</v>
      </c>
      <c r="T20" s="291">
        <f t="shared" si="7"/>
        <v>0.6</v>
      </c>
      <c r="U20" s="253" t="str">
        <f t="shared" si="8"/>
        <v>Incluir en ciclos posteriores de auditoría</v>
      </c>
    </row>
    <row r="21" spans="2:27" ht="43.5" customHeight="1" thickBot="1" x14ac:dyDescent="0.35">
      <c r="B21" s="251" t="s">
        <v>363</v>
      </c>
      <c r="C21" s="263">
        <v>5</v>
      </c>
      <c r="D21" s="288">
        <v>1</v>
      </c>
      <c r="E21" s="288"/>
      <c r="F21" s="288"/>
      <c r="G21" s="274">
        <f t="shared" si="0"/>
        <v>6</v>
      </c>
      <c r="H21" s="275" t="str">
        <f t="shared" si="3"/>
        <v>Extremo</v>
      </c>
      <c r="I21" s="255">
        <f t="shared" si="4"/>
        <v>0.5</v>
      </c>
      <c r="J21" s="289" t="str">
        <f>'ANALISIS OCI'!AC19</f>
        <v>Bajo</v>
      </c>
      <c r="K21" s="257">
        <f t="shared" si="4"/>
        <v>0.1</v>
      </c>
      <c r="L21" s="257">
        <f t="shared" si="5"/>
        <v>0.5</v>
      </c>
      <c r="M21" s="263" t="s">
        <v>345</v>
      </c>
      <c r="N21" s="259">
        <f>+(50%+60%)/2</f>
        <v>0.55000000000000004</v>
      </c>
      <c r="O21" s="261" t="s">
        <v>12</v>
      </c>
      <c r="P21" s="259">
        <f t="shared" si="1"/>
        <v>0</v>
      </c>
      <c r="Q21" s="294">
        <v>44075</v>
      </c>
      <c r="R21" s="276">
        <f t="shared" si="6"/>
        <v>486</v>
      </c>
      <c r="S21" s="277">
        <f t="shared" si="2"/>
        <v>0.1</v>
      </c>
      <c r="T21" s="291">
        <f t="shared" si="7"/>
        <v>0.6</v>
      </c>
      <c r="U21" s="253" t="str">
        <f t="shared" si="8"/>
        <v>Incluir en ciclos posteriores de auditoría</v>
      </c>
    </row>
    <row r="22" spans="2:27" ht="43.5" customHeight="1" thickBot="1" x14ac:dyDescent="0.35">
      <c r="B22" s="251" t="s">
        <v>364</v>
      </c>
      <c r="C22" s="263">
        <v>1</v>
      </c>
      <c r="D22" s="288">
        <v>4</v>
      </c>
      <c r="E22" s="288"/>
      <c r="F22" s="288"/>
      <c r="G22" s="274">
        <f t="shared" si="0"/>
        <v>5</v>
      </c>
      <c r="H22" s="275" t="str">
        <f t="shared" si="3"/>
        <v>Extremo</v>
      </c>
      <c r="I22" s="255">
        <f t="shared" si="4"/>
        <v>0.5</v>
      </c>
      <c r="J22" s="289" t="str">
        <f>'ANALISIS OCI'!AC20</f>
        <v>Extremo</v>
      </c>
      <c r="K22" s="257">
        <f t="shared" si="4"/>
        <v>0.5</v>
      </c>
      <c r="L22" s="257">
        <f t="shared" si="5"/>
        <v>0.5</v>
      </c>
      <c r="M22" s="263" t="s">
        <v>345</v>
      </c>
      <c r="N22" s="259">
        <v>0.4</v>
      </c>
      <c r="O22" s="261" t="s">
        <v>12</v>
      </c>
      <c r="P22" s="259">
        <f t="shared" si="1"/>
        <v>0</v>
      </c>
      <c r="Q22" s="294">
        <v>44104</v>
      </c>
      <c r="R22" s="276">
        <f t="shared" si="6"/>
        <v>457</v>
      </c>
      <c r="S22" s="277">
        <f t="shared" si="2"/>
        <v>0.1</v>
      </c>
      <c r="T22" s="291">
        <f t="shared" si="7"/>
        <v>0.6</v>
      </c>
      <c r="U22" s="253" t="str">
        <f t="shared" si="8"/>
        <v>Incluir en ciclos posteriores de auditoría</v>
      </c>
    </row>
    <row r="23" spans="2:27" ht="43.5" customHeight="1" x14ac:dyDescent="0.3">
      <c r="B23" s="251" t="s">
        <v>365</v>
      </c>
      <c r="C23" s="263"/>
      <c r="D23" s="288">
        <v>2</v>
      </c>
      <c r="E23" s="288"/>
      <c r="F23" s="288"/>
      <c r="G23" s="274">
        <f t="shared" si="0"/>
        <v>2</v>
      </c>
      <c r="H23" s="275" t="str">
        <f t="shared" si="3"/>
        <v>Alto</v>
      </c>
      <c r="I23" s="255">
        <f t="shared" si="4"/>
        <v>0.4</v>
      </c>
      <c r="J23" s="289" t="str">
        <f>'ANALISIS OCI'!AC21</f>
        <v>Bajo</v>
      </c>
      <c r="K23" s="257">
        <f t="shared" si="4"/>
        <v>0.1</v>
      </c>
      <c r="L23" s="257">
        <f t="shared" si="5"/>
        <v>0.4</v>
      </c>
      <c r="M23" s="263" t="s">
        <v>12</v>
      </c>
      <c r="N23" s="259">
        <f t="shared" ref="N23" si="9">IF(M23="Si",100%,IF(M23="No",0,0))</f>
        <v>0</v>
      </c>
      <c r="O23" s="261" t="s">
        <v>12</v>
      </c>
      <c r="P23" s="259">
        <f t="shared" si="1"/>
        <v>0</v>
      </c>
      <c r="Q23" s="294">
        <v>43811</v>
      </c>
      <c r="R23" s="276">
        <f t="shared" si="6"/>
        <v>750</v>
      </c>
      <c r="S23" s="277">
        <f t="shared" si="2"/>
        <v>0.2</v>
      </c>
      <c r="T23" s="291">
        <f t="shared" si="7"/>
        <v>0.60000000000000009</v>
      </c>
      <c r="U23" s="253" t="str">
        <f t="shared" si="8"/>
        <v>Incluir en ciclos posteriores de auditoría</v>
      </c>
    </row>
    <row r="24" spans="2:27" ht="15.75" customHeight="1" x14ac:dyDescent="0.3"/>
    <row r="25" spans="2:27" ht="15.75" customHeight="1" x14ac:dyDescent="0.3"/>
    <row r="26" spans="2:27" ht="15.75" customHeight="1" x14ac:dyDescent="0.3"/>
    <row r="27" spans="2:27" ht="15.75" customHeight="1" x14ac:dyDescent="0.3"/>
    <row r="28" spans="2:27" ht="15.75" customHeight="1" x14ac:dyDescent="0.3"/>
    <row r="29" spans="2:27" ht="15.75" customHeight="1" x14ac:dyDescent="0.3"/>
    <row r="30" spans="2:27" ht="15.75" customHeight="1" x14ac:dyDescent="0.3"/>
    <row r="31" spans="2:27" ht="15.75" customHeight="1" x14ac:dyDescent="0.3"/>
  </sheetData>
  <mergeCells count="20">
    <mergeCell ref="T9:U10"/>
    <mergeCell ref="T8:U8"/>
    <mergeCell ref="C8:J8"/>
    <mergeCell ref="J9:L10"/>
    <mergeCell ref="M8:N8"/>
    <mergeCell ref="O8:P8"/>
    <mergeCell ref="Q8:S8"/>
    <mergeCell ref="Q9:Q10"/>
    <mergeCell ref="R9:R10"/>
    <mergeCell ref="S9:S10"/>
    <mergeCell ref="B9:B10"/>
    <mergeCell ref="C9:G9"/>
    <mergeCell ref="H9:I10"/>
    <mergeCell ref="M9:N10"/>
    <mergeCell ref="O9:P10"/>
    <mergeCell ref="C6:D6"/>
    <mergeCell ref="B2:B5"/>
    <mergeCell ref="C2:Q5"/>
    <mergeCell ref="T2:T5"/>
    <mergeCell ref="R2:S5"/>
  </mergeCells>
  <conditionalFormatting sqref="H11:H23">
    <cfRule type="containsText" dxfId="65" priority="1" operator="containsText" text="Moderado">
      <formula>NOT(ISERROR(SEARCH(("Moderado"),(H11))))</formula>
    </cfRule>
  </conditionalFormatting>
  <conditionalFormatting sqref="H11:H23">
    <cfRule type="containsText" dxfId="64" priority="2" operator="containsText" text="Alto">
      <formula>NOT(ISERROR(SEARCH(("Alto"),(H11))))</formula>
    </cfRule>
  </conditionalFormatting>
  <conditionalFormatting sqref="H11:H23">
    <cfRule type="containsText" dxfId="63" priority="3" operator="containsText" text="Muy Alto">
      <formula>NOT(ISERROR(SEARCH(("Muy Alto"),(H11))))</formula>
    </cfRule>
  </conditionalFormatting>
  <conditionalFormatting sqref="H11:H23">
    <cfRule type="containsText" dxfId="62" priority="4" operator="containsText" text="Muy Bajo">
      <formula>NOT(ISERROR(SEARCH(("Muy Bajo"),(H11))))</formula>
    </cfRule>
  </conditionalFormatting>
  <conditionalFormatting sqref="H11:H23">
    <cfRule type="containsText" dxfId="61" priority="5" operator="containsText" text="Bajo">
      <formula>NOT(ISERROR(SEARCH(("Bajo"),(H11))))</formula>
    </cfRule>
  </conditionalFormatting>
  <conditionalFormatting sqref="H11:H23">
    <cfRule type="containsText" dxfId="60" priority="6" operator="containsText" text="Extremo">
      <formula>NOT(ISERROR(SEARCH(("Extremo"),(H11))))</formula>
    </cfRule>
  </conditionalFormatting>
  <conditionalFormatting sqref="T11:T23">
    <cfRule type="colorScale" priority="59">
      <colorScale>
        <cfvo type="min"/>
        <cfvo type="percentile" val="50"/>
        <cfvo type="max"/>
        <color rgb="FF63BE7B"/>
        <color rgb="FFFFEB84"/>
        <color rgb="FFF8696B"/>
      </colorScale>
    </cfRule>
  </conditionalFormatting>
  <dataValidations count="1">
    <dataValidation type="list" allowBlank="1" showErrorMessage="1" sqref="O11:O23 M11:M23">
      <formula1>"Si,No"</formula1>
    </dataValidation>
  </dataValidations>
  <pageMargins left="0.7" right="0.7" top="0.75" bottom="0.75" header="0" footer="0"/>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K15"/>
  <sheetViews>
    <sheetView topLeftCell="A142" workbookViewId="0">
      <selection activeCell="A142" sqref="A142"/>
    </sheetView>
  </sheetViews>
  <sheetFormatPr baseColWidth="10" defaultColWidth="11.42578125" defaultRowHeight="15" x14ac:dyDescent="0.25"/>
  <cols>
    <col min="1" max="2" width="11.42578125" style="44"/>
    <col min="3" max="3" width="16.85546875" style="44" customWidth="1"/>
    <col min="4" max="16384" width="11.42578125" style="44"/>
  </cols>
  <sheetData>
    <row r="4" spans="3:11" ht="15.75" thickBot="1" x14ac:dyDescent="0.3"/>
    <row r="5" spans="3:11" x14ac:dyDescent="0.25">
      <c r="C5" s="184" t="s">
        <v>264</v>
      </c>
      <c r="D5" s="185"/>
      <c r="E5" s="185"/>
      <c r="F5" s="185"/>
      <c r="G5" s="185"/>
      <c r="H5" s="185"/>
      <c r="I5" s="185"/>
      <c r="J5" s="185"/>
      <c r="K5" s="186"/>
    </row>
    <row r="6" spans="3:11" ht="15.75" thickBot="1" x14ac:dyDescent="0.3">
      <c r="C6" s="187" t="s">
        <v>300</v>
      </c>
      <c r="D6" s="188" t="s">
        <v>307</v>
      </c>
      <c r="E6" s="188"/>
      <c r="F6" s="188"/>
      <c r="G6" s="188"/>
      <c r="H6" s="188"/>
      <c r="I6" s="188"/>
      <c r="J6" s="188"/>
      <c r="K6" s="189"/>
    </row>
    <row r="7" spans="3:11" x14ac:dyDescent="0.25">
      <c r="C7" s="183"/>
      <c r="D7" s="183"/>
      <c r="E7" s="183"/>
      <c r="F7" s="183"/>
      <c r="G7" s="183"/>
      <c r="H7" s="183"/>
      <c r="I7" s="183"/>
      <c r="J7" s="183"/>
      <c r="K7" s="183"/>
    </row>
    <row r="9" spans="3:11" ht="236.25" customHeight="1" x14ac:dyDescent="0.25">
      <c r="C9" s="400" t="s">
        <v>301</v>
      </c>
      <c r="D9" s="400"/>
      <c r="E9" s="400"/>
      <c r="F9" s="400"/>
      <c r="G9" s="400"/>
      <c r="H9" s="400"/>
      <c r="I9" s="400"/>
      <c r="J9" s="400"/>
      <c r="K9" s="400"/>
    </row>
    <row r="10" spans="3:11" ht="326.25" customHeight="1" x14ac:dyDescent="0.25">
      <c r="C10" s="400" t="s">
        <v>302</v>
      </c>
      <c r="D10" s="400"/>
      <c r="E10" s="400"/>
      <c r="F10" s="400"/>
      <c r="G10" s="400"/>
      <c r="H10" s="400"/>
      <c r="I10" s="400"/>
      <c r="J10" s="400"/>
      <c r="K10" s="400"/>
    </row>
    <row r="11" spans="3:11" ht="205.5" customHeight="1" x14ac:dyDescent="0.25">
      <c r="C11" s="400" t="s">
        <v>304</v>
      </c>
      <c r="D11" s="400"/>
      <c r="E11" s="400"/>
      <c r="F11" s="400"/>
      <c r="G11" s="400"/>
      <c r="H11" s="400"/>
      <c r="I11" s="400"/>
      <c r="J11" s="400"/>
      <c r="K11" s="400"/>
    </row>
    <row r="12" spans="3:11" ht="210" customHeight="1" x14ac:dyDescent="0.25">
      <c r="C12" s="400" t="s">
        <v>305</v>
      </c>
      <c r="D12" s="400"/>
      <c r="E12" s="400"/>
      <c r="F12" s="400"/>
      <c r="G12" s="400"/>
      <c r="H12" s="400"/>
      <c r="I12" s="400"/>
      <c r="J12" s="400"/>
      <c r="K12" s="400"/>
    </row>
    <row r="13" spans="3:11" ht="197.25" customHeight="1" x14ac:dyDescent="0.25">
      <c r="C13" s="400" t="s">
        <v>306</v>
      </c>
      <c r="D13" s="400"/>
      <c r="E13" s="400"/>
      <c r="F13" s="400"/>
      <c r="G13" s="400"/>
      <c r="H13" s="400"/>
      <c r="I13" s="400"/>
      <c r="J13" s="400"/>
      <c r="K13" s="400"/>
    </row>
    <row r="14" spans="3:11" ht="156.75" customHeight="1" x14ac:dyDescent="0.25">
      <c r="C14" s="400" t="s">
        <v>303</v>
      </c>
      <c r="D14" s="400"/>
      <c r="E14" s="400"/>
      <c r="F14" s="400"/>
      <c r="G14" s="400"/>
      <c r="H14" s="400"/>
      <c r="I14" s="400"/>
      <c r="J14" s="400"/>
      <c r="K14" s="400"/>
    </row>
    <row r="15" spans="3:11" ht="39.75" customHeight="1" x14ac:dyDescent="0.25">
      <c r="C15" s="401" t="s">
        <v>274</v>
      </c>
      <c r="D15" s="401"/>
      <c r="E15" s="401"/>
      <c r="F15" s="401"/>
      <c r="G15" s="401"/>
      <c r="H15" s="401"/>
      <c r="I15" s="401"/>
      <c r="J15" s="401"/>
      <c r="K15" s="401"/>
    </row>
  </sheetData>
  <mergeCells count="7">
    <mergeCell ref="C9:K9"/>
    <mergeCell ref="C10:K10"/>
    <mergeCell ref="C15:K15"/>
    <mergeCell ref="C11:K11"/>
    <mergeCell ref="C12:K12"/>
    <mergeCell ref="C14:K14"/>
    <mergeCell ref="C13:K13"/>
  </mergeCells>
  <pageMargins left="0.7" right="0.7" top="0.75" bottom="0.75" header="0.3" footer="0.3"/>
  <pageSetup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3"/>
  <sheetViews>
    <sheetView topLeftCell="K8" workbookViewId="0">
      <pane ySplit="915" topLeftCell="A8" activePane="bottomLeft"/>
      <selection activeCell="A8" sqref="A8"/>
      <selection pane="bottomLeft" activeCell="AD13" sqref="AD13"/>
    </sheetView>
  </sheetViews>
  <sheetFormatPr baseColWidth="10" defaultRowHeight="15" x14ac:dyDescent="0.25"/>
  <cols>
    <col min="1" max="2" width="38.5703125" customWidth="1"/>
    <col min="3" max="3" width="25.7109375" customWidth="1"/>
    <col min="4" max="4" width="11.85546875" hidden="1" customWidth="1"/>
    <col min="5" max="5" width="20" customWidth="1"/>
    <col min="6" max="6" width="20" hidden="1" customWidth="1"/>
    <col min="7" max="7" width="22.5703125" customWidth="1"/>
    <col min="8" max="8" width="22.5703125" hidden="1" customWidth="1"/>
    <col min="9" max="9" width="23.5703125" customWidth="1"/>
    <col min="10" max="10" width="23.5703125" hidden="1" customWidth="1"/>
    <col min="11" max="11" width="33.5703125" customWidth="1"/>
    <col min="12" max="12" width="11.42578125" hidden="1" customWidth="1"/>
    <col min="13" max="13" width="24.5703125" customWidth="1"/>
    <col min="14" max="14" width="11.42578125" hidden="1" customWidth="1"/>
    <col min="15" max="15" width="17.28515625" customWidth="1"/>
    <col min="16" max="16" width="17.28515625" hidden="1" customWidth="1"/>
    <col min="17" max="23" width="3.140625" customWidth="1"/>
    <col min="29" max="29" width="14.28515625" bestFit="1" customWidth="1"/>
  </cols>
  <sheetData>
    <row r="1" spans="1:35" ht="15.75" thickBot="1" x14ac:dyDescent="0.3"/>
    <row r="2" spans="1:35" x14ac:dyDescent="0.25">
      <c r="A2" s="447"/>
      <c r="B2" s="233"/>
      <c r="C2" s="450" t="s">
        <v>310</v>
      </c>
      <c r="D2" s="451"/>
      <c r="E2" s="451"/>
      <c r="F2" s="451"/>
      <c r="G2" s="451"/>
      <c r="H2" s="451"/>
      <c r="I2" s="451"/>
      <c r="J2" s="451"/>
      <c r="K2" s="451"/>
      <c r="L2" s="451"/>
      <c r="M2" s="451"/>
      <c r="N2" s="451"/>
      <c r="O2" s="451"/>
      <c r="P2" s="220"/>
      <c r="Q2" s="220"/>
      <c r="R2" s="220"/>
      <c r="S2" s="220"/>
      <c r="T2" s="220"/>
      <c r="U2" s="220"/>
      <c r="V2" s="220"/>
      <c r="W2" s="220"/>
      <c r="X2" s="451"/>
      <c r="Y2" s="451"/>
      <c r="Z2" s="451"/>
      <c r="AA2" s="454"/>
      <c r="AB2" s="454"/>
      <c r="AC2" s="455"/>
    </row>
    <row r="3" spans="1:35" x14ac:dyDescent="0.25">
      <c r="A3" s="448"/>
      <c r="B3" s="234"/>
      <c r="C3" s="452"/>
      <c r="D3" s="452"/>
      <c r="E3" s="452"/>
      <c r="F3" s="452"/>
      <c r="G3" s="452"/>
      <c r="H3" s="452"/>
      <c r="I3" s="452"/>
      <c r="J3" s="452"/>
      <c r="K3" s="452"/>
      <c r="L3" s="452"/>
      <c r="M3" s="452"/>
      <c r="N3" s="452"/>
      <c r="O3" s="452"/>
      <c r="P3" s="221"/>
      <c r="Q3" s="221"/>
      <c r="R3" s="221"/>
      <c r="S3" s="221"/>
      <c r="T3" s="221"/>
      <c r="U3" s="221"/>
      <c r="V3" s="221"/>
      <c r="W3" s="221"/>
      <c r="X3" s="452"/>
      <c r="Y3" s="452"/>
      <c r="Z3" s="452"/>
      <c r="AA3" s="456"/>
      <c r="AB3" s="456"/>
      <c r="AC3" s="457"/>
    </row>
    <row r="4" spans="1:35" x14ac:dyDescent="0.25">
      <c r="A4" s="448"/>
      <c r="B4" s="234"/>
      <c r="C4" s="452"/>
      <c r="D4" s="452"/>
      <c r="E4" s="452"/>
      <c r="F4" s="452"/>
      <c r="G4" s="452"/>
      <c r="H4" s="452"/>
      <c r="I4" s="452"/>
      <c r="J4" s="452"/>
      <c r="K4" s="452"/>
      <c r="L4" s="452"/>
      <c r="M4" s="452"/>
      <c r="N4" s="452"/>
      <c r="O4" s="452"/>
      <c r="P4" s="221"/>
      <c r="Q4" s="221"/>
      <c r="R4" s="221"/>
      <c r="S4" s="221"/>
      <c r="T4" s="221"/>
      <c r="U4" s="221"/>
      <c r="V4" s="221"/>
      <c r="W4" s="221"/>
      <c r="X4" s="452"/>
      <c r="Y4" s="452"/>
      <c r="Z4" s="452"/>
      <c r="AA4" s="456"/>
      <c r="AB4" s="456"/>
      <c r="AC4" s="457"/>
    </row>
    <row r="5" spans="1:35" ht="15.75" thickBot="1" x14ac:dyDescent="0.3">
      <c r="A5" s="449"/>
      <c r="B5" s="235"/>
      <c r="C5" s="453"/>
      <c r="D5" s="453"/>
      <c r="E5" s="453"/>
      <c r="F5" s="453"/>
      <c r="G5" s="453"/>
      <c r="H5" s="453"/>
      <c r="I5" s="453"/>
      <c r="J5" s="453"/>
      <c r="K5" s="453"/>
      <c r="L5" s="453"/>
      <c r="M5" s="453"/>
      <c r="N5" s="453"/>
      <c r="O5" s="453"/>
      <c r="P5" s="222"/>
      <c r="Q5" s="222"/>
      <c r="R5" s="222"/>
      <c r="S5" s="222"/>
      <c r="T5" s="222"/>
      <c r="U5" s="222"/>
      <c r="V5" s="222"/>
      <c r="W5" s="222"/>
      <c r="X5" s="453"/>
      <c r="Y5" s="453"/>
      <c r="Z5" s="453"/>
      <c r="AA5" s="458"/>
      <c r="AB5" s="458"/>
      <c r="AC5" s="459"/>
    </row>
    <row r="6" spans="1:35" ht="15.75" thickBot="1" x14ac:dyDescent="0.3"/>
    <row r="7" spans="1:35" x14ac:dyDescent="0.25">
      <c r="A7" s="462" t="s">
        <v>15</v>
      </c>
      <c r="B7" s="462" t="s">
        <v>325</v>
      </c>
      <c r="C7" s="464">
        <v>1</v>
      </c>
      <c r="D7" s="465"/>
      <c r="E7" s="465">
        <v>2</v>
      </c>
      <c r="F7" s="465"/>
      <c r="G7" s="465">
        <v>3</v>
      </c>
      <c r="H7" s="465"/>
      <c r="I7" s="465">
        <v>4</v>
      </c>
      <c r="J7" s="465"/>
      <c r="K7" s="465">
        <v>5</v>
      </c>
      <c r="L7" s="465"/>
      <c r="M7" s="465">
        <v>6</v>
      </c>
      <c r="N7" s="465"/>
      <c r="O7" s="465">
        <v>7</v>
      </c>
      <c r="P7" s="466"/>
      <c r="Q7" s="460">
        <v>1</v>
      </c>
      <c r="R7" s="460">
        <v>2</v>
      </c>
      <c r="S7" s="460">
        <v>3</v>
      </c>
      <c r="T7" s="460">
        <v>4</v>
      </c>
      <c r="U7" s="460">
        <v>5</v>
      </c>
      <c r="V7" s="460">
        <v>6</v>
      </c>
      <c r="W7" s="460">
        <v>7</v>
      </c>
      <c r="X7" s="477" t="s">
        <v>1</v>
      </c>
      <c r="Y7" s="479" t="s">
        <v>2</v>
      </c>
      <c r="Z7" s="481" t="s">
        <v>3</v>
      </c>
      <c r="AA7" s="468" t="s">
        <v>4</v>
      </c>
      <c r="AB7" s="470" t="s">
        <v>311</v>
      </c>
      <c r="AC7" s="472" t="s">
        <v>312</v>
      </c>
    </row>
    <row r="8" spans="1:35" s="223" customFormat="1" ht="30.75" customHeight="1" thickBot="1" x14ac:dyDescent="0.3">
      <c r="A8" s="463"/>
      <c r="B8" s="467"/>
      <c r="C8" s="474" t="s">
        <v>313</v>
      </c>
      <c r="D8" s="475"/>
      <c r="E8" s="475" t="s">
        <v>314</v>
      </c>
      <c r="F8" s="475"/>
      <c r="G8" s="475" t="s">
        <v>315</v>
      </c>
      <c r="H8" s="475"/>
      <c r="I8" s="475" t="s">
        <v>316</v>
      </c>
      <c r="J8" s="475"/>
      <c r="K8" s="475" t="s">
        <v>317</v>
      </c>
      <c r="L8" s="475"/>
      <c r="M8" s="475" t="s">
        <v>318</v>
      </c>
      <c r="N8" s="475"/>
      <c r="O8" s="475" t="s">
        <v>319</v>
      </c>
      <c r="P8" s="476"/>
      <c r="Q8" s="461"/>
      <c r="R8" s="461"/>
      <c r="S8" s="461"/>
      <c r="T8" s="461"/>
      <c r="U8" s="461"/>
      <c r="V8" s="461"/>
      <c r="W8" s="461"/>
      <c r="X8" s="478"/>
      <c r="Y8" s="480"/>
      <c r="Z8" s="482"/>
      <c r="AA8" s="469"/>
      <c r="AB8" s="471"/>
      <c r="AC8" s="473"/>
    </row>
    <row r="9" spans="1:35" ht="69" customHeight="1" x14ac:dyDescent="0.25">
      <c r="A9" s="224" t="str">
        <f>+'PRIORIZACIÓN (2)'!B11</f>
        <v xml:space="preserve">DIRECCIÓN Y PLANEACIÓN </v>
      </c>
      <c r="B9" s="236" t="str">
        <f>+IF('PRIORIZACIÓN (2)'!I11&gt;0%,"YA CUENTA CON PONDERACIÓN DE RIESGOS, NO DILIGENCIAR ANALISIS OCI", "DILIGENCIE ANALISIS OCI PARA ESTA UNIDAD AUDITABLE")</f>
        <v>YA CUENTA CON PONDERACIÓN DE RIESGOS, NO DILIGENCIAR ANALISIS OCI</v>
      </c>
      <c r="C9" s="225" t="s">
        <v>340</v>
      </c>
      <c r="D9" s="6" t="str">
        <f>IF($C9="EXTREMA","E",IF($C9="ALTA","A",IF($C9="MEDIA","M",IF($C9="BAJA","B",0))))</f>
        <v>E</v>
      </c>
      <c r="E9" s="226" t="s">
        <v>371</v>
      </c>
      <c r="F9" s="6" t="str">
        <f t="shared" ref="F9:F17" si="0">IF($E9="3 días","E",IF($E9="2 días","A",IF($E9="1 días","M",IF($E9="Varias horas","B",0))))</f>
        <v>B</v>
      </c>
      <c r="G9" s="227" t="s">
        <v>337</v>
      </c>
      <c r="H9" s="6" t="str">
        <f>IF($G9="EXTREMA","E",IF($G9="ALTA","A",IF($G9="MEDIA","M",IF($G9="BAJA","B",0))))</f>
        <v>B</v>
      </c>
      <c r="I9" s="227" t="s">
        <v>340</v>
      </c>
      <c r="J9" s="6" t="str">
        <f>IF($I9="EXTREMA","E",IF($I9="ALTA","A",IF($I9="MEDIA","M",IF($I9="BAJA","B",0))))</f>
        <v>E</v>
      </c>
      <c r="K9" s="226" t="s">
        <v>366</v>
      </c>
      <c r="L9" s="6" t="str">
        <f t="shared" ref="L9:L17" si="1">IF($K9="Hechos de Corrupción","E",IF($K9="Incumplimiento de servicios","A",IF($K9="Retrasos en los servicios","M",IF($K9="Quejas por incumplimientos o retrasos","B",0))))</f>
        <v>M</v>
      </c>
      <c r="M9" s="226" t="s">
        <v>337</v>
      </c>
      <c r="N9" s="6" t="str">
        <f>IF($M9="EXTREMA","E",IF($M9="ALTA","A",IF($M9="MEDIA","M",IF($M9="BAJA","B",0))))</f>
        <v>B</v>
      </c>
      <c r="O9" s="226" t="s">
        <v>368</v>
      </c>
      <c r="P9" s="228" t="str">
        <f>IF($O9="Critica no recuperable","E",IF($O9="Critica con recuperación parcial","A",IF($O9="Falta de oportunidad para atención usuarios","M",IF($O9="Falta de oportunidad para gestión de los procesos","B",0))))</f>
        <v>B</v>
      </c>
      <c r="Q9" s="6" t="str">
        <f>IF($C9="EXTREMA","E",IF($C9="ALTA","A",IF($C9="MEDIA","M",IF($C9="BAJA","B",0))))</f>
        <v>E</v>
      </c>
      <c r="R9" s="6" t="str">
        <f t="shared" ref="R9:R21" si="2">IF($E9="3 días","E",IF($E9="2 días","A",IF($E9="1 días","M",IF($E9="Varias horas","B",0))))</f>
        <v>B</v>
      </c>
      <c r="S9" s="6" t="str">
        <f>IF($G9="EXTREMA","E",IF($G9="ALTA","A",IF($G9="MEDIA","M",IF($G9="BAJA","B",0))))</f>
        <v>B</v>
      </c>
      <c r="T9" s="6" t="str">
        <f>IF($I9="EXTREMA","E",IF($I9="ALTA","A",IF($I9="MEDIA","M",IF($I9="BAJA","B",0))))</f>
        <v>E</v>
      </c>
      <c r="U9" s="6" t="str">
        <f t="shared" ref="U9:U21" si="3">IF($K9="Hechos de Corrupción","E",IF($K9="Incumplimiento de servicios","A",IF($K9="Retrasos en los servicios","M",IF($K9="Quejas por incumplimientos o retrasos","B",0))))</f>
        <v>M</v>
      </c>
      <c r="V9" s="6" t="str">
        <f>IF($M9="EXTREMA","E",IF($M9="ALTA","A",IF($M9="MEDIA","M",IF($M9="BAJA","B",0))))</f>
        <v>B</v>
      </c>
      <c r="W9" s="228" t="str">
        <f>IF($O9="Critica no recuperable","E",IF($O9="Critica con recuperación parcial","A",IF($O9="Falta de oportunidad para atención usuarios","M",IF($O9="Falta de oportunidad para gestión de los procesos","B",0))))</f>
        <v>B</v>
      </c>
      <c r="X9" s="14">
        <f>COUNTIFS(Q9:W9,"E")</f>
        <v>2</v>
      </c>
      <c r="Y9" s="6">
        <f>COUNTIF(Q9:W9,"A")</f>
        <v>0</v>
      </c>
      <c r="Z9" s="6">
        <f>COUNTIF(Q9:W9,"M")</f>
        <v>1</v>
      </c>
      <c r="AA9" s="229">
        <f>COUNTIF(Q9:W9,"B")</f>
        <v>4</v>
      </c>
      <c r="AB9" s="14">
        <f>SUM(X9:AA9)</f>
        <v>7</v>
      </c>
      <c r="AC9" s="230" t="str">
        <f>+IF((X9/AB9)&gt;=0.2,"Extremo",+IF(((X9/AB9)+(Y9/AB9))&gt;=0.3,"Alto",+IF(((X9/AB9)+(Y9/AB9)+(Z9/AB9))&gt;=0.4,"Moderado",+IF((X9/AB9)+(Y9/AB9)+(Z9/AB9)+(AA9/AB9)&gt;=0.5,"Bajo",""))))</f>
        <v>Extremo</v>
      </c>
      <c r="AI9" t="s">
        <v>326</v>
      </c>
    </row>
    <row r="10" spans="1:35" ht="51.75" customHeight="1" x14ac:dyDescent="0.25">
      <c r="A10" s="224" t="str">
        <f>+'PRIORIZACIÓN (2)'!B12</f>
        <v>DIVULGACIÓN Y COMUNICACIONES</v>
      </c>
      <c r="B10" s="236" t="str">
        <f>+IF('PRIORIZACIÓN (2)'!I12&gt;0%,"YA CUENTA CON PONDERACIÓN DE RIESGOS, NO DILIGENCIAR ANALISIS OCI", "DILIGENCIE ANALISIS OCI PARA ESTA UNIDAD AUDITABLE")</f>
        <v>YA CUENTA CON PONDERACIÓN DE RIESGOS, NO DILIGENCIAR ANALISIS OCI</v>
      </c>
      <c r="C10" s="231" t="s">
        <v>337</v>
      </c>
      <c r="D10" s="6" t="str">
        <f t="shared" ref="D10:D21" si="4">IF($C10="EXTREMA","E",IF($C10="ALTA","A",IF($C10="MEDIA","M",IF($C10="BAJA","B",0))))</f>
        <v>B</v>
      </c>
      <c r="E10" s="6" t="s">
        <v>371</v>
      </c>
      <c r="F10" s="6" t="str">
        <f t="shared" si="0"/>
        <v>B</v>
      </c>
      <c r="G10" s="232" t="s">
        <v>340</v>
      </c>
      <c r="H10" s="6" t="str">
        <f t="shared" ref="H10:H21" si="5">IF($G10="EXTREMA","E",IF($G10="ALTA","A",IF($G10="MEDIA","M",IF($G10="BAJA","B",0))))</f>
        <v>E</v>
      </c>
      <c r="I10" s="232" t="s">
        <v>338</v>
      </c>
      <c r="J10" s="6" t="str">
        <f t="shared" ref="J10:J21" si="6">IF($I10="EXTREMA","E",IF($I10="ALTA","A",IF($I10="MEDIA","M",IF($I10="BAJA","B",0))))</f>
        <v>M</v>
      </c>
      <c r="K10" s="6" t="s">
        <v>370</v>
      </c>
      <c r="L10" s="6" t="str">
        <f t="shared" si="1"/>
        <v>A</v>
      </c>
      <c r="M10" s="6" t="s">
        <v>337</v>
      </c>
      <c r="N10" s="6" t="str">
        <f t="shared" ref="N10:N21" si="7">IF($M10="EXTREMA","E",IF($M10="ALTA","A",IF($M10="MEDIA","M",IF($M10="BAJA","B",0))))</f>
        <v>B</v>
      </c>
      <c r="O10" s="6" t="s">
        <v>367</v>
      </c>
      <c r="P10" s="229" t="str">
        <f t="shared" ref="P10:P17" si="8">IF($O10="Critica no recuperable","E",IF($O10="Critica con recuperación parcial","A",IF($O10="Falta de oportunidad para atención usuarios","M",IF($O10="Falta de oportunidad para gestión de los procesos","B",0))))</f>
        <v>M</v>
      </c>
      <c r="Q10" s="6" t="str">
        <f t="shared" ref="Q10:Q21" si="9">IF($C10="EXTREMA","E",IF($C10="ALTA","A",IF($C10="MEDIA","M",IF($C10="BAJA","B",0))))</f>
        <v>B</v>
      </c>
      <c r="R10" s="6" t="str">
        <f t="shared" si="2"/>
        <v>B</v>
      </c>
      <c r="S10" s="6" t="str">
        <f t="shared" ref="S10:S21" si="10">IF($G10="EXTREMA","E",IF($G10="ALTA","A",IF($G10="MEDIA","M",IF($G10="BAJA","B",0))))</f>
        <v>E</v>
      </c>
      <c r="T10" s="6" t="str">
        <f t="shared" ref="T10:T21" si="11">IF($I10="EXTREMA","E",IF($I10="ALTA","A",IF($I10="MEDIA","M",IF($I10="BAJA","B",0))))</f>
        <v>M</v>
      </c>
      <c r="U10" s="6" t="str">
        <f t="shared" si="3"/>
        <v>A</v>
      </c>
      <c r="V10" s="6" t="str">
        <f t="shared" ref="V10:V21" si="12">IF($M10="EXTREMA","E",IF($M10="ALTA","A",IF($M10="MEDIA","M",IF($M10="BAJA","B",0))))</f>
        <v>B</v>
      </c>
      <c r="W10" s="228" t="str">
        <f t="shared" ref="W10:W21" si="13">IF($O10="Critica no recuperable","E",IF($O10="Critica con recuperación parcial","A",IF($O10="Falta de oportunidad para atención usuarios","M",IF($O10="Falta de oportunidad para gestión de los procesos","B",0))))</f>
        <v>M</v>
      </c>
      <c r="X10" s="14">
        <f t="shared" ref="X10:X17" si="14">COUNTIFS(Q10:W10,"E")</f>
        <v>1</v>
      </c>
      <c r="Y10" s="6">
        <f t="shared" ref="Y10:Y17" si="15">COUNTIF(Q10:W10,"A")</f>
        <v>1</v>
      </c>
      <c r="Z10" s="6">
        <f t="shared" ref="Z10:Z17" si="16">COUNTIF(Q10:W10,"M")</f>
        <v>2</v>
      </c>
      <c r="AA10" s="229">
        <f t="shared" ref="AA10:AA17" si="17">COUNTIF(Q10:W10,"B")</f>
        <v>3</v>
      </c>
      <c r="AB10" s="14">
        <f t="shared" ref="AB10:AB17" si="18">SUM(X10:AA10)</f>
        <v>7</v>
      </c>
      <c r="AC10" s="230" t="str">
        <f t="shared" ref="AC10:AC17" si="19">+IF((X10/AB10)&gt;=0.2,"Extremo",+IF(((X10/AB10)+(Y10/AB10))&gt;=0.3,"Alto",+IF(((X10/AB10)+(Y10/AB10)+(Z10/AB10))&gt;=0.4,"Moderado",+IF((X10/AB10)+(Y10/AB10)+(Z10/AB10)+(AA10/AB10)&gt;=0.5,"Bajo",""))))</f>
        <v>Moderado</v>
      </c>
      <c r="AI10" t="s">
        <v>327</v>
      </c>
    </row>
    <row r="11" spans="1:35" ht="51.75" customHeight="1" x14ac:dyDescent="0.25">
      <c r="A11" s="265" t="str">
        <f>+'PRIORIZACIÓN (2)'!B13</f>
        <v>ATENCIÓN AL CIUDADANO</v>
      </c>
      <c r="B11" s="236" t="str">
        <f>+IF('PRIORIZACIÓN (2)'!I13&gt;0%,"YA CUENTA CON PONDERACIÓN DE RIESGOS, NO DILIGENCIAR ANALISIS OCI", "DILIGENCIE ANALISIS OCI PARA ESTA UNIDAD AUDITABLE")</f>
        <v>YA CUENTA CON PONDERACIÓN DE RIESGOS, NO DILIGENCIAR ANALISIS OCI</v>
      </c>
      <c r="C11" s="231" t="s">
        <v>337</v>
      </c>
      <c r="D11" s="6" t="str">
        <f t="shared" si="4"/>
        <v>B</v>
      </c>
      <c r="E11" s="6" t="s">
        <v>371</v>
      </c>
      <c r="F11" s="6" t="str">
        <f t="shared" si="0"/>
        <v>B</v>
      </c>
      <c r="G11" s="232" t="s">
        <v>338</v>
      </c>
      <c r="H11" s="6" t="str">
        <f t="shared" si="5"/>
        <v>M</v>
      </c>
      <c r="I11" s="232" t="s">
        <v>337</v>
      </c>
      <c r="J11" s="6" t="str">
        <f t="shared" si="6"/>
        <v>B</v>
      </c>
      <c r="K11" s="6" t="s">
        <v>366</v>
      </c>
      <c r="L11" s="6" t="str">
        <f t="shared" si="1"/>
        <v>M</v>
      </c>
      <c r="M11" s="6" t="s">
        <v>337</v>
      </c>
      <c r="N11" s="6" t="str">
        <f t="shared" si="7"/>
        <v>B</v>
      </c>
      <c r="O11" s="6" t="s">
        <v>367</v>
      </c>
      <c r="P11" s="229" t="str">
        <f t="shared" si="8"/>
        <v>M</v>
      </c>
      <c r="Q11" s="6" t="str">
        <f t="shared" si="9"/>
        <v>B</v>
      </c>
      <c r="R11" s="6" t="str">
        <f t="shared" si="2"/>
        <v>B</v>
      </c>
      <c r="S11" s="6" t="str">
        <f t="shared" si="10"/>
        <v>M</v>
      </c>
      <c r="T11" s="6" t="str">
        <f t="shared" si="11"/>
        <v>B</v>
      </c>
      <c r="U11" s="6" t="str">
        <f t="shared" si="3"/>
        <v>M</v>
      </c>
      <c r="V11" s="6" t="str">
        <f t="shared" si="12"/>
        <v>B</v>
      </c>
      <c r="W11" s="228" t="str">
        <f t="shared" si="13"/>
        <v>M</v>
      </c>
      <c r="X11" s="14">
        <f t="shared" si="14"/>
        <v>0</v>
      </c>
      <c r="Y11" s="6">
        <f t="shared" si="15"/>
        <v>0</v>
      </c>
      <c r="Z11" s="6">
        <f t="shared" si="16"/>
        <v>3</v>
      </c>
      <c r="AA11" s="229">
        <f t="shared" si="17"/>
        <v>4</v>
      </c>
      <c r="AB11" s="14">
        <f t="shared" si="18"/>
        <v>7</v>
      </c>
      <c r="AC11" s="230" t="str">
        <f t="shared" si="19"/>
        <v>Moderado</v>
      </c>
    </row>
    <row r="12" spans="1:35" ht="51.75" customHeight="1" x14ac:dyDescent="0.25">
      <c r="A12" s="224" t="str">
        <f>+'PRIORIZACIÓN (2)'!B14</f>
        <v xml:space="preserve">IDP </v>
      </c>
      <c r="B12" s="236" t="str">
        <f>+IF('PRIORIZACIÓN (2)'!I14&gt;0%,"YA CUENTA CON PONDERACIÓN DE RIESGOS, NO DILIGENCIAR ANALISIS OCI", "DILIGENCIE ANALISIS OCI PARA ESTA UNIDAD AUDITABLE")</f>
        <v>YA CUENTA CON PONDERACIÓN DE RIESGOS, NO DILIGENCIAR ANALISIS OCI</v>
      </c>
      <c r="C12" s="231" t="s">
        <v>340</v>
      </c>
      <c r="D12" s="6" t="str">
        <f t="shared" si="4"/>
        <v>E</v>
      </c>
      <c r="E12" s="6" t="s">
        <v>371</v>
      </c>
      <c r="F12" s="6" t="str">
        <f t="shared" si="0"/>
        <v>B</v>
      </c>
      <c r="G12" s="232" t="s">
        <v>338</v>
      </c>
      <c r="H12" s="6" t="str">
        <f t="shared" si="5"/>
        <v>M</v>
      </c>
      <c r="I12" s="232" t="s">
        <v>339</v>
      </c>
      <c r="J12" s="6">
        <f t="shared" si="6"/>
        <v>0</v>
      </c>
      <c r="K12" s="6" t="s">
        <v>366</v>
      </c>
      <c r="L12" s="6" t="str">
        <f t="shared" si="1"/>
        <v>M</v>
      </c>
      <c r="M12" s="6" t="s">
        <v>337</v>
      </c>
      <c r="N12" s="6" t="str">
        <f t="shared" si="7"/>
        <v>B</v>
      </c>
      <c r="O12" s="6" t="s">
        <v>368</v>
      </c>
      <c r="P12" s="229" t="str">
        <f t="shared" si="8"/>
        <v>B</v>
      </c>
      <c r="Q12" s="6" t="str">
        <f t="shared" si="9"/>
        <v>E</v>
      </c>
      <c r="R12" s="6" t="str">
        <f t="shared" si="2"/>
        <v>B</v>
      </c>
      <c r="S12" s="6" t="str">
        <f t="shared" si="10"/>
        <v>M</v>
      </c>
      <c r="T12" s="6">
        <f t="shared" si="11"/>
        <v>0</v>
      </c>
      <c r="U12" s="6" t="str">
        <f t="shared" si="3"/>
        <v>M</v>
      </c>
      <c r="V12" s="6" t="str">
        <f t="shared" si="12"/>
        <v>B</v>
      </c>
      <c r="W12" s="228" t="str">
        <f t="shared" si="13"/>
        <v>B</v>
      </c>
      <c r="X12" s="14">
        <f t="shared" si="14"/>
        <v>1</v>
      </c>
      <c r="Y12" s="6">
        <f t="shared" si="15"/>
        <v>0</v>
      </c>
      <c r="Z12" s="6">
        <f t="shared" si="16"/>
        <v>2</v>
      </c>
      <c r="AA12" s="229">
        <f t="shared" si="17"/>
        <v>3</v>
      </c>
      <c r="AB12" s="14">
        <f t="shared" si="18"/>
        <v>6</v>
      </c>
      <c r="AC12" s="230" t="str">
        <f t="shared" si="19"/>
        <v>Moderado</v>
      </c>
    </row>
    <row r="13" spans="1:35" ht="51.75" customHeight="1" x14ac:dyDescent="0.25">
      <c r="A13" s="266" t="str">
        <f>+'PRIORIZACIÓN (2)'!B15</f>
        <v xml:space="preserve">GESTIÓN DOCUMENTAL </v>
      </c>
      <c r="B13" s="236" t="str">
        <f>+IF('PRIORIZACIÓN (2)'!I15&gt;0%,"YA CUENTA CON PONDERACIÓN DE RIESGOS, NO DILIGENCIAR ANALISIS OCI", "DILIGENCIE ANALISIS OCI PARA ESTA UNIDAD AUDITABLE")</f>
        <v>YA CUENTA CON PONDERACIÓN DE RIESGOS, NO DILIGENCIAR ANALISIS OCI</v>
      </c>
      <c r="C13" s="231" t="s">
        <v>337</v>
      </c>
      <c r="D13" s="6" t="str">
        <f t="shared" si="4"/>
        <v>B</v>
      </c>
      <c r="E13" s="6" t="s">
        <v>369</v>
      </c>
      <c r="F13" s="6" t="str">
        <f t="shared" si="0"/>
        <v>E</v>
      </c>
      <c r="G13" s="232" t="s">
        <v>337</v>
      </c>
      <c r="H13" s="6" t="str">
        <f t="shared" si="5"/>
        <v>B</v>
      </c>
      <c r="I13" s="232" t="s">
        <v>337</v>
      </c>
      <c r="J13" s="6" t="str">
        <f t="shared" si="6"/>
        <v>B</v>
      </c>
      <c r="K13" s="6" t="s">
        <v>366</v>
      </c>
      <c r="L13" s="6" t="str">
        <f t="shared" si="1"/>
        <v>M</v>
      </c>
      <c r="M13" s="6" t="s">
        <v>338</v>
      </c>
      <c r="N13" s="6" t="str">
        <f t="shared" si="7"/>
        <v>M</v>
      </c>
      <c r="O13" s="6" t="s">
        <v>368</v>
      </c>
      <c r="P13" s="229" t="str">
        <f t="shared" si="8"/>
        <v>B</v>
      </c>
      <c r="Q13" s="6" t="str">
        <f t="shared" si="9"/>
        <v>B</v>
      </c>
      <c r="R13" s="6" t="str">
        <f t="shared" si="2"/>
        <v>E</v>
      </c>
      <c r="S13" s="6" t="str">
        <f t="shared" si="10"/>
        <v>B</v>
      </c>
      <c r="T13" s="6" t="str">
        <f t="shared" si="11"/>
        <v>B</v>
      </c>
      <c r="U13" s="6" t="str">
        <f t="shared" si="3"/>
        <v>M</v>
      </c>
      <c r="V13" s="6" t="str">
        <f t="shared" si="12"/>
        <v>M</v>
      </c>
      <c r="W13" s="228" t="str">
        <f t="shared" si="13"/>
        <v>B</v>
      </c>
      <c r="X13" s="14">
        <f t="shared" si="14"/>
        <v>1</v>
      </c>
      <c r="Y13" s="6">
        <f t="shared" si="15"/>
        <v>0</v>
      </c>
      <c r="Z13" s="6">
        <f t="shared" si="16"/>
        <v>2</v>
      </c>
      <c r="AA13" s="229">
        <f t="shared" si="17"/>
        <v>4</v>
      </c>
      <c r="AB13" s="14">
        <f t="shared" si="18"/>
        <v>7</v>
      </c>
      <c r="AC13" s="230" t="str">
        <f t="shared" si="19"/>
        <v>Moderado</v>
      </c>
    </row>
    <row r="14" spans="1:35" ht="51.75" customHeight="1" x14ac:dyDescent="0.25">
      <c r="A14" s="224" t="str">
        <f>+'PRIORIZACIÓN (2)'!B16</f>
        <v xml:space="preserve">GESTIÓN CONTRACTUAL </v>
      </c>
      <c r="B14" s="236" t="str">
        <f>+IF('PRIORIZACIÓN (2)'!I16&gt;0%,"YA CUENTA CON PONDERACIÓN DE RIESGOS, NO DILIGENCIAR ANALISIS OCI", "DILIGENCIE ANALISIS OCI PARA ESTA UNIDAD AUDITABLE")</f>
        <v>YA CUENTA CON PONDERACIÓN DE RIESGOS, NO DILIGENCIAR ANALISIS OCI</v>
      </c>
      <c r="C14" s="231" t="s">
        <v>339</v>
      </c>
      <c r="D14" s="6">
        <f t="shared" si="4"/>
        <v>0</v>
      </c>
      <c r="E14" s="6" t="s">
        <v>371</v>
      </c>
      <c r="F14" s="6" t="str">
        <f t="shared" si="0"/>
        <v>B</v>
      </c>
      <c r="G14" s="232" t="s">
        <v>339</v>
      </c>
      <c r="H14" s="6">
        <f t="shared" si="5"/>
        <v>0</v>
      </c>
      <c r="I14" s="232" t="s">
        <v>339</v>
      </c>
      <c r="J14" s="6">
        <f t="shared" si="6"/>
        <v>0</v>
      </c>
      <c r="K14" s="6" t="s">
        <v>370</v>
      </c>
      <c r="L14" s="6" t="str">
        <f t="shared" si="1"/>
        <v>A</v>
      </c>
      <c r="M14" s="6" t="s">
        <v>337</v>
      </c>
      <c r="N14" s="6" t="str">
        <f t="shared" si="7"/>
        <v>B</v>
      </c>
      <c r="O14" s="6" t="s">
        <v>368</v>
      </c>
      <c r="P14" s="229" t="str">
        <f t="shared" si="8"/>
        <v>B</v>
      </c>
      <c r="Q14" s="6">
        <f t="shared" si="9"/>
        <v>0</v>
      </c>
      <c r="R14" s="6" t="str">
        <f t="shared" si="2"/>
        <v>B</v>
      </c>
      <c r="S14" s="6">
        <f t="shared" si="10"/>
        <v>0</v>
      </c>
      <c r="T14" s="6">
        <f t="shared" si="11"/>
        <v>0</v>
      </c>
      <c r="U14" s="6" t="str">
        <f t="shared" si="3"/>
        <v>A</v>
      </c>
      <c r="V14" s="6" t="str">
        <f t="shared" si="12"/>
        <v>B</v>
      </c>
      <c r="W14" s="228" t="str">
        <f t="shared" si="13"/>
        <v>B</v>
      </c>
      <c r="X14" s="14">
        <f t="shared" si="14"/>
        <v>0</v>
      </c>
      <c r="Y14" s="6">
        <f t="shared" si="15"/>
        <v>1</v>
      </c>
      <c r="Z14" s="6">
        <f t="shared" si="16"/>
        <v>0</v>
      </c>
      <c r="AA14" s="229">
        <f t="shared" si="17"/>
        <v>3</v>
      </c>
      <c r="AB14" s="14">
        <f t="shared" si="18"/>
        <v>4</v>
      </c>
      <c r="AC14" s="230" t="str">
        <f t="shared" si="19"/>
        <v>Bajo</v>
      </c>
    </row>
    <row r="15" spans="1:35" ht="51.75" customHeight="1" x14ac:dyDescent="0.25">
      <c r="A15" s="224" t="str">
        <f>+'PRIORIZACIÓN (2)'!B17</f>
        <v xml:space="preserve">GESTIÓN JURIDICA </v>
      </c>
      <c r="B15" s="236" t="str">
        <f>+IF('PRIORIZACIÓN (2)'!I17&gt;0%,"YA CUENTA CON PONDERACIÓN DE RIESGOS, NO DILIGENCIAR ANALISIS OCI", "DILIGENCIE ANALISIS OCI PARA ESTA UNIDAD AUDITABLE")</f>
        <v>YA CUENTA CON PONDERACIÓN DE RIESGOS, NO DILIGENCIAR ANALISIS OCI</v>
      </c>
      <c r="C15" s="231" t="s">
        <v>340</v>
      </c>
      <c r="D15" s="6" t="str">
        <f t="shared" si="4"/>
        <v>E</v>
      </c>
      <c r="E15" s="6" t="s">
        <v>371</v>
      </c>
      <c r="F15" s="6" t="str">
        <f t="shared" si="0"/>
        <v>B</v>
      </c>
      <c r="G15" s="232" t="s">
        <v>337</v>
      </c>
      <c r="H15" s="6" t="str">
        <f t="shared" si="5"/>
        <v>B</v>
      </c>
      <c r="I15" s="232" t="s">
        <v>339</v>
      </c>
      <c r="J15" s="6">
        <f t="shared" si="6"/>
        <v>0</v>
      </c>
      <c r="K15" s="6" t="s">
        <v>366</v>
      </c>
      <c r="L15" s="6" t="str">
        <f t="shared" si="1"/>
        <v>M</v>
      </c>
      <c r="M15" s="6" t="s">
        <v>337</v>
      </c>
      <c r="N15" s="6" t="str">
        <f t="shared" si="7"/>
        <v>B</v>
      </c>
      <c r="O15" s="6" t="s">
        <v>368</v>
      </c>
      <c r="P15" s="229" t="str">
        <f t="shared" si="8"/>
        <v>B</v>
      </c>
      <c r="Q15" s="6" t="str">
        <f t="shared" si="9"/>
        <v>E</v>
      </c>
      <c r="R15" s="6" t="str">
        <f t="shared" si="2"/>
        <v>B</v>
      </c>
      <c r="S15" s="6" t="str">
        <f t="shared" si="10"/>
        <v>B</v>
      </c>
      <c r="T15" s="6">
        <f t="shared" si="11"/>
        <v>0</v>
      </c>
      <c r="U15" s="6" t="str">
        <f t="shared" si="3"/>
        <v>M</v>
      </c>
      <c r="V15" s="6" t="str">
        <f t="shared" si="12"/>
        <v>B</v>
      </c>
      <c r="W15" s="228" t="str">
        <f t="shared" si="13"/>
        <v>B</v>
      </c>
      <c r="X15" s="14">
        <f t="shared" si="14"/>
        <v>1</v>
      </c>
      <c r="Y15" s="6">
        <f t="shared" si="15"/>
        <v>0</v>
      </c>
      <c r="Z15" s="6">
        <f t="shared" si="16"/>
        <v>1</v>
      </c>
      <c r="AA15" s="229">
        <f t="shared" si="17"/>
        <v>4</v>
      </c>
      <c r="AB15" s="14">
        <f t="shared" si="18"/>
        <v>6</v>
      </c>
      <c r="AC15" s="230" t="str">
        <f t="shared" si="19"/>
        <v>Bajo</v>
      </c>
    </row>
    <row r="16" spans="1:35" ht="51.75" customHeight="1" x14ac:dyDescent="0.25">
      <c r="A16" s="224" t="str">
        <f>+'PRIORIZACIÓN (2)'!B18</f>
        <v xml:space="preserve">CONTROL DISCIPLINARIO </v>
      </c>
      <c r="B16" s="236" t="str">
        <f>+IF('PRIORIZACIÓN (2)'!I18&gt;0%,"YA CUENTA CON PONDERACIÓN DE RIESGOS, NO DILIGENCIAR ANALISIS OCI", "DILIGENCIE ANALISIS OCI PARA ESTA UNIDAD AUDITABLE")</f>
        <v>DILIGENCIE ANALISIS OCI PARA ESTA UNIDAD AUDITABLE</v>
      </c>
      <c r="C16" s="231" t="s">
        <v>337</v>
      </c>
      <c r="D16" s="6" t="str">
        <f t="shared" si="4"/>
        <v>B</v>
      </c>
      <c r="E16" s="6" t="s">
        <v>371</v>
      </c>
      <c r="F16" s="6" t="str">
        <f t="shared" si="0"/>
        <v>B</v>
      </c>
      <c r="G16" s="232" t="s">
        <v>337</v>
      </c>
      <c r="H16" s="6" t="str">
        <f t="shared" si="5"/>
        <v>B</v>
      </c>
      <c r="I16" s="232" t="s">
        <v>339</v>
      </c>
      <c r="J16" s="6">
        <f t="shared" si="6"/>
        <v>0</v>
      </c>
      <c r="K16" s="6" t="s">
        <v>366</v>
      </c>
      <c r="L16" s="6" t="str">
        <f t="shared" si="1"/>
        <v>M</v>
      </c>
      <c r="M16" s="6" t="s">
        <v>337</v>
      </c>
      <c r="N16" s="6" t="str">
        <f t="shared" si="7"/>
        <v>B</v>
      </c>
      <c r="O16" s="6" t="s">
        <v>368</v>
      </c>
      <c r="P16" s="229" t="str">
        <f t="shared" si="8"/>
        <v>B</v>
      </c>
      <c r="Q16" s="6" t="str">
        <f t="shared" si="9"/>
        <v>B</v>
      </c>
      <c r="R16" s="6" t="str">
        <f t="shared" si="2"/>
        <v>B</v>
      </c>
      <c r="S16" s="6" t="str">
        <f t="shared" si="10"/>
        <v>B</v>
      </c>
      <c r="T16" s="6">
        <f t="shared" si="11"/>
        <v>0</v>
      </c>
      <c r="U16" s="6" t="str">
        <f t="shared" si="3"/>
        <v>M</v>
      </c>
      <c r="V16" s="6" t="str">
        <f t="shared" si="12"/>
        <v>B</v>
      </c>
      <c r="W16" s="228" t="str">
        <f t="shared" si="13"/>
        <v>B</v>
      </c>
      <c r="X16" s="14">
        <f t="shared" si="14"/>
        <v>0</v>
      </c>
      <c r="Y16" s="6">
        <f t="shared" si="15"/>
        <v>0</v>
      </c>
      <c r="Z16" s="6">
        <f t="shared" si="16"/>
        <v>1</v>
      </c>
      <c r="AA16" s="229">
        <f t="shared" si="17"/>
        <v>5</v>
      </c>
      <c r="AB16" s="14">
        <f t="shared" si="18"/>
        <v>6</v>
      </c>
      <c r="AC16" s="230" t="str">
        <f t="shared" si="19"/>
        <v>Bajo</v>
      </c>
    </row>
    <row r="17" spans="1:29" ht="51.75" customHeight="1" x14ac:dyDescent="0.25">
      <c r="A17" s="224" t="str">
        <f>+'PRIORIZACIÓN (2)'!B19</f>
        <v xml:space="preserve">GESTIÓN DE RECURSOS FÍSICOS </v>
      </c>
      <c r="B17" s="236" t="str">
        <f>+IF('PRIORIZACIÓN (2)'!I19&gt;0%,"YA CUENTA CON PONDERACIÓN DE RIESGOS, NO DILIGENCIAR ANALISIS OCI", "DILIGENCIE ANALISIS OCI PARA ESTA UNIDAD AUDITABLE")</f>
        <v>YA CUENTA CON PONDERACIÓN DE RIESGOS, NO DILIGENCIAR ANALISIS OCI</v>
      </c>
      <c r="C17" s="231" t="s">
        <v>339</v>
      </c>
      <c r="D17" s="6">
        <f t="shared" si="4"/>
        <v>0</v>
      </c>
      <c r="E17" s="6" t="s">
        <v>371</v>
      </c>
      <c r="F17" s="6" t="str">
        <f t="shared" si="0"/>
        <v>B</v>
      </c>
      <c r="G17" s="232" t="s">
        <v>339</v>
      </c>
      <c r="H17" s="6">
        <f t="shared" si="5"/>
        <v>0</v>
      </c>
      <c r="I17" s="232" t="s">
        <v>339</v>
      </c>
      <c r="J17" s="6">
        <f t="shared" si="6"/>
        <v>0</v>
      </c>
      <c r="K17" s="6" t="s">
        <v>366</v>
      </c>
      <c r="L17" s="6" t="str">
        <f t="shared" si="1"/>
        <v>M</v>
      </c>
      <c r="M17" s="6" t="s">
        <v>338</v>
      </c>
      <c r="N17" s="6" t="str">
        <f t="shared" si="7"/>
        <v>M</v>
      </c>
      <c r="O17" s="6" t="s">
        <v>368</v>
      </c>
      <c r="P17" s="229" t="str">
        <f t="shared" si="8"/>
        <v>B</v>
      </c>
      <c r="Q17" s="6">
        <f t="shared" si="9"/>
        <v>0</v>
      </c>
      <c r="R17" s="6" t="str">
        <f t="shared" si="2"/>
        <v>B</v>
      </c>
      <c r="S17" s="6">
        <f t="shared" si="10"/>
        <v>0</v>
      </c>
      <c r="T17" s="6">
        <f t="shared" si="11"/>
        <v>0</v>
      </c>
      <c r="U17" s="6" t="str">
        <f t="shared" si="3"/>
        <v>M</v>
      </c>
      <c r="V17" s="6" t="str">
        <f t="shared" si="12"/>
        <v>M</v>
      </c>
      <c r="W17" s="228" t="str">
        <f t="shared" si="13"/>
        <v>B</v>
      </c>
      <c r="X17" s="14">
        <f t="shared" si="14"/>
        <v>0</v>
      </c>
      <c r="Y17" s="6">
        <f t="shared" si="15"/>
        <v>0</v>
      </c>
      <c r="Z17" s="6">
        <f t="shared" si="16"/>
        <v>2</v>
      </c>
      <c r="AA17" s="229">
        <f t="shared" si="17"/>
        <v>2</v>
      </c>
      <c r="AB17" s="14">
        <f t="shared" si="18"/>
        <v>4</v>
      </c>
      <c r="AC17" s="230" t="str">
        <f t="shared" si="19"/>
        <v>Moderado</v>
      </c>
    </row>
    <row r="18" spans="1:29" ht="51.75" customHeight="1" x14ac:dyDescent="0.25">
      <c r="A18" s="224" t="str">
        <f>+'PRIORIZACIÓN (2)'!B20</f>
        <v>GESTIÓN TECNOLÓGICA</v>
      </c>
      <c r="B18" s="236" t="str">
        <f>+IF('PRIORIZACIÓN (2)'!I20&gt;0%,"YA CUENTA CON PONDERACIÓN DE RIESGOS, NO DILIGENCIAR ANALISIS OCI", "DILIGENCIE ANALISIS OCI PARA ESTA UNIDAD AUDITABLE")</f>
        <v>YA CUENTA CON PONDERACIÓN DE RIESGOS, NO DILIGENCIAR ANALISIS OCI</v>
      </c>
      <c r="C18" s="231" t="s">
        <v>339</v>
      </c>
      <c r="D18" s="6">
        <f t="shared" si="4"/>
        <v>0</v>
      </c>
      <c r="E18" s="6" t="s">
        <v>371</v>
      </c>
      <c r="F18" s="6" t="str">
        <f>IF($E18="3 días","E",IF($E18="2 días","A",IF($E18="1 días","M",IF($E18="Varias horas","B",0))))</f>
        <v>B</v>
      </c>
      <c r="G18" s="232" t="s">
        <v>339</v>
      </c>
      <c r="H18" s="6">
        <f t="shared" si="5"/>
        <v>0</v>
      </c>
      <c r="I18" s="232" t="s">
        <v>339</v>
      </c>
      <c r="J18" s="6">
        <f t="shared" si="6"/>
        <v>0</v>
      </c>
      <c r="K18" s="6" t="s">
        <v>366</v>
      </c>
      <c r="L18" s="6" t="str">
        <f>IF($K18="Hechos de Corrupción","E",IF($K18="Incumplimiento de servicios","A",IF($K18="Retrasos en los servicios","M",IF($K18="Quejas por incumplimientos o retrasos","B",0))))</f>
        <v>M</v>
      </c>
      <c r="M18" s="6" t="s">
        <v>340</v>
      </c>
      <c r="N18" s="6" t="str">
        <f t="shared" si="7"/>
        <v>E</v>
      </c>
      <c r="O18" s="6" t="s">
        <v>372</v>
      </c>
      <c r="P18" s="229" t="str">
        <f>IF($O18="Critica no recuperable","E",IF($O18="Critica con recuperación parcial","A",IF($O18="Falta de oportunidad para atención usuarios","M",IF($O18="Falta de oportunidad para gestión de los procesos","B",0))))</f>
        <v>A</v>
      </c>
      <c r="Q18" s="6">
        <f t="shared" si="9"/>
        <v>0</v>
      </c>
      <c r="R18" s="6" t="str">
        <f t="shared" si="2"/>
        <v>B</v>
      </c>
      <c r="S18" s="6">
        <f t="shared" si="10"/>
        <v>0</v>
      </c>
      <c r="T18" s="6">
        <f t="shared" si="11"/>
        <v>0</v>
      </c>
      <c r="U18" s="6" t="str">
        <f t="shared" si="3"/>
        <v>M</v>
      </c>
      <c r="V18" s="6" t="str">
        <f t="shared" si="12"/>
        <v>E</v>
      </c>
      <c r="W18" s="228" t="str">
        <f t="shared" si="13"/>
        <v>A</v>
      </c>
      <c r="X18" s="14">
        <f>COUNTIFS(Q18:W18,"E")</f>
        <v>1</v>
      </c>
      <c r="Y18" s="6">
        <f>COUNTIF(Q18:W18,"A")</f>
        <v>1</v>
      </c>
      <c r="Z18" s="6">
        <f>COUNTIF(Q18:W18,"M")</f>
        <v>1</v>
      </c>
      <c r="AA18" s="229">
        <f>COUNTIF(Q18:W18,"B")</f>
        <v>1</v>
      </c>
      <c r="AB18" s="14">
        <f>SUM(X18:AA18)</f>
        <v>4</v>
      </c>
      <c r="AC18" s="230" t="str">
        <f>+IF((X18/AB18)&gt;=0.2,"Extremo",+IF(((X18/AB18)+(Y18/AB18))&gt;=0.3,"Alto",+IF(((X18/AB18)+(Y18/AB18)+(Z18/AB18))&gt;=0.4,"Moderado",+IF((X18/AB18)+(Y18/AB18)+(Z18/AB18)+(AA18/AB18)&gt;=0.5,"Bajo",""))))</f>
        <v>Extremo</v>
      </c>
    </row>
    <row r="19" spans="1:29" ht="51.75" customHeight="1" x14ac:dyDescent="0.25">
      <c r="A19" s="224" t="str">
        <f>+'PRIORIZACIÓN (2)'!B21</f>
        <v xml:space="preserve">GESTIÓN DEL TALENTO HUMANO </v>
      </c>
      <c r="B19" s="236" t="str">
        <f>+IF('PRIORIZACIÓN (2)'!I21&gt;0%,"YA CUENTA CON PONDERACIÓN DE RIESGOS, NO DILIGENCIAR ANALISIS OCI", "DILIGENCIE ANALISIS OCI PARA ESTA UNIDAD AUDITABLE")</f>
        <v>YA CUENTA CON PONDERACIÓN DE RIESGOS, NO DILIGENCIAR ANALISIS OCI</v>
      </c>
      <c r="C19" s="231" t="s">
        <v>337</v>
      </c>
      <c r="D19" s="6" t="str">
        <f t="shared" si="4"/>
        <v>B</v>
      </c>
      <c r="E19" s="6" t="s">
        <v>371</v>
      </c>
      <c r="F19" s="6" t="str">
        <f>IF($E19="3 días","E",IF($E19="2 días","A",IF($E19="1 días","M",IF($E19="Varias horas","B",0))))</f>
        <v>B</v>
      </c>
      <c r="G19" s="232" t="s">
        <v>337</v>
      </c>
      <c r="H19" s="6" t="str">
        <f t="shared" si="5"/>
        <v>B</v>
      </c>
      <c r="I19" s="232" t="s">
        <v>337</v>
      </c>
      <c r="J19" s="6" t="str">
        <f t="shared" si="6"/>
        <v>B</v>
      </c>
      <c r="K19" s="6" t="s">
        <v>366</v>
      </c>
      <c r="L19" s="6" t="str">
        <f>IF($K19="Hechos de Corrupción","E",IF($K19="Incumplimiento de servicios","A",IF($K19="Retrasos en los servicios","M",IF($K19="Quejas por incumplimientos o retrasos","B",0))))</f>
        <v>M</v>
      </c>
      <c r="M19" s="6" t="s">
        <v>337</v>
      </c>
      <c r="N19" s="6" t="str">
        <f t="shared" si="7"/>
        <v>B</v>
      </c>
      <c r="O19" s="6" t="s">
        <v>368</v>
      </c>
      <c r="P19" s="229" t="str">
        <f>IF($O19="Critica no recuperable","E",IF($O19="Critica con recuperación parcial","A",IF($O19="Falta de oportunidad para atención usuarios","M",IF($O19="Falta de oportunidad para gestión de los procesos","B",0))))</f>
        <v>B</v>
      </c>
      <c r="Q19" s="6" t="str">
        <f t="shared" si="9"/>
        <v>B</v>
      </c>
      <c r="R19" s="6" t="str">
        <f t="shared" si="2"/>
        <v>B</v>
      </c>
      <c r="S19" s="6" t="str">
        <f t="shared" si="10"/>
        <v>B</v>
      </c>
      <c r="T19" s="6" t="str">
        <f t="shared" si="11"/>
        <v>B</v>
      </c>
      <c r="U19" s="6" t="str">
        <f t="shared" si="3"/>
        <v>M</v>
      </c>
      <c r="V19" s="6" t="str">
        <f t="shared" si="12"/>
        <v>B</v>
      </c>
      <c r="W19" s="228" t="str">
        <f t="shared" si="13"/>
        <v>B</v>
      </c>
      <c r="X19" s="14">
        <f>COUNTIFS(Q19:W19,"E")</f>
        <v>0</v>
      </c>
      <c r="Y19" s="6">
        <f>COUNTIF(Q19:W19,"A")</f>
        <v>0</v>
      </c>
      <c r="Z19" s="6">
        <f>COUNTIF(Q19:W19,"M")</f>
        <v>1</v>
      </c>
      <c r="AA19" s="229">
        <f>COUNTIF(Q19:W19,"B")</f>
        <v>6</v>
      </c>
      <c r="AB19" s="14">
        <f>SUM(X19:AA19)</f>
        <v>7</v>
      </c>
      <c r="AC19" s="230" t="str">
        <f>+IF((X19/AB19)&gt;=0.2,"Extremo",+IF(((X19/AB19)+(Y19/AB19))&gt;=0.3,"Alto",+IF(((X19/AB19)+(Y19/AB19)+(Z19/AB19))&gt;=0.4,"Moderado",+IF((X19/AB19)+(Y19/AB19)+(Z19/AB19)+(AA19/AB19)&gt;=0.5,"Bajo",""))))</f>
        <v>Bajo</v>
      </c>
    </row>
    <row r="20" spans="1:29" ht="51.75" customHeight="1" x14ac:dyDescent="0.25">
      <c r="A20" s="224" t="str">
        <f>+'PRIORIZACIÓN (2)'!B22</f>
        <v xml:space="preserve">GESTIÓN FINANCIERA </v>
      </c>
      <c r="B20" s="236" t="str">
        <f>+IF('PRIORIZACIÓN (2)'!I22&gt;0%,"YA CUENTA CON PONDERACIÓN DE RIESGOS, NO DILIGENCIAR ANALISIS OCI", "DILIGENCIE ANALISIS OCI PARA ESTA UNIDAD AUDITABLE")</f>
        <v>YA CUENTA CON PONDERACIÓN DE RIESGOS, NO DILIGENCIAR ANALISIS OCI</v>
      </c>
      <c r="C20" s="231" t="s">
        <v>340</v>
      </c>
      <c r="D20" s="6" t="str">
        <f t="shared" si="4"/>
        <v>E</v>
      </c>
      <c r="E20" s="6" t="s">
        <v>371</v>
      </c>
      <c r="F20" s="6" t="str">
        <f>IF($E20="3 días","E",IF($E20="2 días","A",IF($E20="1 días","M",IF($E20="Varias horas","B",0))))</f>
        <v>B</v>
      </c>
      <c r="G20" s="232" t="s">
        <v>337</v>
      </c>
      <c r="H20" s="6" t="str">
        <f t="shared" si="5"/>
        <v>B</v>
      </c>
      <c r="I20" s="232" t="s">
        <v>340</v>
      </c>
      <c r="J20" s="6" t="str">
        <f t="shared" si="6"/>
        <v>E</v>
      </c>
      <c r="K20" s="6" t="s">
        <v>366</v>
      </c>
      <c r="L20" s="6" t="str">
        <f>IF($K20="Hechos de Corrupción","E",IF($K20="Incumplimiento de servicios","A",IF($K20="Retrasos en los servicios","M",IF($K20="Quejas por incumplimientos o retrasos","B",0))))</f>
        <v>M</v>
      </c>
      <c r="M20" s="6" t="s">
        <v>339</v>
      </c>
      <c r="N20" s="6">
        <f t="shared" si="7"/>
        <v>0</v>
      </c>
      <c r="O20" s="6" t="s">
        <v>368</v>
      </c>
      <c r="P20" s="229" t="str">
        <f>IF($O20="Critica no recuperable","E",IF($O20="Critica con recuperación parcial","A",IF($O20="Falta de oportunidad para atención usuarios","M",IF($O20="Falta de oportunidad para gestión de los procesos","B",0))))</f>
        <v>B</v>
      </c>
      <c r="Q20" s="6" t="str">
        <f t="shared" si="9"/>
        <v>E</v>
      </c>
      <c r="R20" s="6" t="str">
        <f t="shared" si="2"/>
        <v>B</v>
      </c>
      <c r="S20" s="6" t="str">
        <f t="shared" si="10"/>
        <v>B</v>
      </c>
      <c r="T20" s="6" t="str">
        <f t="shared" si="11"/>
        <v>E</v>
      </c>
      <c r="U20" s="6" t="str">
        <f t="shared" si="3"/>
        <v>M</v>
      </c>
      <c r="V20" s="6">
        <f t="shared" si="12"/>
        <v>0</v>
      </c>
      <c r="W20" s="228" t="str">
        <f t="shared" si="13"/>
        <v>B</v>
      </c>
      <c r="X20" s="14">
        <f>COUNTIFS(Q20:W20,"E")</f>
        <v>2</v>
      </c>
      <c r="Y20" s="6">
        <f>COUNTIF(Q20:W20,"A")</f>
        <v>0</v>
      </c>
      <c r="Z20" s="6">
        <f>COUNTIF(Q20:W20,"M")</f>
        <v>1</v>
      </c>
      <c r="AA20" s="229">
        <f>COUNTIF(Q20:W20,"B")</f>
        <v>3</v>
      </c>
      <c r="AB20" s="14">
        <f>SUM(X20:AA20)</f>
        <v>6</v>
      </c>
      <c r="AC20" s="230" t="str">
        <f>+IF((X20/AB20)&gt;=0.2,"Extremo",+IF(((X20/AB20)+(Y20/AB20))&gt;=0.3,"Alto",+IF(((X20/AB20)+(Y20/AB20)+(Z20/AB20))&gt;=0.4,"Moderado",+IF((X20/AB20)+(Y20/AB20)+(Z20/AB20)+(AA20/AB20)&gt;=0.5,"Bajo",""))))</f>
        <v>Extremo</v>
      </c>
    </row>
    <row r="21" spans="1:29" ht="51.75" customHeight="1" x14ac:dyDescent="0.25">
      <c r="A21" s="224" t="str">
        <f>+'PRIORIZACIÓN (2)'!B23</f>
        <v xml:space="preserve">MEJORAMIENTO INTEGRAL Y CONTINUO </v>
      </c>
      <c r="B21" s="236" t="str">
        <f>+IF('PRIORIZACIÓN (2)'!I23&gt;0%,"YA CUENTA CON PONDERACIÓN DE RIESGOS, NO DILIGENCIAR ANALISIS OCI", "DILIGENCIE ANALISIS OCI PARA ESTA UNIDAD AUDITABLE")</f>
        <v>YA CUENTA CON PONDERACIÓN DE RIESGOS, NO DILIGENCIAR ANALISIS OCI</v>
      </c>
      <c r="C21" s="231" t="s">
        <v>337</v>
      </c>
      <c r="D21" s="6" t="str">
        <f t="shared" si="4"/>
        <v>B</v>
      </c>
      <c r="E21" s="6" t="s">
        <v>369</v>
      </c>
      <c r="F21" s="6" t="str">
        <f>IF($E21="3 días","E",IF($E21="2 días","A",IF($E21="1 días","M",IF($E21="Varias horas","B",0))))</f>
        <v>E</v>
      </c>
      <c r="G21" s="232" t="s">
        <v>337</v>
      </c>
      <c r="H21" s="6" t="str">
        <f t="shared" si="5"/>
        <v>B</v>
      </c>
      <c r="I21" s="232" t="s">
        <v>337</v>
      </c>
      <c r="J21" s="6" t="str">
        <f t="shared" si="6"/>
        <v>B</v>
      </c>
      <c r="K21" s="6" t="s">
        <v>366</v>
      </c>
      <c r="L21" s="6" t="str">
        <f>IF($K21="Hechos de Corrupción","E",IF($K21="Incumplimiento de servicios","A",IF($K21="Retrasos en los servicios","M",IF($K21="Quejas por incumplimientos o retrasos","B",0))))</f>
        <v>M</v>
      </c>
      <c r="M21" s="6" t="s">
        <v>337</v>
      </c>
      <c r="N21" s="6" t="str">
        <f t="shared" si="7"/>
        <v>B</v>
      </c>
      <c r="O21" s="6" t="s">
        <v>368</v>
      </c>
      <c r="P21" s="229" t="str">
        <f>IF($O21="Critica no recuperable","E",IF($O21="Critica con recuperación parcial","A",IF($O21="Falta de oportunidad para atención usuarios","M",IF($O21="Falta de oportunidad para gestión de los procesos","B",0))))</f>
        <v>B</v>
      </c>
      <c r="Q21" s="6" t="str">
        <f t="shared" si="9"/>
        <v>B</v>
      </c>
      <c r="R21" s="6" t="str">
        <f t="shared" si="2"/>
        <v>E</v>
      </c>
      <c r="S21" s="6" t="str">
        <f t="shared" si="10"/>
        <v>B</v>
      </c>
      <c r="T21" s="6" t="str">
        <f t="shared" si="11"/>
        <v>B</v>
      </c>
      <c r="U21" s="6" t="str">
        <f t="shared" si="3"/>
        <v>M</v>
      </c>
      <c r="V21" s="6" t="str">
        <f t="shared" si="12"/>
        <v>B</v>
      </c>
      <c r="W21" s="228" t="str">
        <f t="shared" si="13"/>
        <v>B</v>
      </c>
      <c r="X21" s="14">
        <f>COUNTIFS(Q21:W21,"E")</f>
        <v>1</v>
      </c>
      <c r="Y21" s="6">
        <f>COUNTIF(Q21:W21,"A")</f>
        <v>0</v>
      </c>
      <c r="Z21" s="6">
        <f>COUNTIF(Q21:W21,"M")</f>
        <v>1</v>
      </c>
      <c r="AA21" s="229">
        <f>COUNTIF(Q21:W21,"B")</f>
        <v>5</v>
      </c>
      <c r="AB21" s="14">
        <f>SUM(X21:AA21)</f>
        <v>7</v>
      </c>
      <c r="AC21" s="230" t="str">
        <f>+IF((X21/AB21)&gt;=0.2,"Extremo",+IF(((X21/AB21)+(Y21/AB21))&gt;=0.3,"Alto",+IF(((X21/AB21)+(Y21/AB21)+(Z21/AB21))&gt;=0.4,"Moderado",+IF((X21/AB21)+(Y21/AB21)+(Z21/AB21)+(AA21/AB21)&gt;=0.5,"Bajo",""))))</f>
        <v>Bajo</v>
      </c>
    </row>
    <row r="22" spans="1:29" x14ac:dyDescent="0.25">
      <c r="A22" t="s">
        <v>430</v>
      </c>
      <c r="B22" t="s">
        <v>431</v>
      </c>
    </row>
    <row r="23" spans="1:29" x14ac:dyDescent="0.25">
      <c r="B23" t="s">
        <v>432</v>
      </c>
    </row>
    <row r="24" spans="1:29" x14ac:dyDescent="0.25">
      <c r="B24" t="s">
        <v>433</v>
      </c>
    </row>
    <row r="25" spans="1:29" x14ac:dyDescent="0.25">
      <c r="A25" t="s">
        <v>357</v>
      </c>
    </row>
    <row r="26" spans="1:29" x14ac:dyDescent="0.25">
      <c r="A26" t="s">
        <v>434</v>
      </c>
    </row>
    <row r="27" spans="1:29" x14ac:dyDescent="0.25">
      <c r="A27" t="s">
        <v>437</v>
      </c>
      <c r="B27" t="s">
        <v>438</v>
      </c>
    </row>
    <row r="28" spans="1:29" x14ac:dyDescent="0.25">
      <c r="A28" t="s">
        <v>435</v>
      </c>
      <c r="B28" t="s">
        <v>436</v>
      </c>
    </row>
    <row r="29" spans="1:29" x14ac:dyDescent="0.25">
      <c r="A29" s="237" t="s">
        <v>328</v>
      </c>
      <c r="B29" s="238" t="s">
        <v>329</v>
      </c>
      <c r="C29" s="238" t="s">
        <v>330</v>
      </c>
    </row>
    <row r="30" spans="1:29" x14ac:dyDescent="0.25">
      <c r="A30" s="239" t="s">
        <v>337</v>
      </c>
      <c r="B30" s="240">
        <v>0</v>
      </c>
      <c r="C30" s="241" t="s">
        <v>331</v>
      </c>
    </row>
    <row r="31" spans="1:29" x14ac:dyDescent="0.25">
      <c r="A31" s="239" t="s">
        <v>338</v>
      </c>
      <c r="B31" s="241" t="s">
        <v>332</v>
      </c>
      <c r="C31" s="241" t="s">
        <v>333</v>
      </c>
    </row>
    <row r="32" spans="1:29" x14ac:dyDescent="0.25">
      <c r="A32" s="239" t="s">
        <v>339</v>
      </c>
      <c r="B32" s="241" t="s">
        <v>334</v>
      </c>
      <c r="C32" s="241" t="s">
        <v>335</v>
      </c>
    </row>
    <row r="33" spans="1:3" x14ac:dyDescent="0.25">
      <c r="A33" s="239" t="s">
        <v>340</v>
      </c>
      <c r="B33" s="241" t="s">
        <v>336</v>
      </c>
      <c r="C33" s="242"/>
    </row>
  </sheetData>
  <mergeCells count="36">
    <mergeCell ref="AA7:AA8"/>
    <mergeCell ref="AB7:AB8"/>
    <mergeCell ref="AC7:AC8"/>
    <mergeCell ref="C8:D8"/>
    <mergeCell ref="E8:F8"/>
    <mergeCell ref="G8:H8"/>
    <mergeCell ref="I8:J8"/>
    <mergeCell ref="K8:L8"/>
    <mergeCell ref="M8:N8"/>
    <mergeCell ref="O8:P8"/>
    <mergeCell ref="V7:V8"/>
    <mergeCell ref="W7:W8"/>
    <mergeCell ref="X7:X8"/>
    <mergeCell ref="Y7:Y8"/>
    <mergeCell ref="Z7:Z8"/>
    <mergeCell ref="Q7:Q8"/>
    <mergeCell ref="R7:R8"/>
    <mergeCell ref="S7:S8"/>
    <mergeCell ref="T7:T8"/>
    <mergeCell ref="U7:U8"/>
    <mergeCell ref="A7:A8"/>
    <mergeCell ref="C7:D7"/>
    <mergeCell ref="E7:F7"/>
    <mergeCell ref="G7:H7"/>
    <mergeCell ref="I7:J7"/>
    <mergeCell ref="K7:L7"/>
    <mergeCell ref="M7:N7"/>
    <mergeCell ref="O7:P7"/>
    <mergeCell ref="B7:B8"/>
    <mergeCell ref="A2:A5"/>
    <mergeCell ref="C2:O5"/>
    <mergeCell ref="X2:Z2"/>
    <mergeCell ref="AA2:AC5"/>
    <mergeCell ref="X3:Z3"/>
    <mergeCell ref="X4:Z4"/>
    <mergeCell ref="X5:Z5"/>
  </mergeCells>
  <conditionalFormatting sqref="AC9">
    <cfRule type="containsText" dxfId="59" priority="52" operator="containsText" text="Moderado">
      <formula>NOT(ISERROR(SEARCH(("Moderado"),(AC9))))</formula>
    </cfRule>
  </conditionalFormatting>
  <conditionalFormatting sqref="AC9">
    <cfRule type="containsText" dxfId="58" priority="53" operator="containsText" text="Alto">
      <formula>NOT(ISERROR(SEARCH(("Alto"),(AC9))))</formula>
    </cfRule>
  </conditionalFormatting>
  <conditionalFormatting sqref="AC9">
    <cfRule type="containsText" dxfId="57" priority="54" operator="containsText" text="Muy Alto">
      <formula>NOT(ISERROR(SEARCH(("Muy Alto"),(AC9))))</formula>
    </cfRule>
  </conditionalFormatting>
  <conditionalFormatting sqref="AC9">
    <cfRule type="containsText" dxfId="56" priority="55" operator="containsText" text="Muy Bajo">
      <formula>NOT(ISERROR(SEARCH(("Muy Bajo"),(AC9))))</formula>
    </cfRule>
  </conditionalFormatting>
  <conditionalFormatting sqref="AC9">
    <cfRule type="containsText" dxfId="55" priority="56" operator="containsText" text="Bajo">
      <formula>NOT(ISERROR(SEARCH(("Bajo"),(AC9))))</formula>
    </cfRule>
  </conditionalFormatting>
  <conditionalFormatting sqref="AC9">
    <cfRule type="containsText" dxfId="54" priority="57" operator="containsText" text="Extremo">
      <formula>NOT(ISERROR(SEARCH(("Extremo"),(AC9))))</formula>
    </cfRule>
  </conditionalFormatting>
  <conditionalFormatting sqref="AC18:AC21">
    <cfRule type="containsText" dxfId="53" priority="40" operator="containsText" text="Moderado">
      <formula>NOT(ISERROR(SEARCH(("Moderado"),(AC18))))</formula>
    </cfRule>
  </conditionalFormatting>
  <conditionalFormatting sqref="AC18:AC21">
    <cfRule type="containsText" dxfId="52" priority="41" operator="containsText" text="Alto">
      <formula>NOT(ISERROR(SEARCH(("Alto"),(AC18))))</formula>
    </cfRule>
  </conditionalFormatting>
  <conditionalFormatting sqref="AC18:AC21">
    <cfRule type="containsText" dxfId="51" priority="42" operator="containsText" text="Muy Alto">
      <formula>NOT(ISERROR(SEARCH(("Muy Alto"),(AC18))))</formula>
    </cfRule>
  </conditionalFormatting>
  <conditionalFormatting sqref="AC18:AC21">
    <cfRule type="containsText" dxfId="50" priority="43" operator="containsText" text="Muy Bajo">
      <formula>NOT(ISERROR(SEARCH(("Muy Bajo"),(AC18))))</formula>
    </cfRule>
  </conditionalFormatting>
  <conditionalFormatting sqref="AC18:AC21">
    <cfRule type="containsText" dxfId="49" priority="44" operator="containsText" text="Bajo">
      <formula>NOT(ISERROR(SEARCH(("Bajo"),(AC18))))</formula>
    </cfRule>
  </conditionalFormatting>
  <conditionalFormatting sqref="AC18:AC21">
    <cfRule type="containsText" dxfId="48" priority="45" operator="containsText" text="Extremo">
      <formula>NOT(ISERROR(SEARCH(("Extremo"),(AC18))))</formula>
    </cfRule>
  </conditionalFormatting>
  <conditionalFormatting sqref="AC10:AC17">
    <cfRule type="containsText" dxfId="47" priority="34" operator="containsText" text="Moderado">
      <formula>NOT(ISERROR(SEARCH(("Moderado"),(AC10))))</formula>
    </cfRule>
  </conditionalFormatting>
  <conditionalFormatting sqref="AC10:AC17">
    <cfRule type="containsText" dxfId="46" priority="35" operator="containsText" text="Alto">
      <formula>NOT(ISERROR(SEARCH(("Alto"),(AC10))))</formula>
    </cfRule>
  </conditionalFormatting>
  <conditionalFormatting sqref="AC10:AC17">
    <cfRule type="containsText" dxfId="45" priority="36" operator="containsText" text="Muy Alto">
      <formula>NOT(ISERROR(SEARCH(("Muy Alto"),(AC10))))</formula>
    </cfRule>
  </conditionalFormatting>
  <conditionalFormatting sqref="AC10:AC17">
    <cfRule type="containsText" dxfId="44" priority="37" operator="containsText" text="Muy Bajo">
      <formula>NOT(ISERROR(SEARCH(("Muy Bajo"),(AC10))))</formula>
    </cfRule>
  </conditionalFormatting>
  <conditionalFormatting sqref="AC10:AC17">
    <cfRule type="containsText" dxfId="43" priority="38" operator="containsText" text="Bajo">
      <formula>NOT(ISERROR(SEARCH(("Bajo"),(AC10))))</formula>
    </cfRule>
  </conditionalFormatting>
  <conditionalFormatting sqref="AC10:AC17">
    <cfRule type="containsText" dxfId="42" priority="39" operator="containsText" text="Extremo">
      <formula>NOT(ISERROR(SEARCH(("Extremo"),(AC10))))</formula>
    </cfRule>
  </conditionalFormatting>
  <conditionalFormatting sqref="C10:O21 D9:O9">
    <cfRule type="expression" dxfId="41" priority="19">
      <formula>"(B9=""YA CUENTA CON PONDERACION DE RIESGOS, NO DILIGENCIARANALISIS;B9)"</formula>
    </cfRule>
  </conditionalFormatting>
  <conditionalFormatting sqref="B9:B21">
    <cfRule type="cellIs" dxfId="40" priority="13" operator="equal">
      <formula>$AI$10</formula>
    </cfRule>
    <cfRule type="cellIs" dxfId="39" priority="16" operator="equal">
      <formula>$AI$9</formula>
    </cfRule>
  </conditionalFormatting>
  <conditionalFormatting sqref="Q9">
    <cfRule type="expression" dxfId="38" priority="12">
      <formula>"(B9=""YA CUENTA CON PONDERACION DE RIESGOS, NO DILIGENCIARANALISIS;B9)"</formula>
    </cfRule>
  </conditionalFormatting>
  <conditionalFormatting sqref="R9">
    <cfRule type="expression" dxfId="37" priority="11">
      <formula>"(B9=""YA CUENTA CON PONDERACION DE RIESGOS, NO DILIGENCIARANALISIS;B9)"</formula>
    </cfRule>
  </conditionalFormatting>
  <conditionalFormatting sqref="S9">
    <cfRule type="expression" dxfId="36" priority="10">
      <formula>"(B9=""YA CUENTA CON PONDERACION DE RIESGOS, NO DILIGENCIARANALISIS;B9)"</formula>
    </cfRule>
  </conditionalFormatting>
  <conditionalFormatting sqref="T9">
    <cfRule type="expression" dxfId="35" priority="9">
      <formula>"(B9=""YA CUENTA CON PONDERACION DE RIESGOS, NO DILIGENCIARANALISIS;B9)"</formula>
    </cfRule>
  </conditionalFormatting>
  <conditionalFormatting sqref="U9">
    <cfRule type="expression" dxfId="34" priority="8">
      <formula>"(B9=""YA CUENTA CON PONDERACION DE RIESGOS, NO DILIGENCIARANALISIS;B9)"</formula>
    </cfRule>
  </conditionalFormatting>
  <conditionalFormatting sqref="V9">
    <cfRule type="expression" dxfId="33" priority="7">
      <formula>"(B9=""YA CUENTA CON PONDERACION DE RIESGOS, NO DILIGENCIARANALISIS;B9)"</formula>
    </cfRule>
  </conditionalFormatting>
  <conditionalFormatting sqref="Q10:Q21">
    <cfRule type="expression" dxfId="32" priority="6">
      <formula>"(B9=""YA CUENTA CON PONDERACION DE RIESGOS, NO DILIGENCIARANALISIS;B9)"</formula>
    </cfRule>
  </conditionalFormatting>
  <conditionalFormatting sqref="R10:R21">
    <cfRule type="expression" dxfId="31" priority="5">
      <formula>"(B9=""YA CUENTA CON PONDERACION DE RIESGOS, NO DILIGENCIARANALISIS;B9)"</formula>
    </cfRule>
  </conditionalFormatting>
  <conditionalFormatting sqref="S10:S21">
    <cfRule type="expression" dxfId="30" priority="4">
      <formula>"(B9=""YA CUENTA CON PONDERACION DE RIESGOS, NO DILIGENCIARANALISIS;B9)"</formula>
    </cfRule>
  </conditionalFormatting>
  <conditionalFormatting sqref="T10:T21">
    <cfRule type="expression" dxfId="29" priority="3">
      <formula>"(B9=""YA CUENTA CON PONDERACION DE RIESGOS, NO DILIGENCIARANALISIS;B9)"</formula>
    </cfRule>
  </conditionalFormatting>
  <conditionalFormatting sqref="U10:U21">
    <cfRule type="expression" dxfId="28" priority="2">
      <formula>"(B9=""YA CUENTA CON PONDERACION DE RIESGOS, NO DILIGENCIARANALISIS;B9)"</formula>
    </cfRule>
  </conditionalFormatting>
  <conditionalFormatting sqref="V10:V21">
    <cfRule type="expression" dxfId="27" priority="1">
      <formula>"(B9=""YA CUENTA CON PONDERACION DE RIESGOS, NO DILIGENCIARANALISIS;B9)"</formula>
    </cfRule>
  </conditionalFormatting>
  <dataValidations count="4">
    <dataValidation type="list" allowBlank="1" showInputMessage="1" showErrorMessage="1" sqref="O9:O21">
      <formula1>"Critica no recuperable, Critica con recuperación parcial, Falta de oportunidad para atención usuarios, Falta de oportunidad para gestión de los procesos"</formula1>
    </dataValidation>
    <dataValidation type="list" allowBlank="1" showInputMessage="1" showErrorMessage="1" sqref="K9:K21">
      <formula1>"Hechos de Corrupción, Incumplimiento de servicios, Retrasos en los servicios, Quejas por incumplimientos o retrasos"</formula1>
    </dataValidation>
    <dataValidation type="list" allowBlank="1" showInputMessage="1" showErrorMessage="1" sqref="E9:E21">
      <formula1>"3 días,2 días, 1 día, Varias horas"</formula1>
    </dataValidation>
    <dataValidation type="list" allowBlank="1" showInputMessage="1" showErrorMessage="1" sqref="M9:M21 C9:C21 G9:G21 I9:I21">
      <formula1>$A$30:$A$33</formula1>
    </dataValidation>
  </dataValidations>
  <pageMargins left="0.7" right="0.7" top="0.75" bottom="0.75" header="0.3" footer="0.3"/>
  <pageSetup orientation="portrait"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8"/>
  <sheetViews>
    <sheetView topLeftCell="A13" zoomScale="95" zoomScaleNormal="95" workbookViewId="0">
      <selection activeCell="E25" sqref="E25"/>
    </sheetView>
  </sheetViews>
  <sheetFormatPr baseColWidth="10" defaultRowHeight="15" x14ac:dyDescent="0.25"/>
  <cols>
    <col min="2" max="2" width="47.140625" customWidth="1"/>
    <col min="3" max="3" width="4.5703125" customWidth="1"/>
    <col min="4" max="4" width="84.85546875" customWidth="1"/>
    <col min="5" max="5" width="45.28515625" customWidth="1"/>
  </cols>
  <sheetData>
    <row r="3" spans="1:5" x14ac:dyDescent="0.25">
      <c r="A3" s="105"/>
      <c r="B3" s="105" t="s">
        <v>152</v>
      </c>
      <c r="C3" s="105"/>
      <c r="D3" s="105" t="s">
        <v>138</v>
      </c>
      <c r="E3" s="105" t="s">
        <v>153</v>
      </c>
    </row>
    <row r="4" spans="1:5" ht="60" customHeight="1" x14ac:dyDescent="0.25">
      <c r="A4" s="483">
        <v>1</v>
      </c>
      <c r="B4" s="486" t="s">
        <v>146</v>
      </c>
      <c r="C4" s="106" t="s">
        <v>154</v>
      </c>
      <c r="D4" s="79" t="s">
        <v>155</v>
      </c>
      <c r="E4" s="107" t="s">
        <v>156</v>
      </c>
    </row>
    <row r="5" spans="1:5" ht="45" customHeight="1" x14ac:dyDescent="0.25">
      <c r="A5" s="484"/>
      <c r="B5" s="487"/>
      <c r="C5" s="106" t="s">
        <v>147</v>
      </c>
      <c r="D5" s="79" t="s">
        <v>127</v>
      </c>
      <c r="E5" s="107" t="s">
        <v>157</v>
      </c>
    </row>
    <row r="6" spans="1:5" ht="33" x14ac:dyDescent="0.25">
      <c r="A6" s="485"/>
      <c r="B6" s="488"/>
      <c r="C6" s="106" t="s">
        <v>148</v>
      </c>
      <c r="D6" s="79" t="s">
        <v>128</v>
      </c>
      <c r="E6" s="107" t="s">
        <v>158</v>
      </c>
    </row>
    <row r="7" spans="1:5" ht="28.5" x14ac:dyDescent="0.25">
      <c r="A7" s="65">
        <v>2</v>
      </c>
      <c r="B7" s="108" t="s">
        <v>159</v>
      </c>
      <c r="C7" s="106" t="s">
        <v>160</v>
      </c>
      <c r="D7" s="79" t="s">
        <v>161</v>
      </c>
      <c r="E7" s="81"/>
    </row>
    <row r="8" spans="1:5" ht="30.75" customHeight="1" x14ac:dyDescent="0.25">
      <c r="A8" s="65"/>
      <c r="B8" s="108"/>
      <c r="C8" s="106"/>
      <c r="D8" s="79" t="s">
        <v>162</v>
      </c>
      <c r="E8" s="109" t="s">
        <v>163</v>
      </c>
    </row>
    <row r="9" spans="1:5" ht="30.75" customHeight="1" x14ac:dyDescent="0.25">
      <c r="A9" s="65"/>
      <c r="B9" s="108"/>
      <c r="C9" s="106"/>
      <c r="D9" s="79" t="s">
        <v>164</v>
      </c>
      <c r="E9" s="110" t="s">
        <v>165</v>
      </c>
    </row>
    <row r="10" spans="1:5" ht="33" x14ac:dyDescent="0.25">
      <c r="A10" s="65">
        <v>3</v>
      </c>
      <c r="B10" s="108" t="s">
        <v>166</v>
      </c>
      <c r="C10" s="106" t="s">
        <v>167</v>
      </c>
      <c r="D10" s="79" t="s">
        <v>168</v>
      </c>
      <c r="E10" s="110" t="s">
        <v>169</v>
      </c>
    </row>
    <row r="11" spans="1:5" ht="33" x14ac:dyDescent="0.3">
      <c r="A11" s="65"/>
      <c r="B11" s="108"/>
      <c r="C11" s="106" t="s">
        <v>170</v>
      </c>
      <c r="D11" s="79" t="s">
        <v>171</v>
      </c>
      <c r="E11" s="78"/>
    </row>
    <row r="12" spans="1:5" ht="33" x14ac:dyDescent="0.3">
      <c r="A12" s="80"/>
      <c r="B12" s="79"/>
      <c r="C12" s="106" t="s">
        <v>172</v>
      </c>
      <c r="D12" s="79" t="s">
        <v>173</v>
      </c>
      <c r="E12" s="78"/>
    </row>
    <row r="13" spans="1:5" ht="33" x14ac:dyDescent="0.3">
      <c r="A13" s="80"/>
      <c r="B13" s="79"/>
      <c r="C13" s="106" t="s">
        <v>174</v>
      </c>
      <c r="D13" s="79" t="s">
        <v>175</v>
      </c>
      <c r="E13" s="78"/>
    </row>
    <row r="14" spans="1:5" ht="33" x14ac:dyDescent="0.3">
      <c r="A14" s="80"/>
      <c r="B14" s="79"/>
      <c r="C14" s="106" t="s">
        <v>176</v>
      </c>
      <c r="D14" s="79" t="s">
        <v>177</v>
      </c>
      <c r="E14" s="78"/>
    </row>
    <row r="15" spans="1:5" ht="33" x14ac:dyDescent="0.3">
      <c r="A15" s="80"/>
      <c r="B15" s="79"/>
      <c r="C15" s="106" t="s">
        <v>178</v>
      </c>
      <c r="D15" s="79" t="s">
        <v>179</v>
      </c>
      <c r="E15" s="78"/>
    </row>
    <row r="16" spans="1:5" ht="33" x14ac:dyDescent="0.3">
      <c r="A16" s="80"/>
      <c r="B16" s="79"/>
      <c r="C16" s="106" t="s">
        <v>180</v>
      </c>
      <c r="D16" s="79" t="s">
        <v>181</v>
      </c>
      <c r="E16" s="78"/>
    </row>
    <row r="17" spans="1:5" ht="16.5" x14ac:dyDescent="0.3">
      <c r="A17" s="80"/>
      <c r="B17" s="79"/>
      <c r="C17" s="106"/>
      <c r="D17" s="111" t="s">
        <v>182</v>
      </c>
      <c r="E17" s="78"/>
    </row>
    <row r="18" spans="1:5" ht="33" x14ac:dyDescent="0.3">
      <c r="A18" s="80"/>
      <c r="B18" s="79"/>
      <c r="C18" s="106" t="s">
        <v>183</v>
      </c>
      <c r="D18" s="79" t="s">
        <v>184</v>
      </c>
      <c r="E18" s="78"/>
    </row>
    <row r="19" spans="1:5" ht="16.5" x14ac:dyDescent="0.3">
      <c r="A19" s="80"/>
      <c r="B19" s="79"/>
      <c r="C19" s="106"/>
      <c r="D19" s="111" t="s">
        <v>185</v>
      </c>
      <c r="E19" s="78"/>
    </row>
    <row r="20" spans="1:5" ht="16.5" x14ac:dyDescent="0.3">
      <c r="A20" s="80"/>
      <c r="B20" s="79"/>
      <c r="C20" s="80"/>
      <c r="D20" s="111" t="s">
        <v>186</v>
      </c>
      <c r="E20" s="112" t="s">
        <v>187</v>
      </c>
    </row>
    <row r="21" spans="1:5" ht="33" x14ac:dyDescent="0.3">
      <c r="A21" s="65">
        <v>4</v>
      </c>
      <c r="B21" s="108" t="s">
        <v>188</v>
      </c>
      <c r="C21" s="106" t="s">
        <v>189</v>
      </c>
      <c r="D21" s="79" t="s">
        <v>190</v>
      </c>
      <c r="E21" s="78"/>
    </row>
    <row r="22" spans="1:5" ht="16.5" x14ac:dyDescent="0.3">
      <c r="A22" s="78"/>
      <c r="B22" s="77"/>
      <c r="C22" s="78"/>
      <c r="D22" s="77"/>
      <c r="E22" s="78"/>
    </row>
    <row r="23" spans="1:5" x14ac:dyDescent="0.25">
      <c r="B23" s="34"/>
      <c r="D23" s="34"/>
    </row>
    <row r="24" spans="1:5" x14ac:dyDescent="0.25">
      <c r="B24" s="34"/>
      <c r="D24" s="34"/>
    </row>
    <row r="25" spans="1:5" x14ac:dyDescent="0.25">
      <c r="B25" s="34"/>
      <c r="D25" s="34"/>
    </row>
    <row r="26" spans="1:5" x14ac:dyDescent="0.25">
      <c r="B26" s="34"/>
      <c r="D26" s="34"/>
    </row>
    <row r="27" spans="1:5" x14ac:dyDescent="0.25">
      <c r="B27" s="34"/>
      <c r="D27" s="34"/>
    </row>
    <row r="28" spans="1:5" x14ac:dyDescent="0.25">
      <c r="B28" s="34"/>
      <c r="D28" s="34"/>
    </row>
  </sheetData>
  <mergeCells count="2">
    <mergeCell ref="A4:A6"/>
    <mergeCell ref="B4:B6"/>
  </mergeCells>
  <hyperlinks>
    <hyperlink ref="E4" location="'1. Horas requeridas PAAI'!A1" display="'1. Horas requeridas PAAI'!A1"/>
    <hyperlink ref="E10" location="'3 Horas disponibles E. Auditor'!A1" display="'3 Horas disponibles E. Auditor'!A1"/>
    <hyperlink ref="E5" location="'1. Horas requeridas PAAI'!A1" display="'1. Horas requeridas PAAI'!A1"/>
    <hyperlink ref="E6" location="'1. Horas requeridas PAAI'!A1" display="'1. Horas requeridas PAAI'!A1"/>
    <hyperlink ref="E9" location="'2. Días -horas hábiles x vig'!A1" display="'2. Días -horas hábiles x vig'!A1"/>
    <hyperlink ref="E8" r:id="rId1"/>
    <hyperlink ref="E20" location="'4. Resultado'!A1" display="'4. Resultado'!A1"/>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10"/>
  <sheetViews>
    <sheetView workbookViewId="0">
      <selection activeCell="A6" sqref="A6"/>
    </sheetView>
  </sheetViews>
  <sheetFormatPr baseColWidth="10" defaultColWidth="11.42578125" defaultRowHeight="16.5" x14ac:dyDescent="0.3"/>
  <cols>
    <col min="1" max="1" width="22.85546875" style="125" bestFit="1" customWidth="1"/>
    <col min="2" max="2" width="48.7109375" style="125" customWidth="1"/>
    <col min="3" max="3" width="30.28515625" style="125" customWidth="1"/>
    <col min="4" max="9" width="23.28515625" style="125" customWidth="1"/>
    <col min="10" max="10" width="11" style="125" customWidth="1"/>
    <col min="11" max="11" width="12.5703125" style="125" bestFit="1" customWidth="1"/>
    <col min="12" max="13" width="11.42578125" style="125"/>
    <col min="14" max="14" width="27.5703125" style="125" customWidth="1"/>
    <col min="15" max="16384" width="11.42578125" style="125"/>
  </cols>
  <sheetData>
    <row r="1" spans="1:14" s="44" customFormat="1" ht="72" customHeight="1" x14ac:dyDescent="0.25">
      <c r="A1" s="120"/>
      <c r="B1" s="492" t="s">
        <v>270</v>
      </c>
      <c r="C1" s="492"/>
      <c r="D1" s="492"/>
      <c r="E1" s="492"/>
      <c r="F1" s="492"/>
      <c r="G1" s="492"/>
      <c r="H1" s="492"/>
      <c r="I1" s="493"/>
      <c r="J1" s="89"/>
      <c r="K1" s="89"/>
      <c r="L1" s="91"/>
      <c r="M1" s="92"/>
    </row>
    <row r="2" spans="1:14" x14ac:dyDescent="0.3">
      <c r="A2" s="127"/>
      <c r="B2" s="128"/>
      <c r="C2" s="128"/>
      <c r="D2" s="128"/>
      <c r="E2" s="128"/>
      <c r="F2" s="128"/>
      <c r="G2" s="128"/>
      <c r="H2" s="128"/>
      <c r="I2" s="129"/>
    </row>
    <row r="3" spans="1:14" x14ac:dyDescent="0.3">
      <c r="A3" s="127" t="s">
        <v>287</v>
      </c>
      <c r="B3" s="128"/>
      <c r="C3" s="128"/>
      <c r="D3" s="128"/>
      <c r="E3" s="128"/>
      <c r="F3" s="128"/>
      <c r="G3" s="128"/>
      <c r="H3" s="128"/>
      <c r="I3" s="129"/>
    </row>
    <row r="4" spans="1:14" ht="18.75" x14ac:dyDescent="0.3">
      <c r="A4" s="205" t="s">
        <v>268</v>
      </c>
      <c r="B4" s="128"/>
      <c r="C4" s="128"/>
      <c r="D4" s="128"/>
      <c r="E4" s="128"/>
      <c r="F4" s="128"/>
      <c r="G4" s="128"/>
      <c r="H4" s="128"/>
      <c r="I4" s="129"/>
    </row>
    <row r="5" spans="1:14" ht="18.75" x14ac:dyDescent="0.3">
      <c r="A5" s="205" t="s">
        <v>267</v>
      </c>
      <c r="B5" s="128"/>
      <c r="C5" s="128"/>
      <c r="D5" s="128"/>
      <c r="E5" s="128"/>
      <c r="F5" s="128"/>
      <c r="G5" s="128"/>
      <c r="H5" s="128"/>
      <c r="I5" s="129"/>
    </row>
    <row r="6" spans="1:14" ht="18.75" x14ac:dyDescent="0.3">
      <c r="A6" s="205" t="s">
        <v>269</v>
      </c>
      <c r="B6" s="128"/>
      <c r="C6" s="128"/>
      <c r="D6" s="128"/>
      <c r="E6" s="128"/>
      <c r="F6" s="128"/>
      <c r="G6" s="128"/>
      <c r="H6" s="128"/>
      <c r="I6" s="129"/>
    </row>
    <row r="7" spans="1:14" ht="18.75" x14ac:dyDescent="0.3">
      <c r="A7" s="204"/>
      <c r="B7" s="128"/>
      <c r="C7" s="128"/>
      <c r="D7" s="128"/>
      <c r="E7" s="128"/>
      <c r="F7" s="128"/>
      <c r="G7" s="128"/>
      <c r="H7" s="128"/>
      <c r="I7" s="129"/>
    </row>
    <row r="8" spans="1:14" x14ac:dyDescent="0.3">
      <c r="A8" s="190"/>
      <c r="B8" s="128"/>
      <c r="C8" s="128"/>
      <c r="D8" s="128"/>
      <c r="E8" s="128"/>
      <c r="F8" s="128"/>
      <c r="G8" s="128"/>
      <c r="H8" s="128"/>
      <c r="I8" s="129"/>
    </row>
    <row r="9" spans="1:14" x14ac:dyDescent="0.3">
      <c r="A9" s="494" t="s">
        <v>268</v>
      </c>
      <c r="B9" s="495"/>
      <c r="C9" s="495"/>
      <c r="D9" s="495"/>
      <c r="E9" s="495"/>
      <c r="F9" s="495"/>
      <c r="G9" s="495"/>
      <c r="H9" s="495"/>
      <c r="I9" s="496"/>
    </row>
    <row r="10" spans="1:14" x14ac:dyDescent="0.3">
      <c r="A10" s="130" t="s">
        <v>129</v>
      </c>
      <c r="B10" s="121" t="s">
        <v>130</v>
      </c>
      <c r="C10" s="121" t="s">
        <v>131</v>
      </c>
      <c r="D10" s="121" t="s">
        <v>132</v>
      </c>
      <c r="E10" s="121" t="s">
        <v>133</v>
      </c>
      <c r="F10" s="121" t="s">
        <v>134</v>
      </c>
      <c r="G10" s="121" t="s">
        <v>135</v>
      </c>
      <c r="H10" s="122" t="s">
        <v>136</v>
      </c>
      <c r="I10" s="131" t="s">
        <v>137</v>
      </c>
    </row>
    <row r="11" spans="1:14" x14ac:dyDescent="0.3">
      <c r="A11" s="130"/>
      <c r="B11" s="121"/>
      <c r="C11" s="121"/>
      <c r="D11" s="489" t="s">
        <v>248</v>
      </c>
      <c r="E11" s="490"/>
      <c r="F11" s="491"/>
      <c r="G11" s="121"/>
      <c r="H11" s="122"/>
      <c r="I11" s="131"/>
    </row>
    <row r="12" spans="1:14" ht="58.5" customHeight="1" x14ac:dyDescent="0.3">
      <c r="A12" s="132" t="s">
        <v>12</v>
      </c>
      <c r="B12" s="124" t="s">
        <v>247</v>
      </c>
      <c r="C12" s="123" t="s">
        <v>138</v>
      </c>
      <c r="D12" s="124" t="s">
        <v>139</v>
      </c>
      <c r="E12" s="124" t="s">
        <v>140</v>
      </c>
      <c r="F12" s="124" t="s">
        <v>141</v>
      </c>
      <c r="G12" s="124" t="s">
        <v>251</v>
      </c>
      <c r="H12" s="124" t="s">
        <v>142</v>
      </c>
      <c r="I12" s="133" t="s">
        <v>252</v>
      </c>
      <c r="N12" s="193" t="s">
        <v>276</v>
      </c>
    </row>
    <row r="13" spans="1:14" ht="48" customHeight="1" x14ac:dyDescent="0.3">
      <c r="A13" s="134">
        <v>1</v>
      </c>
      <c r="B13" s="117" t="s">
        <v>145</v>
      </c>
      <c r="C13" s="252" t="s">
        <v>439</v>
      </c>
      <c r="D13" s="118">
        <v>40</v>
      </c>
      <c r="E13" s="118">
        <v>200</v>
      </c>
      <c r="F13" s="118">
        <v>160</v>
      </c>
      <c r="G13" s="118">
        <f>SUM(D13:F13)</f>
        <v>400</v>
      </c>
      <c r="H13" s="118">
        <v>1</v>
      </c>
      <c r="I13" s="135">
        <f>+G13*H13</f>
        <v>400</v>
      </c>
      <c r="N13" s="191" t="s">
        <v>143</v>
      </c>
    </row>
    <row r="14" spans="1:14" ht="48" customHeight="1" x14ac:dyDescent="0.3">
      <c r="A14" s="134">
        <v>2</v>
      </c>
      <c r="B14" s="117" t="s">
        <v>145</v>
      </c>
      <c r="C14" s="252" t="s">
        <v>440</v>
      </c>
      <c r="D14" s="118">
        <v>40</v>
      </c>
      <c r="E14" s="118">
        <v>160</v>
      </c>
      <c r="F14" s="118">
        <v>160</v>
      </c>
      <c r="G14" s="118">
        <v>400</v>
      </c>
      <c r="H14" s="118">
        <v>1</v>
      </c>
      <c r="I14" s="135">
        <f>+G14*H14</f>
        <v>400</v>
      </c>
      <c r="N14" s="191" t="s">
        <v>144</v>
      </c>
    </row>
    <row r="15" spans="1:14" ht="48" customHeight="1" x14ac:dyDescent="0.3">
      <c r="A15" s="134">
        <v>4</v>
      </c>
      <c r="B15" s="117" t="s">
        <v>144</v>
      </c>
      <c r="C15" s="252" t="s">
        <v>376</v>
      </c>
      <c r="D15" s="118">
        <v>12</v>
      </c>
      <c r="E15" s="118">
        <v>120</v>
      </c>
      <c r="F15" s="118">
        <v>40</v>
      </c>
      <c r="G15" s="118">
        <f>SUM(D15:F15)</f>
        <v>172</v>
      </c>
      <c r="H15" s="118">
        <v>1</v>
      </c>
      <c r="I15" s="135">
        <f>+G15*H15</f>
        <v>172</v>
      </c>
      <c r="N15" s="191" t="s">
        <v>277</v>
      </c>
    </row>
    <row r="16" spans="1:14" ht="48" customHeight="1" x14ac:dyDescent="0.3">
      <c r="A16" s="134">
        <v>5</v>
      </c>
      <c r="B16" s="117" t="s">
        <v>144</v>
      </c>
      <c r="C16" s="252" t="s">
        <v>377</v>
      </c>
      <c r="D16" s="118">
        <v>8</v>
      </c>
      <c r="E16" s="118">
        <v>16</v>
      </c>
      <c r="F16" s="118">
        <v>8</v>
      </c>
      <c r="G16" s="118">
        <f>SUM(D16:F16)</f>
        <v>32</v>
      </c>
      <c r="H16" s="118">
        <v>2</v>
      </c>
      <c r="I16" s="135">
        <f>+G16*H16</f>
        <v>64</v>
      </c>
      <c r="N16" s="191" t="s">
        <v>278</v>
      </c>
    </row>
    <row r="17" spans="1:9" ht="48" customHeight="1" x14ac:dyDescent="0.3">
      <c r="A17" s="134">
        <v>6</v>
      </c>
      <c r="B17" s="117" t="s">
        <v>144</v>
      </c>
      <c r="C17" s="252" t="s">
        <v>378</v>
      </c>
      <c r="D17" s="118">
        <v>8</v>
      </c>
      <c r="E17" s="118">
        <v>120</v>
      </c>
      <c r="F17" s="118">
        <v>40</v>
      </c>
      <c r="G17" s="118">
        <f t="shared" ref="G17:G33" si="0">SUM(D17:F17)</f>
        <v>168</v>
      </c>
      <c r="H17" s="118">
        <v>2</v>
      </c>
      <c r="I17" s="135">
        <f t="shared" ref="I17:I34" si="1">+G17*H17</f>
        <v>336</v>
      </c>
    </row>
    <row r="18" spans="1:9" ht="48" customHeight="1" x14ac:dyDescent="0.3">
      <c r="A18" s="134">
        <v>7</v>
      </c>
      <c r="B18" s="117" t="s">
        <v>144</v>
      </c>
      <c r="C18" s="252" t="s">
        <v>383</v>
      </c>
      <c r="D18" s="118">
        <v>8</v>
      </c>
      <c r="E18" s="118">
        <v>24</v>
      </c>
      <c r="F18" s="118">
        <f>40-24</f>
        <v>16</v>
      </c>
      <c r="G18" s="118">
        <f t="shared" si="0"/>
        <v>48</v>
      </c>
      <c r="H18" s="118">
        <v>1</v>
      </c>
      <c r="I18" s="135">
        <f t="shared" si="1"/>
        <v>48</v>
      </c>
    </row>
    <row r="19" spans="1:9" ht="48" customHeight="1" x14ac:dyDescent="0.3">
      <c r="A19" s="134">
        <v>8</v>
      </c>
      <c r="B19" s="117" t="s">
        <v>143</v>
      </c>
      <c r="C19" s="252" t="s">
        <v>384</v>
      </c>
      <c r="D19" s="118">
        <v>16</v>
      </c>
      <c r="E19" s="118">
        <v>40</v>
      </c>
      <c r="F19" s="118">
        <v>8</v>
      </c>
      <c r="G19" s="118">
        <f t="shared" si="0"/>
        <v>64</v>
      </c>
      <c r="H19" s="118">
        <v>3</v>
      </c>
      <c r="I19" s="135">
        <f t="shared" si="1"/>
        <v>192</v>
      </c>
    </row>
    <row r="20" spans="1:9" ht="48" customHeight="1" x14ac:dyDescent="0.3">
      <c r="A20" s="134">
        <v>9</v>
      </c>
      <c r="B20" s="117" t="s">
        <v>143</v>
      </c>
      <c r="C20" s="252" t="s">
        <v>385</v>
      </c>
      <c r="D20" s="118">
        <v>8</v>
      </c>
      <c r="E20" s="118">
        <v>40</v>
      </c>
      <c r="F20" s="118">
        <v>34</v>
      </c>
      <c r="G20" s="118">
        <f t="shared" si="0"/>
        <v>82</v>
      </c>
      <c r="H20" s="118">
        <v>3</v>
      </c>
      <c r="I20" s="135">
        <f t="shared" si="1"/>
        <v>246</v>
      </c>
    </row>
    <row r="21" spans="1:9" ht="48" customHeight="1" x14ac:dyDescent="0.3">
      <c r="A21" s="134">
        <v>10</v>
      </c>
      <c r="B21" s="117" t="s">
        <v>143</v>
      </c>
      <c r="C21" s="252" t="s">
        <v>386</v>
      </c>
      <c r="D21" s="119">
        <v>40</v>
      </c>
      <c r="E21" s="119">
        <v>40</v>
      </c>
      <c r="F21" s="119">
        <v>24</v>
      </c>
      <c r="G21" s="118">
        <f t="shared" si="0"/>
        <v>104</v>
      </c>
      <c r="H21" s="118">
        <v>2</v>
      </c>
      <c r="I21" s="135">
        <f t="shared" si="1"/>
        <v>208</v>
      </c>
    </row>
    <row r="22" spans="1:9" ht="48" customHeight="1" x14ac:dyDescent="0.3">
      <c r="A22" s="134">
        <v>11</v>
      </c>
      <c r="B22" s="117" t="s">
        <v>143</v>
      </c>
      <c r="C22" s="252" t="s">
        <v>387</v>
      </c>
      <c r="D22" s="119">
        <v>8</v>
      </c>
      <c r="E22" s="119">
        <v>24</v>
      </c>
      <c r="F22" s="119">
        <v>16</v>
      </c>
      <c r="G22" s="118">
        <f t="shared" si="0"/>
        <v>48</v>
      </c>
      <c r="H22" s="118">
        <v>1</v>
      </c>
      <c r="I22" s="135">
        <f t="shared" si="1"/>
        <v>48</v>
      </c>
    </row>
    <row r="23" spans="1:9" ht="48" customHeight="1" x14ac:dyDescent="0.3">
      <c r="A23" s="134">
        <v>12</v>
      </c>
      <c r="B23" s="117" t="s">
        <v>143</v>
      </c>
      <c r="C23" s="252" t="s">
        <v>388</v>
      </c>
      <c r="D23" s="118">
        <v>8</v>
      </c>
      <c r="E23" s="118">
        <v>40</v>
      </c>
      <c r="F23" s="118">
        <v>24</v>
      </c>
      <c r="G23" s="118">
        <f t="shared" si="0"/>
        <v>72</v>
      </c>
      <c r="H23" s="118">
        <v>2</v>
      </c>
      <c r="I23" s="135">
        <f t="shared" si="1"/>
        <v>144</v>
      </c>
    </row>
    <row r="24" spans="1:9" ht="48" customHeight="1" x14ac:dyDescent="0.3">
      <c r="A24" s="134">
        <v>13</v>
      </c>
      <c r="B24" s="117" t="s">
        <v>143</v>
      </c>
      <c r="C24" s="252" t="s">
        <v>389</v>
      </c>
      <c r="D24" s="119">
        <v>8</v>
      </c>
      <c r="E24" s="119">
        <v>40</v>
      </c>
      <c r="F24" s="119">
        <v>24</v>
      </c>
      <c r="G24" s="118">
        <f t="shared" si="0"/>
        <v>72</v>
      </c>
      <c r="H24" s="118">
        <v>1</v>
      </c>
      <c r="I24" s="135">
        <f t="shared" si="1"/>
        <v>72</v>
      </c>
    </row>
    <row r="25" spans="1:9" ht="48" customHeight="1" x14ac:dyDescent="0.3">
      <c r="A25" s="134">
        <v>14</v>
      </c>
      <c r="B25" s="117" t="s">
        <v>143</v>
      </c>
      <c r="C25" s="252" t="s">
        <v>390</v>
      </c>
      <c r="D25" s="119">
        <v>8</v>
      </c>
      <c r="E25" s="119">
        <v>40</v>
      </c>
      <c r="F25" s="119">
        <v>24</v>
      </c>
      <c r="G25" s="118">
        <f>SUM(D25:F25)</f>
        <v>72</v>
      </c>
      <c r="H25" s="118">
        <v>1</v>
      </c>
      <c r="I25" s="135">
        <f t="shared" si="1"/>
        <v>72</v>
      </c>
    </row>
    <row r="26" spans="1:9" ht="48" customHeight="1" x14ac:dyDescent="0.3">
      <c r="A26" s="134">
        <v>15</v>
      </c>
      <c r="B26" s="117" t="s">
        <v>143</v>
      </c>
      <c r="C26" s="252" t="s">
        <v>414</v>
      </c>
      <c r="D26" s="119">
        <v>8</v>
      </c>
      <c r="E26" s="119">
        <v>40</v>
      </c>
      <c r="F26" s="119">
        <v>24</v>
      </c>
      <c r="G26" s="118">
        <f>SUM(D26:F26)</f>
        <v>72</v>
      </c>
      <c r="H26" s="118">
        <v>1</v>
      </c>
      <c r="I26" s="135">
        <f t="shared" si="1"/>
        <v>72</v>
      </c>
    </row>
    <row r="27" spans="1:9" ht="48" customHeight="1" x14ac:dyDescent="0.3">
      <c r="A27" s="134">
        <v>16</v>
      </c>
      <c r="B27" s="117" t="s">
        <v>143</v>
      </c>
      <c r="C27" s="252" t="s">
        <v>399</v>
      </c>
      <c r="D27" s="119">
        <v>8</v>
      </c>
      <c r="E27" s="119">
        <v>120</v>
      </c>
      <c r="F27" s="119">
        <v>40</v>
      </c>
      <c r="G27" s="118">
        <f t="shared" si="0"/>
        <v>168</v>
      </c>
      <c r="H27" s="118">
        <v>2</v>
      </c>
      <c r="I27" s="135">
        <f t="shared" si="1"/>
        <v>336</v>
      </c>
    </row>
    <row r="28" spans="1:9" ht="48" customHeight="1" x14ac:dyDescent="0.3">
      <c r="A28" s="134">
        <v>17</v>
      </c>
      <c r="B28" s="117" t="s">
        <v>143</v>
      </c>
      <c r="C28" s="252" t="s">
        <v>400</v>
      </c>
      <c r="D28" s="119">
        <v>8</v>
      </c>
      <c r="E28" s="119">
        <v>40</v>
      </c>
      <c r="F28" s="119">
        <v>24</v>
      </c>
      <c r="G28" s="118">
        <f t="shared" si="0"/>
        <v>72</v>
      </c>
      <c r="H28" s="118">
        <v>1</v>
      </c>
      <c r="I28" s="135">
        <f t="shared" si="1"/>
        <v>72</v>
      </c>
    </row>
    <row r="29" spans="1:9" ht="48" customHeight="1" x14ac:dyDescent="0.3">
      <c r="A29" s="134">
        <v>18</v>
      </c>
      <c r="B29" s="117" t="s">
        <v>143</v>
      </c>
      <c r="C29" s="252" t="s">
        <v>402</v>
      </c>
      <c r="D29" s="119">
        <v>8</v>
      </c>
      <c r="E29" s="119">
        <v>120</v>
      </c>
      <c r="F29" s="119">
        <v>40</v>
      </c>
      <c r="G29" s="118">
        <f t="shared" si="0"/>
        <v>168</v>
      </c>
      <c r="H29" s="118">
        <v>4</v>
      </c>
      <c r="I29" s="135">
        <f t="shared" si="1"/>
        <v>672</v>
      </c>
    </row>
    <row r="30" spans="1:9" ht="48" customHeight="1" x14ac:dyDescent="0.3">
      <c r="A30" s="192">
        <v>19</v>
      </c>
      <c r="B30" s="117" t="s">
        <v>143</v>
      </c>
      <c r="C30" s="252" t="s">
        <v>403</v>
      </c>
      <c r="D30" s="119">
        <v>8</v>
      </c>
      <c r="E30" s="119">
        <v>24</v>
      </c>
      <c r="F30" s="119">
        <v>16</v>
      </c>
      <c r="G30" s="118">
        <f t="shared" si="0"/>
        <v>48</v>
      </c>
      <c r="H30" s="118">
        <v>2</v>
      </c>
      <c r="I30" s="135">
        <f t="shared" si="1"/>
        <v>96</v>
      </c>
    </row>
    <row r="31" spans="1:9" ht="48" customHeight="1" x14ac:dyDescent="0.3">
      <c r="A31" s="192">
        <v>20</v>
      </c>
      <c r="B31" s="117" t="s">
        <v>143</v>
      </c>
      <c r="C31" s="252" t="s">
        <v>416</v>
      </c>
      <c r="D31" s="119">
        <v>8</v>
      </c>
      <c r="E31" s="119">
        <v>24</v>
      </c>
      <c r="F31" s="119">
        <v>16</v>
      </c>
      <c r="G31" s="118">
        <f t="shared" si="0"/>
        <v>48</v>
      </c>
      <c r="H31" s="118">
        <v>2</v>
      </c>
      <c r="I31" s="135">
        <f t="shared" si="1"/>
        <v>96</v>
      </c>
    </row>
    <row r="32" spans="1:9" ht="48" customHeight="1" x14ac:dyDescent="0.3">
      <c r="A32" s="192">
        <v>21</v>
      </c>
      <c r="B32" s="117" t="s">
        <v>143</v>
      </c>
      <c r="C32" s="252" t="s">
        <v>374</v>
      </c>
      <c r="D32" s="119">
        <v>2</v>
      </c>
      <c r="E32" s="119">
        <v>2</v>
      </c>
      <c r="F32" s="119">
        <v>3</v>
      </c>
      <c r="G32" s="118">
        <f t="shared" si="0"/>
        <v>7</v>
      </c>
      <c r="H32" s="118">
        <v>2</v>
      </c>
      <c r="I32" s="135">
        <f t="shared" si="1"/>
        <v>14</v>
      </c>
    </row>
    <row r="33" spans="1:9" ht="48" customHeight="1" x14ac:dyDescent="0.3">
      <c r="A33" s="192">
        <v>22</v>
      </c>
      <c r="B33" s="117" t="s">
        <v>278</v>
      </c>
      <c r="C33" s="252" t="s">
        <v>422</v>
      </c>
      <c r="D33" s="119">
        <v>8</v>
      </c>
      <c r="E33" s="119">
        <v>40</v>
      </c>
      <c r="F33" s="119"/>
      <c r="G33" s="118">
        <f t="shared" si="0"/>
        <v>48</v>
      </c>
      <c r="H33" s="118">
        <v>1</v>
      </c>
      <c r="I33" s="135">
        <f t="shared" si="1"/>
        <v>48</v>
      </c>
    </row>
    <row r="34" spans="1:9" ht="48" customHeight="1" x14ac:dyDescent="0.3">
      <c r="A34" s="192">
        <v>23</v>
      </c>
      <c r="B34" s="117" t="s">
        <v>277</v>
      </c>
      <c r="C34" s="269" t="s">
        <v>441</v>
      </c>
      <c r="D34" s="268"/>
      <c r="E34" s="268"/>
      <c r="F34" s="268"/>
      <c r="G34" s="270">
        <v>8</v>
      </c>
      <c r="H34" s="270">
        <v>12</v>
      </c>
      <c r="I34" s="135">
        <f t="shared" si="1"/>
        <v>96</v>
      </c>
    </row>
    <row r="35" spans="1:9" ht="48" customHeight="1" thickBot="1" x14ac:dyDescent="0.35">
      <c r="A35" s="192"/>
      <c r="B35" s="117"/>
      <c r="C35" s="136"/>
      <c r="D35" s="137"/>
      <c r="E35" s="137"/>
      <c r="F35" s="138" t="s">
        <v>250</v>
      </c>
      <c r="G35" s="138">
        <f>SUBTOTAL(109,G13:G33)</f>
        <v>2365</v>
      </c>
      <c r="H35" s="138">
        <f>SUBTOTAL(109,H13:H33)</f>
        <v>36</v>
      </c>
      <c r="I35" s="138">
        <f>SUBTOTAL(109,I13:I34)</f>
        <v>3904</v>
      </c>
    </row>
    <row r="36" spans="1:9" ht="48" customHeight="1" x14ac:dyDescent="0.3"/>
    <row r="37" spans="1:9" ht="48" customHeight="1" x14ac:dyDescent="0.3"/>
    <row r="38" spans="1:9" ht="48" customHeight="1" x14ac:dyDescent="0.3"/>
    <row r="39" spans="1:9" ht="48" customHeight="1" x14ac:dyDescent="0.3">
      <c r="A39" s="194" t="s">
        <v>275</v>
      </c>
    </row>
    <row r="40" spans="1:9" ht="48" customHeight="1" x14ac:dyDescent="0.3">
      <c r="A40" s="194"/>
    </row>
    <row r="41" spans="1:9" ht="48" customHeight="1" x14ac:dyDescent="0.3">
      <c r="A41" s="195" t="s">
        <v>279</v>
      </c>
      <c r="B41" s="50" t="s">
        <v>283</v>
      </c>
      <c r="C41" s="50" t="s">
        <v>282</v>
      </c>
      <c r="D41"/>
      <c r="E41"/>
      <c r="F41"/>
      <c r="G41"/>
      <c r="H41"/>
      <c r="I41"/>
    </row>
    <row r="42" spans="1:9" ht="48" customHeight="1" x14ac:dyDescent="0.3">
      <c r="A42" s="196" t="s">
        <v>145</v>
      </c>
      <c r="B42" s="197">
        <v>760</v>
      </c>
      <c r="C42" s="197">
        <v>4</v>
      </c>
      <c r="D42"/>
      <c r="E42"/>
      <c r="F42"/>
      <c r="G42"/>
      <c r="H42"/>
      <c r="I42"/>
    </row>
    <row r="43" spans="1:9" ht="48" customHeight="1" x14ac:dyDescent="0.3">
      <c r="A43" s="196" t="s">
        <v>280</v>
      </c>
      <c r="B43" s="197">
        <v>760</v>
      </c>
      <c r="C43" s="197">
        <v>13</v>
      </c>
      <c r="D43"/>
      <c r="E43"/>
      <c r="F43"/>
      <c r="G43"/>
      <c r="H43"/>
      <c r="I43"/>
    </row>
    <row r="44" spans="1:9" ht="48" customHeight="1" x14ac:dyDescent="0.3">
      <c r="A44" s="196" t="s">
        <v>281</v>
      </c>
      <c r="B44" s="197">
        <v>1520</v>
      </c>
      <c r="C44" s="197">
        <v>17</v>
      </c>
      <c r="D44"/>
      <c r="E44"/>
      <c r="F44"/>
      <c r="G44"/>
      <c r="H44"/>
      <c r="I44"/>
    </row>
    <row r="45" spans="1:9" ht="48" customHeight="1" x14ac:dyDescent="0.3">
      <c r="A45"/>
      <c r="B45"/>
      <c r="C45"/>
      <c r="D45"/>
      <c r="E45"/>
      <c r="F45"/>
      <c r="G45"/>
      <c r="H45"/>
      <c r="I45"/>
    </row>
    <row r="46" spans="1:9" ht="48" customHeight="1" x14ac:dyDescent="0.3">
      <c r="A46"/>
      <c r="B46"/>
      <c r="C46"/>
      <c r="D46"/>
      <c r="E46"/>
      <c r="F46"/>
      <c r="G46"/>
      <c r="H46"/>
      <c r="I46"/>
    </row>
    <row r="47" spans="1:9" ht="48" customHeight="1" x14ac:dyDescent="0.3">
      <c r="A47"/>
      <c r="B47"/>
      <c r="C47"/>
      <c r="D47"/>
      <c r="E47"/>
      <c r="F47"/>
      <c r="G47"/>
      <c r="H47"/>
      <c r="I47"/>
    </row>
    <row r="48" spans="1:9" ht="48" customHeight="1" x14ac:dyDescent="0.3">
      <c r="A48"/>
      <c r="B48"/>
      <c r="C48"/>
    </row>
    <row r="49" spans="1:3" ht="48" customHeight="1" x14ac:dyDescent="0.3">
      <c r="A49"/>
      <c r="B49"/>
      <c r="C49"/>
    </row>
    <row r="50" spans="1:3" ht="48" customHeight="1" x14ac:dyDescent="0.3">
      <c r="A50"/>
      <c r="B50"/>
      <c r="C50"/>
    </row>
    <row r="51" spans="1:3" ht="48" customHeight="1" x14ac:dyDescent="0.3">
      <c r="A51"/>
      <c r="B51"/>
      <c r="C51"/>
    </row>
    <row r="52" spans="1:3" ht="48" customHeight="1" x14ac:dyDescent="0.3">
      <c r="A52"/>
      <c r="B52"/>
      <c r="C52"/>
    </row>
    <row r="53" spans="1:3" ht="48" customHeight="1" x14ac:dyDescent="0.3">
      <c r="A53"/>
      <c r="B53"/>
      <c r="C53"/>
    </row>
    <row r="54" spans="1:3" ht="48" customHeight="1" x14ac:dyDescent="0.3">
      <c r="A54"/>
      <c r="B54"/>
      <c r="C54"/>
    </row>
    <row r="55" spans="1:3" ht="48" customHeight="1" x14ac:dyDescent="0.3">
      <c r="A55"/>
      <c r="B55"/>
      <c r="C55"/>
    </row>
    <row r="56" spans="1:3" ht="48" customHeight="1" x14ac:dyDescent="0.3">
      <c r="A56"/>
      <c r="B56"/>
      <c r="C56"/>
    </row>
    <row r="57" spans="1:3" ht="48" customHeight="1" x14ac:dyDescent="0.3">
      <c r="A57"/>
      <c r="B57"/>
      <c r="C57"/>
    </row>
    <row r="58" spans="1:3" ht="48" customHeight="1" x14ac:dyDescent="0.3">
      <c r="A58"/>
      <c r="B58"/>
      <c r="C58"/>
    </row>
    <row r="59" spans="1:3" ht="48" customHeight="1" x14ac:dyDescent="0.3"/>
    <row r="60" spans="1:3" ht="48" customHeight="1" x14ac:dyDescent="0.3"/>
    <row r="61" spans="1:3" ht="48" customHeight="1" x14ac:dyDescent="0.3"/>
    <row r="62" spans="1:3" ht="48" customHeight="1" x14ac:dyDescent="0.3"/>
    <row r="63" spans="1:3" ht="48" customHeight="1" x14ac:dyDescent="0.3"/>
    <row r="64" spans="1:3" ht="48" customHeight="1" x14ac:dyDescent="0.3"/>
    <row r="65" ht="48" customHeight="1" x14ac:dyDescent="0.3"/>
    <row r="66" ht="48" customHeight="1" x14ac:dyDescent="0.3"/>
    <row r="67" ht="48" customHeight="1" x14ac:dyDescent="0.3"/>
    <row r="68" ht="48" customHeight="1" x14ac:dyDescent="0.3"/>
    <row r="69" ht="48" customHeight="1" x14ac:dyDescent="0.3"/>
    <row r="70" ht="48" customHeight="1" x14ac:dyDescent="0.3"/>
    <row r="71" ht="48" customHeight="1" x14ac:dyDescent="0.3"/>
    <row r="72" ht="48" customHeight="1" x14ac:dyDescent="0.3"/>
    <row r="73" ht="48" customHeight="1" x14ac:dyDescent="0.3"/>
    <row r="74" ht="48" customHeight="1" x14ac:dyDescent="0.3"/>
    <row r="75" ht="48" customHeight="1" x14ac:dyDescent="0.3"/>
    <row r="76" ht="48" customHeight="1" x14ac:dyDescent="0.3"/>
    <row r="77" ht="48" customHeight="1" x14ac:dyDescent="0.3"/>
    <row r="78" ht="48" customHeight="1" x14ac:dyDescent="0.3"/>
    <row r="79" ht="48" customHeight="1" x14ac:dyDescent="0.3"/>
    <row r="80" ht="48" customHeight="1" x14ac:dyDescent="0.3"/>
    <row r="81" ht="48" customHeight="1" x14ac:dyDescent="0.3"/>
    <row r="82" ht="48" customHeight="1" x14ac:dyDescent="0.3"/>
    <row r="83" ht="48" customHeight="1" x14ac:dyDescent="0.3"/>
    <row r="84" ht="48" customHeight="1" x14ac:dyDescent="0.3"/>
    <row r="85" ht="48" customHeight="1" x14ac:dyDescent="0.3"/>
    <row r="86" ht="48" customHeight="1" x14ac:dyDescent="0.3"/>
    <row r="87" ht="48" customHeight="1" x14ac:dyDescent="0.3"/>
    <row r="88" ht="48" customHeight="1" x14ac:dyDescent="0.3"/>
    <row r="89" ht="48" customHeight="1" x14ac:dyDescent="0.3"/>
    <row r="90" ht="48" customHeight="1" x14ac:dyDescent="0.3"/>
    <row r="91" ht="48" customHeight="1" x14ac:dyDescent="0.3"/>
    <row r="92" ht="48" customHeight="1" x14ac:dyDescent="0.3"/>
    <row r="93" ht="48" customHeight="1" x14ac:dyDescent="0.3"/>
    <row r="94" ht="48" customHeight="1" x14ac:dyDescent="0.3"/>
    <row r="95" ht="48" customHeight="1" x14ac:dyDescent="0.3"/>
    <row r="96" ht="48" customHeight="1" x14ac:dyDescent="0.3"/>
    <row r="97" spans="10:11" ht="48" customHeight="1" x14ac:dyDescent="0.3"/>
    <row r="98" spans="10:11" ht="48" customHeight="1" x14ac:dyDescent="0.3"/>
    <row r="100" spans="10:11" x14ac:dyDescent="0.3">
      <c r="K100" s="126"/>
    </row>
    <row r="101" spans="10:11" x14ac:dyDescent="0.3">
      <c r="K101" s="126"/>
    </row>
    <row r="102" spans="10:11" x14ac:dyDescent="0.3">
      <c r="K102" s="126"/>
    </row>
    <row r="103" spans="10:11" x14ac:dyDescent="0.3">
      <c r="K103" s="126"/>
    </row>
    <row r="104" spans="10:11" x14ac:dyDescent="0.3">
      <c r="J104"/>
      <c r="K104"/>
    </row>
    <row r="105" spans="10:11" x14ac:dyDescent="0.3">
      <c r="J105"/>
      <c r="K105"/>
    </row>
    <row r="106" spans="10:11" x14ac:dyDescent="0.3">
      <c r="J106"/>
      <c r="K106"/>
    </row>
    <row r="107" spans="10:11" x14ac:dyDescent="0.3">
      <c r="J107"/>
      <c r="K107"/>
    </row>
    <row r="108" spans="10:11" x14ac:dyDescent="0.3">
      <c r="J108"/>
      <c r="K108"/>
    </row>
    <row r="109" spans="10:11" x14ac:dyDescent="0.3">
      <c r="J109"/>
      <c r="K109"/>
    </row>
    <row r="110" spans="10:11" x14ac:dyDescent="0.3">
      <c r="J110"/>
      <c r="K110"/>
    </row>
  </sheetData>
  <mergeCells count="3">
    <mergeCell ref="D11:F11"/>
    <mergeCell ref="B1:I1"/>
    <mergeCell ref="A9:I9"/>
  </mergeCells>
  <phoneticPr fontId="55" type="noConversion"/>
  <dataValidations count="6">
    <dataValidation allowBlank="1" showInputMessage="1" showErrorMessage="1" prompt="Para el cálculo de las horas requeridas para el desarrollo del PAAI, liste todos los informes de ley que debe realizar la OCI, seguimientos y auditorias priorizadas" sqref="C12"/>
    <dataValidation allowBlank="1" showInputMessage="1" showErrorMessage="1" prompt="Registre para cada informe a realizar, las horas estimadas en cada fase o etapa (planeación, ejecucion y elaboracion del informe)" sqref="D12:F12"/>
    <dataValidation allowBlank="1" showInputMessage="1" showErrorMessage="1" prompt="Registre el numero de informes que se proyectan realizar en la vigencia según la periodicidad" sqref="H12"/>
    <dataValidation allowBlank="1" showInputMessage="1" showErrorMessage="1" prompt="En esta columna se determina el numero de horas requeridas para el desarrollo del PAAI" sqref="I12"/>
    <dataValidation allowBlank="1" showInputMessage="1" showErrorMessage="1" prompt="Identifique el tipo de trabajo de auditoría a realizar de acuerdo a la priorización realizada" sqref="B12"/>
    <dataValidation type="list" allowBlank="1" showInputMessage="1" showErrorMessage="1" sqref="B13:B35">
      <formula1>$N$13:$N$16</formula1>
    </dataValidation>
  </dataValidations>
  <hyperlinks>
    <hyperlink ref="A4" location="'1. Horas requeridas PAAI'!A9" display="1.CÁLCULO DE HORAS REQUERIDAS PARA EL PAA"/>
    <hyperlink ref="A5" location="'2. Días -horas hábiles x vig'!A1" display="2.CALCULO DIAS -HORAS LABORALES POR AÑO Y POR AUDITOR"/>
    <hyperlink ref="A6" location="'3 Horas disponibles E. Auditor'!A30" display="3. RESULTADOS SOBRE LA CAPACIDAD INSTALADA Y REQUERIDA DEL EQUIPO AUDITOR"/>
  </hyperlinks>
  <pageMargins left="0.7" right="0.7" top="0.75" bottom="0.75" header="0.3" footer="0.3"/>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19</vt:i4>
      </vt:variant>
    </vt:vector>
  </HeadingPairs>
  <TitlesOfParts>
    <vt:vector size="32" baseType="lpstr">
      <vt:lpstr>MENU CAJA DE HERRAMIENTAS</vt:lpstr>
      <vt:lpstr>GLOSARIO</vt:lpstr>
      <vt:lpstr>CONOCIMIENTO ENT</vt:lpstr>
      <vt:lpstr>MIPPA 1</vt:lpstr>
      <vt:lpstr>PRIORIZACIÓN (2)</vt:lpstr>
      <vt:lpstr>MIPPA 1.1</vt:lpstr>
      <vt:lpstr>ANALISIS OCI</vt:lpstr>
      <vt:lpstr>MET CALCULO RECURSOS</vt:lpstr>
      <vt:lpstr>1. Horas requeridas PAAI</vt:lpstr>
      <vt:lpstr>MIPPA 2</vt:lpstr>
      <vt:lpstr>2. Días -horas hábiles x vig</vt:lpstr>
      <vt:lpstr>PAA OCI 2022</vt:lpstr>
      <vt:lpstr>PRIORIZACIÓN</vt:lpstr>
      <vt:lpstr>GLOSARIO!_ftn1</vt:lpstr>
      <vt:lpstr>GLOSARIO!_ftn2</vt:lpstr>
      <vt:lpstr>GLOSARIO!_ftn3</vt:lpstr>
      <vt:lpstr>GLOSARIO!_ftn4</vt:lpstr>
      <vt:lpstr>GLOSARIO!_ftn5</vt:lpstr>
      <vt:lpstr>GLOSARIO!_ftn6</vt:lpstr>
      <vt:lpstr>GLOSARIO!_ftn7</vt:lpstr>
      <vt:lpstr>GLOSARIO!_ftn8</vt:lpstr>
      <vt:lpstr>GLOSARIO!_ftnref1</vt:lpstr>
      <vt:lpstr>GLOSARIO!_ftnref2</vt:lpstr>
      <vt:lpstr>GLOSARIO!_ftnref3</vt:lpstr>
      <vt:lpstr>GLOSARIO!_ftnref4</vt:lpstr>
      <vt:lpstr>GLOSARIO!_ftnref5</vt:lpstr>
      <vt:lpstr>GLOSARIO!_ftnref6</vt:lpstr>
      <vt:lpstr>GLOSARIO!_ftnref7</vt:lpstr>
      <vt:lpstr>GLOSARIO!_ftnref8</vt:lpstr>
      <vt:lpstr>'PAA OCI 2022'!Área_de_impresión</vt:lpstr>
      <vt:lpstr>DOCUMENTO_RELACIONADO</vt:lpstr>
      <vt:lpstr>'PAA OCI 2022'!Títulos_a_imprimir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AVELLA</dc:creator>
  <cp:lastModifiedBy>MARGARITA</cp:lastModifiedBy>
  <cp:lastPrinted>2022-01-20T12:49:02Z</cp:lastPrinted>
  <dcterms:created xsi:type="dcterms:W3CDTF">2019-03-03T03:38:53Z</dcterms:created>
  <dcterms:modified xsi:type="dcterms:W3CDTF">2022-11-15T18:07:32Z</dcterms:modified>
</cp:coreProperties>
</file>