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hidePivotFieldList="1" defaultThemeVersion="124226"/>
  <mc:AlternateContent xmlns:mc="http://schemas.openxmlformats.org/markup-compatibility/2006">
    <mc:Choice Requires="x15">
      <x15ac:absPath xmlns:x15ac="http://schemas.microsoft.com/office/spreadsheetml/2010/11/ac" url="C:\Users\kathe\Documents\Dianita\Agosto IDEP\2020\Indicadores\Seguimiento IV indicadores 2020\"/>
    </mc:Choice>
  </mc:AlternateContent>
  <xr:revisionPtr revIDLastSave="0" documentId="13_ncr:1_{8F8DE586-8654-4F37-A139-791C46AC3E56}" xr6:coauthVersionLast="45" xr6:coauthVersionMax="45"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0" sheetId="15" r:id="rId4"/>
    <sheet name="Hoja2" sheetId="17" state="hidden" r:id="rId5"/>
  </sheets>
  <definedNames>
    <definedName name="_xlnm._FilterDatabase" localSheetId="3" hidden="1">'INDICADORES IDEP 2020'!$A$4:$Y$61</definedName>
    <definedName name="_xlnm.Print_Area" localSheetId="2">'Criterio de calificacion'!$A$1:$I$36</definedName>
    <definedName name="_xlnm.Print_Area" localSheetId="3">'INDICADORES IDEP 2020'!$A$1:$T$59</definedName>
    <definedName name="_xlnm.Print_Area" localSheetId="0">'Semaforo proceso'!$A$24:$F$46</definedName>
    <definedName name="Areas">#REF!</definedName>
    <definedName name="_xlnm.Print_Titles" localSheetId="3">'INDICADORES IDEP 2020'!$1:$4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2" i="15" l="1"/>
  <c r="T12" i="15" l="1"/>
  <c r="T24" i="15"/>
  <c r="T23" i="15"/>
  <c r="T22" i="15"/>
  <c r="T21" i="15"/>
  <c r="T20" i="15"/>
  <c r="T19" i="15"/>
  <c r="T59" i="15" l="1"/>
  <c r="T43" i="15" l="1"/>
  <c r="T42" i="15"/>
  <c r="S47" i="15"/>
  <c r="T48" i="15"/>
  <c r="T49" i="15"/>
  <c r="T50" i="15"/>
  <c r="T41" i="15"/>
  <c r="T27" i="15" l="1"/>
  <c r="T60" i="15"/>
  <c r="T61" i="15" l="1"/>
  <c r="T13" i="15" l="1"/>
  <c r="T30" i="15"/>
  <c r="T29" i="15"/>
  <c r="T28" i="15"/>
  <c r="T15" i="15" l="1"/>
  <c r="T14" i="15"/>
  <c r="T58" i="15" l="1"/>
  <c r="S19" i="15" l="1"/>
  <c r="S20" i="15"/>
  <c r="S21" i="15"/>
  <c r="S22" i="15"/>
  <c r="S23" i="15"/>
  <c r="S24" i="15"/>
  <c r="T11" i="15"/>
  <c r="S11" i="15"/>
  <c r="S12" i="15"/>
  <c r="T46" i="15" l="1"/>
  <c r="T17" i="15" l="1"/>
  <c r="T6" i="15"/>
  <c r="T5" i="15"/>
  <c r="O31" i="15"/>
  <c r="S51" i="15" l="1"/>
  <c r="S7" i="15" l="1"/>
  <c r="S8" i="15"/>
  <c r="S9" i="15"/>
  <c r="S10" i="15"/>
  <c r="S13" i="15"/>
  <c r="S14" i="15"/>
  <c r="S15" i="15"/>
  <c r="S16" i="15"/>
  <c r="S17" i="15"/>
  <c r="S18" i="15"/>
  <c r="S25" i="15"/>
  <c r="S26" i="15"/>
  <c r="S27" i="15"/>
  <c r="S28" i="15"/>
  <c r="S29" i="15"/>
  <c r="S30" i="15"/>
  <c r="S31" i="15"/>
  <c r="S32" i="15"/>
  <c r="S33" i="15"/>
  <c r="S34" i="15"/>
  <c r="S35" i="15"/>
  <c r="S36" i="15"/>
  <c r="S37" i="15"/>
  <c r="S38" i="15"/>
  <c r="S39" i="15"/>
  <c r="S40" i="15"/>
  <c r="S41" i="15"/>
  <c r="S42" i="15"/>
  <c r="S43" i="15"/>
  <c r="S44" i="15"/>
  <c r="S45" i="15"/>
  <c r="S46" i="15"/>
  <c r="S48" i="15"/>
  <c r="S49" i="15"/>
  <c r="S50" i="15"/>
  <c r="S52" i="15"/>
  <c r="S53" i="15"/>
  <c r="S54" i="15"/>
  <c r="S55" i="15"/>
  <c r="S56" i="15"/>
  <c r="S57" i="15"/>
  <c r="S58" i="15"/>
  <c r="S59" i="15"/>
  <c r="S60" i="15"/>
  <c r="S61" i="15"/>
  <c r="X36" i="15" l="1"/>
  <c r="V36" i="15"/>
  <c r="X57" i="15"/>
  <c r="V57" i="15"/>
  <c r="IV61" i="15" l="1"/>
  <c r="IV60" i="15"/>
  <c r="IV30" i="15"/>
  <c r="S6" i="15"/>
  <c r="S5" i="15"/>
  <c r="V5" i="15"/>
  <c r="X5" i="15"/>
  <c r="IV13" i="15"/>
  <c r="X16" i="15"/>
  <c r="V16" i="15"/>
  <c r="X15" i="15"/>
  <c r="V15" i="15"/>
  <c r="X17" i="15"/>
  <c r="V17" i="15"/>
  <c r="X18" i="15"/>
  <c r="V18" i="15"/>
  <c r="X10" i="15"/>
  <c r="V10" i="15"/>
  <c r="A9" i="17"/>
  <c r="A23" i="17"/>
  <c r="V25" i="15"/>
  <c r="X25" i="15"/>
  <c r="V28" i="15"/>
  <c r="X28" i="15"/>
  <c r="V29" i="15"/>
  <c r="X29" i="15"/>
  <c r="V30" i="15"/>
  <c r="X30" i="15"/>
  <c r="V32" i="15"/>
  <c r="X32" i="15"/>
  <c r="V34" i="15"/>
  <c r="X34" i="15"/>
  <c r="V35" i="15"/>
  <c r="X35" i="15"/>
  <c r="V37" i="15"/>
  <c r="X37" i="15"/>
  <c r="V40" i="15"/>
  <c r="X40" i="15"/>
  <c r="V42" i="15"/>
  <c r="X42" i="15"/>
  <c r="V43" i="15"/>
  <c r="X43" i="15"/>
  <c r="V59" i="15"/>
  <c r="X59" i="15"/>
  <c r="V60" i="15"/>
  <c r="X60" i="15"/>
  <c r="V61" i="15"/>
  <c r="X61" i="15"/>
  <c r="C3" i="13"/>
  <c r="E3" i="13" s="1"/>
  <c r="G3" i="13" s="1"/>
  <c r="H3" i="13" s="1"/>
  <c r="D3" i="13"/>
  <c r="F3" i="13"/>
  <c r="C4" i="13"/>
  <c r="E4" i="13" s="1"/>
  <c r="D4" i="13"/>
  <c r="F4" i="13"/>
  <c r="C5" i="13"/>
  <c r="E5" i="13" s="1"/>
  <c r="G5" i="13" s="1"/>
  <c r="D5" i="13"/>
  <c r="F5" i="13"/>
  <c r="C6" i="13"/>
  <c r="E6" i="13"/>
  <c r="G6" i="13" s="1"/>
  <c r="D6" i="13"/>
  <c r="F6" i="13"/>
  <c r="C7" i="13"/>
  <c r="E7" i="13" s="1"/>
  <c r="G7" i="13" s="1"/>
  <c r="D7" i="13"/>
  <c r="F7" i="13"/>
  <c r="C8" i="13"/>
  <c r="E8" i="13"/>
  <c r="G8" i="13" s="1"/>
  <c r="D8" i="13"/>
  <c r="F8" i="13"/>
  <c r="C9" i="13"/>
  <c r="E9" i="13"/>
  <c r="G9" i="13" s="1"/>
  <c r="D9" i="13"/>
  <c r="F9" i="13"/>
  <c r="C10" i="13"/>
  <c r="E10" i="13" s="1"/>
  <c r="D10" i="13"/>
  <c r="F10" i="13"/>
  <c r="C11" i="13"/>
  <c r="E11" i="13" s="1"/>
  <c r="G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40" i="15"/>
  <c r="G10" i="13" l="1"/>
  <c r="G12" i="13"/>
  <c r="F20" i="13"/>
  <c r="G4" i="13"/>
  <c r="T1" i="15"/>
  <c r="IV16" i="15"/>
  <c r="IV34" i="15"/>
  <c r="IV10" i="15"/>
  <c r="IV29" i="15"/>
  <c r="A7" i="17"/>
  <c r="IV59" i="15"/>
</calcChain>
</file>

<file path=xl/sharedStrings.xml><?xml version="1.0" encoding="utf-8"?>
<sst xmlns="http://schemas.openxmlformats.org/spreadsheetml/2006/main" count="822" uniqueCount="440">
  <si>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</si>
  <si>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</si>
  <si>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</si>
  <si>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</si>
  <si>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</si>
  <si>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</si>
  <si>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</si>
  <si>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</si>
  <si>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</si>
  <si>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</si>
  <si>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</si>
  <si>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</si>
  <si>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</si>
  <si>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</si>
  <si>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</si>
  <si>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</si>
  <si>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</si>
  <si>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</si>
  <si>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</si>
  <si>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</si>
  <si>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</si>
  <si>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</si>
  <si>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</si>
  <si>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</si>
  <si>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</si>
  <si>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</si>
  <si>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</si>
  <si>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</si>
  <si>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</si>
  <si>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</si>
  <si>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</si>
  <si>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</si>
  <si>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</si>
  <si>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</si>
  <si>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</si>
  <si>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</si>
  <si>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</si>
  <si>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</si>
  <si>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</si>
  <si>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</si>
  <si>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</si>
  <si>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</si>
  <si>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</si>
  <si>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</si>
  <si>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</si>
  <si>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</si>
  <si>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</si>
  <si>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</si>
  <si>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</si>
  <si>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</si>
  <si>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</si>
  <si>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</si>
  <si>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</si>
  <si>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</si>
  <si>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</si>
  <si>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</si>
  <si>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</si>
  <si>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</si>
  <si>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</si>
  <si>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</si>
  <si>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</si>
  <si>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</si>
  <si>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</si>
  <si>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</si>
  <si>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</si>
  <si>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</si>
  <si>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</si>
  <si>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</si>
  <si>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</si>
  <si>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</si>
  <si>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</si>
  <si>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</si>
  <si>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</si>
  <si>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</si>
  <si>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</si>
  <si>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</si>
  <si>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</si>
  <si>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</si>
  <si>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</si>
  <si>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</si>
  <si>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</si>
  <si>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</si>
  <si>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</si>
  <si>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</si>
  <si>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</si>
  <si>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</si>
  <si>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</si>
  <si>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</si>
  <si>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</si>
  <si>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</si>
  <si>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</si>
  <si>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</si>
  <si>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</si>
  <si>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</si>
  <si>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</si>
  <si>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</si>
  <si>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</si>
  <si>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</si>
  <si>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</si>
  <si>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</si>
  <si>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</si>
  <si>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</si>
  <si>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</si>
  <si>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</si>
  <si>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</si>
  <si>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</si>
  <si>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</si>
  <si>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</si>
  <si>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</si>
  <si>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</si>
  <si>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</si>
  <si>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</si>
  <si>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</si>
  <si>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</si>
  <si>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</si>
  <si>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</si>
  <si>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</si>
  <si>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</si>
  <si>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</si>
  <si>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</si>
  <si>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</si>
  <si>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</si>
  <si>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</si>
  <si>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</si>
  <si>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</si>
  <si>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</si>
  <si>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</si>
  <si>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</si>
  <si>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</si>
  <si>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</si>
  <si>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</si>
  <si>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</si>
  <si>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</si>
  <si>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</si>
  <si>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</si>
  <si>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</si>
  <si>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</si>
  <si>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</si>
  <si>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</si>
  <si>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</si>
  <si>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</si>
  <si>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</si>
  <si>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</si>
  <si>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</si>
  <si>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</si>
  <si>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</si>
  <si>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</si>
  <si>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</si>
  <si>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</si>
  <si>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</si>
  <si>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</si>
  <si>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</si>
  <si>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</si>
  <si>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</si>
  <si>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</si>
  <si>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</si>
  <si>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</si>
  <si>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</si>
  <si>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</si>
  <si>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</si>
  <si>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</si>
  <si>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</si>
  <si>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</si>
  <si>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</si>
  <si>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</si>
  <si>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</si>
  <si>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</si>
  <si>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</si>
  <si>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</si>
  <si>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</si>
  <si>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</si>
  <si>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</si>
  <si>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</si>
  <si>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</si>
  <si>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</si>
  <si>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</si>
  <si>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</si>
  <si>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</si>
  <si>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</si>
  <si>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</si>
  <si>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</si>
  <si>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</si>
  <si>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</si>
  <si>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</si>
  <si>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</si>
  <si>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</si>
  <si>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</si>
  <si>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</si>
  <si>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</si>
  <si>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</si>
  <si>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</si>
  <si>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</si>
  <si>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</si>
  <si>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</si>
  <si>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</si>
  <si>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</si>
  <si>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</si>
  <si>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</si>
  <si>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</si>
  <si>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</si>
  <si>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</si>
  <si>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</si>
  <si>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</si>
  <si>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</si>
  <si>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</si>
  <si>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</si>
  <si>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</si>
  <si>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</si>
  <si>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</si>
  <si>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</si>
  <si>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</si>
  <si>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</si>
  <si>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</si>
  <si>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</si>
  <si>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</si>
  <si>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</si>
  <si>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</si>
  <si>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</si>
  <si>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</si>
  <si>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</si>
  <si>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</si>
  <si>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</si>
  <si>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</si>
  <si>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</si>
  <si>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</si>
  <si>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</si>
  <si>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</si>
  <si>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</si>
  <si>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</si>
  <si>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</si>
  <si>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</si>
  <si>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</si>
  <si>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</si>
  <si>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</si>
  <si>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</si>
  <si>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</si>
  <si>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</si>
  <si>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</si>
  <si>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</si>
  <si>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</si>
  <si>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</si>
  <si>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</si>
  <si>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</si>
  <si>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</si>
  <si>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</si>
  <si>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</si>
  <si>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</si>
  <si>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</si>
  <si>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</si>
  <si>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</si>
  <si>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</si>
  <si>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</si>
  <si>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</si>
  <si>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</si>
  <si>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</si>
  <si>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</si>
  <si>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</si>
  <si>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</si>
  <si>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</si>
  <si>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</si>
  <si>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</si>
  <si>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</si>
  <si>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</si>
  <si>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</si>
  <si>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</si>
  <si>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</si>
  <si>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</si>
  <si>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</si>
  <si>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</si>
  <si>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</si>
  <si>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0,33%</t>
  </si>
  <si>
    <t>Entre 0,17% y 0,32%</t>
  </si>
  <si>
    <t>Menor a 0,16%</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</si>
  <si>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</si>
  <si>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</si>
  <si>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</si>
  <si>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</si>
  <si>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</si>
  <si>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</si>
  <si>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</si>
  <si>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</si>
  <si>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</si>
  <si>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</si>
  <si>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</si>
  <si>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</si>
  <si>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</si>
  <si>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</si>
  <si>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</si>
  <si>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</si>
  <si>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</si>
  <si>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</si>
  <si>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</si>
  <si>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</si>
  <si>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GRF-04</t>
  </si>
  <si>
    <t>GRF-05</t>
  </si>
  <si>
    <t>Entre 51% y 89,9%</t>
  </si>
  <si>
    <t>Menor a 50,9%</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</si>
  <si>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</si>
  <si>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</si>
  <si>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</si>
  <si>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</si>
  <si>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</si>
  <si>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</si>
  <si>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</si>
  <si>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 xml:space="preserve">Mayor a 90 </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</si>
  <si>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</si>
  <si>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</si>
  <si>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</si>
  <si>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</si>
  <si>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</si>
  <si>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</si>
  <si>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</si>
  <si>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</si>
  <si>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</si>
  <si>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</si>
  <si>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</si>
  <si>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</si>
  <si>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</si>
  <si>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</si>
  <si>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</si>
  <si>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</si>
  <si>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</si>
  <si>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</si>
  <si>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</si>
  <si>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</si>
  <si>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</si>
  <si>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</si>
  <si>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</si>
  <si>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</si>
  <si>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</si>
  <si>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</si>
  <si>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</si>
  <si>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</si>
  <si>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</si>
  <si>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</si>
  <si>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</si>
  <si>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</si>
  <si>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</si>
  <si>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</si>
  <si>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</si>
  <si>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 xml:space="preserve">Porcentaje de variación de seguidores de las redes sociales institucionales del IDEP </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</si>
  <si>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</si>
  <si>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</si>
  <si>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</si>
  <si>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</si>
  <si>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</si>
  <si>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Mayor a 0,031</t>
  </si>
  <si>
    <t>Entre 0,02 y 0,03</t>
  </si>
  <si>
    <t>Menor a 0,01</t>
  </si>
  <si>
    <t>Porcentaje de ejecución de el Plan Institucional de archivos - PINAR para la vigencia 2020.</t>
  </si>
  <si>
    <t>Medir el avance en la ejecución del Plan Institucional de archivos - PINAR para la vigencia 2020.</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</si>
  <si>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</si>
  <si>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</si>
  <si>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CUADRO DE MANDO INTEGRAL - CMI
INSTITUTO PARA LA INVESTIGACIÓN EDUCATIVA Y EL DESARROLLO PEDAGÓGICO - IDEP
INDICADORES 2020</t>
  </si>
  <si>
    <t>Entre 2 y 3</t>
  </si>
  <si>
    <t>Mayor a 3,1</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</si>
  <si>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</si>
  <si>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</si>
  <si>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</si>
  <si>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</si>
  <si>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</si>
  <si>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</si>
  <si>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</si>
  <si>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</si>
  <si>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</si>
  <si>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</si>
  <si>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</si>
  <si>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</si>
  <si>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</si>
  <si>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</si>
  <si>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</si>
  <si>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</si>
  <si>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</si>
  <si>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</si>
  <si>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</si>
  <si>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</si>
  <si>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</si>
  <si>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</si>
  <si>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Entre 60 y 78 KW/per cápita</t>
  </si>
  <si>
    <t>Entre 78,1 y 90 KW/perca pita</t>
  </si>
  <si>
    <t>78 KW/per cápita</t>
  </si>
  <si>
    <t>Mayor a 40001</t>
  </si>
  <si>
    <t>Entre 20001 y 40000</t>
  </si>
  <si>
    <t>Menor a 20000</t>
  </si>
  <si>
    <t>Menor a 0,25</t>
  </si>
  <si>
    <t>Entre 0,251 y 0,45</t>
  </si>
  <si>
    <t>Mayor a 0,451</t>
  </si>
  <si>
    <t>Menor a 3%</t>
  </si>
  <si>
    <t>Menor a 25%</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</si>
  <si>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</si>
  <si>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</si>
  <si>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</si>
  <si>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</si>
  <si>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</si>
  <si>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</si>
  <si>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</si>
  <si>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</si>
  <si>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DIC-08</t>
  </si>
  <si>
    <t>DIC-07</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</si>
  <si>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</si>
  <si>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</si>
  <si>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</si>
  <si>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</si>
  <si>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Menor a 0,30</t>
  </si>
  <si>
    <t>Entre 0,31 y 0,45</t>
  </si>
  <si>
    <t>Mayor a 4,6</t>
  </si>
  <si>
    <t>IDP-05</t>
  </si>
  <si>
    <t>IDP-06</t>
  </si>
  <si>
    <t>IDP-07</t>
  </si>
  <si>
    <t>IDP-08</t>
  </si>
  <si>
    <t>IDP-09</t>
  </si>
  <si>
    <t>IDP-10</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</si>
  <si>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</si>
  <si>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</si>
  <si>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</si>
  <si>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</si>
  <si>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</si>
  <si>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</si>
  <si>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Menor a 0,20</t>
  </si>
  <si>
    <t>Entre 0,21 y 0,30</t>
  </si>
  <si>
    <t>Mayor a 0,46</t>
  </si>
  <si>
    <t>Entre 101 y el 200</t>
  </si>
  <si>
    <t>Mayor a 201</t>
  </si>
  <si>
    <t>Entre 70% y 89%</t>
  </si>
  <si>
    <t>Diciembre 30 de 2020</t>
  </si>
  <si>
    <t>Entre 1,51 y 2,50</t>
  </si>
  <si>
    <t>Menor a 1,50</t>
  </si>
  <si>
    <t>Mayor a 2,51</t>
  </si>
  <si>
    <t>Mayor a 0,41</t>
  </si>
  <si>
    <t>Entre 0,21 y 0,40</t>
  </si>
  <si>
    <t>Entre 0,26 y 0,46</t>
  </si>
  <si>
    <t>Mayor a 0,47</t>
  </si>
  <si>
    <t>Menor a 300</t>
  </si>
  <si>
    <t>Entre 301 y 600</t>
  </si>
  <si>
    <t>Mayor a 601</t>
  </si>
  <si>
    <t>Entre 3,1% y 5,5%</t>
  </si>
  <si>
    <t>Mayor a  5,6%</t>
  </si>
  <si>
    <t>Menor a 7</t>
  </si>
  <si>
    <t>Entre 8 y 14</t>
  </si>
  <si>
    <t>Mayor 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</si>
</sst>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5"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41" fontId="54" fillId="0" borderId="0" applyFont="0" applyFill="0" applyBorder="0" applyAlignment="0" applyProtection="0"/>
  </cellStyleXfs>
  <cellXfs count="244">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9" fontId="53" fillId="0" borderId="0" xfId="0" applyNumberFormat="1" applyFont="1" applyBorder="1" applyAlignment="1">
      <alignment horizontal="center" wrapText="1"/>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49" fontId="1" fillId="0" borderId="9" xfId="61" applyNumberFormat="1" applyFont="1" applyFill="1" applyBorder="1" applyAlignment="1">
      <alignment vertical="center" wrapText="1"/>
    </xf>
    <xf numFmtId="10" fontId="0" fillId="0" borderId="9" xfId="759" applyNumberFormat="1" applyFont="1" applyFill="1" applyBorder="1" applyAlignment="1">
      <alignment horizontal="center" vertical="center" wrapText="1"/>
    </xf>
    <xf numFmtId="10" fontId="0" fillId="0" borderId="9" xfId="0" applyNumberFormat="1" applyFill="1" applyBorder="1" applyAlignment="1">
      <alignment horizontal="center" vertical="center" wrapText="1"/>
    </xf>
    <xf numFmtId="9" fontId="1" fillId="0" borderId="0" xfId="0" applyNumberFormat="1" applyFon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10" fontId="43" fillId="30" borderId="9" xfId="759" applyNumberFormat="1"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41" fontId="0" fillId="0" borderId="9" xfId="768" applyFont="1" applyFill="1" applyBorder="1" applyAlignment="1">
      <alignment horizontal="center"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1" fontId="0" fillId="30" borderId="9" xfId="61"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8" fontId="0" fillId="30" borderId="9" xfId="0" applyNumberFormat="1" applyFill="1" applyBorder="1" applyAlignment="1">
      <alignment horizontal="center" vertical="center" wrapText="1"/>
    </xf>
    <xf numFmtId="168" fontId="0" fillId="30" borderId="9" xfId="759"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xf>
    <xf numFmtId="165" fontId="1" fillId="0" borderId="9" xfId="61" applyFont="1" applyFill="1" applyBorder="1" applyAlignment="1">
      <alignment horizontal="center" vertical="center"/>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30"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1" fillId="30" borderId="9" xfId="0" applyFont="1" applyFill="1" applyBorder="1" applyAlignment="1">
      <alignment horizontal="left"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2020'!$U$5:$V$5</c:f>
            </c:numRef>
          </c:xVal>
          <c:yVal>
            <c:numRef>
              <c:f>'INDICADORES IDEP 2020'!$W$5:$X$5</c:f>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12</xdr:row>
      <xdr:rowOff>0</xdr:rowOff>
    </xdr:from>
    <xdr:to>
      <xdr:col>27</xdr:col>
      <xdr:colOff>0</xdr:colOff>
      <xdr:row>12</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1"/>
      <c r="B25" s="201"/>
      <c r="C25" s="201"/>
      <c r="D25" s="201"/>
      <c r="E25" s="201"/>
      <c r="F25" s="201"/>
      <c r="L25" s="4"/>
      <c r="N25" s="4"/>
    </row>
    <row r="26" spans="1:14" s="3" customFormat="1" ht="39" customHeight="1" x14ac:dyDescent="0.3">
      <c r="A26" s="201"/>
      <c r="B26" s="201"/>
      <c r="C26" s="201"/>
      <c r="D26" s="201"/>
      <c r="E26" s="201"/>
      <c r="F26" s="201"/>
      <c r="L26" s="4"/>
      <c r="N26" s="4"/>
    </row>
    <row r="27" spans="1:14" s="3" customFormat="1" ht="39" customHeight="1" x14ac:dyDescent="0.3">
      <c r="A27" s="10"/>
      <c r="B27" s="11"/>
      <c r="C27" s="10"/>
      <c r="D27" s="10"/>
      <c r="E27" s="12"/>
      <c r="F27" s="10"/>
      <c r="L27" s="4"/>
      <c r="N27" s="4"/>
    </row>
    <row r="28" spans="1:14" s="3" customFormat="1" ht="39" customHeight="1" x14ac:dyDescent="0.3">
      <c r="A28" s="202" t="s">
        <v>91</v>
      </c>
      <c r="B28" s="202"/>
      <c r="C28" s="202"/>
      <c r="D28" s="202"/>
      <c r="E28" s="202"/>
      <c r="F28" s="202"/>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3"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4"/>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0"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0"/>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0"/>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0"/>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0"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0"/>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0"/>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0"/>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0"/>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0"/>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0"/>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0"/>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0"/>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0"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0"/>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5">
        <f>SUM(B3:B19)</f>
        <v>0.99500000000000044</v>
      </c>
      <c r="B20" s="206"/>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0" t="s">
        <v>98</v>
      </c>
      <c r="C1" s="211"/>
      <c r="D1" s="211"/>
      <c r="E1" s="211"/>
      <c r="F1" s="211"/>
      <c r="G1" s="211"/>
      <c r="H1" s="212"/>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7"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8"/>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8"/>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9"/>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9"/>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9"/>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9"/>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9"/>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9"/>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9"/>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9"/>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9"/>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9"/>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9"/>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9"/>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9"/>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9"/>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IV117"/>
  <sheetViews>
    <sheetView showGridLines="0" tabSelected="1" zoomScale="70" zoomScaleNormal="70" zoomScaleSheetLayoutView="70" zoomScalePageLayoutView="20" workbookViewId="0">
      <pane xSplit="6" ySplit="4" topLeftCell="L53" activePane="bottomRight" state="frozen"/>
      <selection pane="topRight" activeCell="G1" sqref="G1"/>
      <selection pane="bottomLeft" activeCell="A5" sqref="A5"/>
      <selection pane="bottomRight" activeCell="Q62" sqref="Q62"/>
    </sheetView>
  </sheetViews>
  <sheetFormatPr baseColWidth="10" defaultColWidth="17.42578125" defaultRowHeight="12.75" zeroHeight="1" x14ac:dyDescent="0.2"/>
  <cols>
    <col min="1" max="1" width="16.42578125" style="72"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3" customWidth="1"/>
    <col min="14" max="16" width="14.42578125" style="146" customWidth="1"/>
    <col min="17" max="17" width="14.42578125" style="125" customWidth="1"/>
    <col min="18" max="19" width="16.42578125" style="125" customWidth="1"/>
    <col min="20" max="20" width="25.140625" style="67" customWidth="1"/>
    <col min="21" max="21" width="11.42578125" style="65" hidden="1" customWidth="1"/>
    <col min="22" max="22" width="11.5703125" style="65" hidden="1" customWidth="1"/>
    <col min="23" max="25" width="11.42578125" style="65" hidden="1" customWidth="1"/>
    <col min="26" max="255" width="11.42578125" style="65" customWidth="1"/>
    <col min="256" max="256" width="17.42578125" style="65" customWidth="1"/>
    <col min="257" max="16384" width="17.42578125" style="65"/>
  </cols>
  <sheetData>
    <row r="1" spans="1:256" ht="91.5" customHeight="1" thickBot="1" x14ac:dyDescent="0.25">
      <c r="A1" s="223"/>
      <c r="B1" s="224"/>
      <c r="C1" s="225" t="s">
        <v>353</v>
      </c>
      <c r="D1" s="226"/>
      <c r="E1" s="226"/>
      <c r="F1" s="226"/>
      <c r="G1" s="226"/>
      <c r="H1" s="226"/>
      <c r="I1" s="226"/>
      <c r="J1" s="226"/>
      <c r="K1" s="226"/>
      <c r="L1" s="226"/>
      <c r="M1" s="226"/>
      <c r="N1" s="226"/>
      <c r="O1" s="226"/>
      <c r="P1" s="226"/>
      <c r="Q1" s="226" t="s">
        <v>161</v>
      </c>
      <c r="R1" s="226"/>
      <c r="S1" s="226"/>
      <c r="T1" s="71">
        <f>IFERROR(AVERAGE(T5:T61),AVERAGE(T5:T61))</f>
        <v>0.98949400488318207</v>
      </c>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row>
    <row r="2" spans="1:256" ht="25.5" customHeight="1" x14ac:dyDescent="0.2">
      <c r="B2" s="68"/>
      <c r="N2" s="129" t="s">
        <v>156</v>
      </c>
      <c r="O2" s="232" t="s">
        <v>424</v>
      </c>
      <c r="P2" s="232"/>
      <c r="Q2" s="232"/>
      <c r="R2" s="232"/>
      <c r="S2" s="232"/>
      <c r="T2" s="232"/>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row>
    <row r="3" spans="1:256" ht="25.5" customHeight="1" x14ac:dyDescent="0.2">
      <c r="A3" s="227" t="s">
        <v>68</v>
      </c>
      <c r="B3" s="227" t="s">
        <v>101</v>
      </c>
      <c r="C3" s="227" t="s">
        <v>100</v>
      </c>
      <c r="D3" s="228" t="s">
        <v>151</v>
      </c>
      <c r="E3" s="227" t="s">
        <v>48</v>
      </c>
      <c r="F3" s="227"/>
      <c r="G3" s="227" t="s">
        <v>96</v>
      </c>
      <c r="H3" s="227" t="s">
        <v>142</v>
      </c>
      <c r="I3" s="227" t="s">
        <v>107</v>
      </c>
      <c r="J3" s="227" t="s">
        <v>108</v>
      </c>
      <c r="K3" s="227"/>
      <c r="L3" s="227"/>
      <c r="M3" s="227" t="s">
        <v>147</v>
      </c>
      <c r="N3" s="227" t="s">
        <v>106</v>
      </c>
      <c r="O3" s="227"/>
      <c r="P3" s="227"/>
      <c r="Q3" s="227"/>
      <c r="R3" s="227" t="s">
        <v>154</v>
      </c>
      <c r="S3" s="227" t="s">
        <v>148</v>
      </c>
      <c r="T3" s="233" t="s">
        <v>155</v>
      </c>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row>
    <row r="4" spans="1:256" ht="28.5" customHeight="1" x14ac:dyDescent="0.2">
      <c r="A4" s="227"/>
      <c r="B4" s="227"/>
      <c r="C4" s="227"/>
      <c r="D4" s="228"/>
      <c r="E4" s="227"/>
      <c r="F4" s="227"/>
      <c r="G4" s="227"/>
      <c r="H4" s="227"/>
      <c r="I4" s="227"/>
      <c r="J4" s="112" t="s">
        <v>202</v>
      </c>
      <c r="K4" s="113" t="s">
        <v>200</v>
      </c>
      <c r="L4" s="114" t="s">
        <v>201</v>
      </c>
      <c r="M4" s="227"/>
      <c r="N4" s="115" t="s">
        <v>140</v>
      </c>
      <c r="O4" s="115" t="s">
        <v>141</v>
      </c>
      <c r="P4" s="115" t="s">
        <v>145</v>
      </c>
      <c r="Q4" s="115" t="s">
        <v>146</v>
      </c>
      <c r="R4" s="227"/>
      <c r="S4" s="227"/>
      <c r="T4" s="233"/>
      <c r="U4" s="65" t="s">
        <v>126</v>
      </c>
      <c r="V4" s="65" t="s">
        <v>127</v>
      </c>
      <c r="W4" s="65" t="s">
        <v>128</v>
      </c>
      <c r="X4" s="65" t="s">
        <v>129</v>
      </c>
      <c r="Y4" s="65" t="s">
        <v>125</v>
      </c>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row>
    <row r="5" spans="1:256" s="75" customFormat="1" ht="50.1" hidden="1" customHeight="1" x14ac:dyDescent="0.2">
      <c r="A5" s="103" t="s">
        <v>109</v>
      </c>
      <c r="B5" s="74" t="s">
        <v>104</v>
      </c>
      <c r="C5" s="74" t="s">
        <v>110</v>
      </c>
      <c r="D5" s="76" t="s">
        <v>149</v>
      </c>
      <c r="E5" s="214" t="s">
        <v>255</v>
      </c>
      <c r="F5" s="214"/>
      <c r="G5" s="102" t="s">
        <v>256</v>
      </c>
      <c r="H5" s="102" t="s">
        <v>144</v>
      </c>
      <c r="I5" s="102" t="s">
        <v>105</v>
      </c>
      <c r="J5" s="78" t="s">
        <v>386</v>
      </c>
      <c r="K5" s="175" t="s">
        <v>385</v>
      </c>
      <c r="L5" s="79" t="s">
        <v>384</v>
      </c>
      <c r="M5" s="116">
        <v>1</v>
      </c>
      <c r="N5" s="117">
        <v>0.51</v>
      </c>
      <c r="O5" s="117">
        <v>0.49</v>
      </c>
      <c r="P5" s="117">
        <v>0</v>
      </c>
      <c r="Q5" s="117">
        <v>0</v>
      </c>
      <c r="R5" s="117">
        <v>0.49</v>
      </c>
      <c r="S5" s="130">
        <f>SUM(N5:Q5)</f>
        <v>1</v>
      </c>
      <c r="T5" s="118">
        <f>O5/R5</f>
        <v>1</v>
      </c>
      <c r="U5" s="75">
        <v>0</v>
      </c>
      <c r="V5" s="75">
        <f>-COS((P5/Y5)*PI())</f>
        <v>-1</v>
      </c>
      <c r="W5" s="75">
        <v>0</v>
      </c>
      <c r="X5" s="75">
        <f>SIN((P5/Y5)*PI())</f>
        <v>0</v>
      </c>
      <c r="Y5" s="77">
        <v>1</v>
      </c>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row>
    <row r="6" spans="1:256" s="75" customFormat="1" ht="50.1" hidden="1" customHeight="1" x14ac:dyDescent="0.2">
      <c r="A6" s="103" t="s">
        <v>109</v>
      </c>
      <c r="B6" s="74" t="s">
        <v>104</v>
      </c>
      <c r="C6" s="74" t="s">
        <v>110</v>
      </c>
      <c r="D6" s="76" t="s">
        <v>150</v>
      </c>
      <c r="E6" s="214" t="s">
        <v>257</v>
      </c>
      <c r="F6" s="214"/>
      <c r="G6" s="102" t="s">
        <v>258</v>
      </c>
      <c r="H6" s="102" t="s">
        <v>144</v>
      </c>
      <c r="I6" s="102" t="s">
        <v>105</v>
      </c>
      <c r="J6" s="78" t="s">
        <v>386</v>
      </c>
      <c r="K6" s="104" t="s">
        <v>385</v>
      </c>
      <c r="L6" s="79" t="s">
        <v>384</v>
      </c>
      <c r="M6" s="116">
        <v>1</v>
      </c>
      <c r="N6" s="117">
        <v>0.51</v>
      </c>
      <c r="O6" s="117">
        <v>0.49</v>
      </c>
      <c r="P6" s="117">
        <v>0</v>
      </c>
      <c r="Q6" s="117">
        <v>0</v>
      </c>
      <c r="R6" s="117">
        <v>0.49</v>
      </c>
      <c r="S6" s="130">
        <f t="shared" ref="S6:S61" si="0">SUM(N6:Q6)</f>
        <v>1</v>
      </c>
      <c r="T6" s="118">
        <f>O6/R6</f>
        <v>1</v>
      </c>
      <c r="Y6" s="77"/>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row>
    <row r="7" spans="1:256" s="75" customFormat="1" ht="50.1" hidden="1" customHeight="1" x14ac:dyDescent="0.2">
      <c r="A7" s="103" t="s">
        <v>109</v>
      </c>
      <c r="B7" s="74" t="s">
        <v>104</v>
      </c>
      <c r="C7" s="74" t="s">
        <v>110</v>
      </c>
      <c r="D7" s="76" t="s">
        <v>261</v>
      </c>
      <c r="E7" s="214" t="s">
        <v>259</v>
      </c>
      <c r="F7" s="215"/>
      <c r="G7" s="102" t="s">
        <v>260</v>
      </c>
      <c r="H7" s="102" t="s">
        <v>144</v>
      </c>
      <c r="I7" s="102" t="s">
        <v>105</v>
      </c>
      <c r="J7" s="78" t="s">
        <v>381</v>
      </c>
      <c r="K7" s="104" t="s">
        <v>382</v>
      </c>
      <c r="L7" s="79" t="s">
        <v>383</v>
      </c>
      <c r="M7" s="116">
        <v>197184</v>
      </c>
      <c r="N7" s="96">
        <v>53328</v>
      </c>
      <c r="O7" s="120">
        <v>53321</v>
      </c>
      <c r="P7" s="120">
        <v>80577</v>
      </c>
      <c r="Q7" s="120">
        <v>74254</v>
      </c>
      <c r="R7" s="96">
        <v>49296</v>
      </c>
      <c r="S7" s="184">
        <f t="shared" si="0"/>
        <v>261480</v>
      </c>
      <c r="T7" s="118">
        <v>1</v>
      </c>
      <c r="Y7" s="77"/>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row>
    <row r="8" spans="1:256" s="85" customFormat="1" ht="51" hidden="1" customHeight="1" x14ac:dyDescent="0.2">
      <c r="A8" s="141" t="s">
        <v>109</v>
      </c>
      <c r="B8" s="141" t="s">
        <v>104</v>
      </c>
      <c r="C8" s="141" t="s">
        <v>110</v>
      </c>
      <c r="D8" s="147" t="s">
        <v>264</v>
      </c>
      <c r="E8" s="213" t="s">
        <v>262</v>
      </c>
      <c r="F8" s="216"/>
      <c r="G8" s="140" t="s">
        <v>263</v>
      </c>
      <c r="H8" s="140" t="s">
        <v>144</v>
      </c>
      <c r="I8" s="140" t="s">
        <v>105</v>
      </c>
      <c r="J8" s="78" t="s">
        <v>436</v>
      </c>
      <c r="K8" s="142" t="s">
        <v>435</v>
      </c>
      <c r="L8" s="79" t="s">
        <v>387</v>
      </c>
      <c r="M8" s="119">
        <v>0.32</v>
      </c>
      <c r="N8" s="148">
        <v>9.7900000000000001E-2</v>
      </c>
      <c r="O8" s="149">
        <v>0.10390000000000001</v>
      </c>
      <c r="P8" s="149">
        <v>6.9800000000000001E-2</v>
      </c>
      <c r="Q8" s="149">
        <v>5.7825977723808729E-2</v>
      </c>
      <c r="R8" s="148">
        <v>0.08</v>
      </c>
      <c r="S8" s="130">
        <f t="shared" si="0"/>
        <v>0.32942597772380872</v>
      </c>
      <c r="T8" s="118">
        <v>1</v>
      </c>
      <c r="Y8" s="15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row>
    <row r="9" spans="1:256" s="75" customFormat="1" ht="51" hidden="1" customHeight="1" x14ac:dyDescent="0.2">
      <c r="A9" s="103" t="s">
        <v>109</v>
      </c>
      <c r="B9" s="74" t="s">
        <v>104</v>
      </c>
      <c r="C9" s="74" t="s">
        <v>110</v>
      </c>
      <c r="D9" s="76" t="s">
        <v>266</v>
      </c>
      <c r="E9" s="213" t="s">
        <v>340</v>
      </c>
      <c r="F9" s="216"/>
      <c r="G9" s="102" t="s">
        <v>265</v>
      </c>
      <c r="H9" s="102" t="s">
        <v>144</v>
      </c>
      <c r="I9" s="102" t="s">
        <v>105</v>
      </c>
      <c r="J9" s="78" t="s">
        <v>270</v>
      </c>
      <c r="K9" s="104" t="s">
        <v>271</v>
      </c>
      <c r="L9" s="79" t="s">
        <v>272</v>
      </c>
      <c r="M9" s="119">
        <v>0.02</v>
      </c>
      <c r="N9" s="95">
        <v>6.1499999999999999E-2</v>
      </c>
      <c r="O9" s="131">
        <v>0.12180000000000001</v>
      </c>
      <c r="P9" s="131">
        <v>8.9899999999999994E-2</v>
      </c>
      <c r="Q9" s="131">
        <v>7.4872997264556471E-2</v>
      </c>
      <c r="R9" s="95">
        <v>5.0000000000000001E-3</v>
      </c>
      <c r="S9" s="130">
        <f t="shared" si="0"/>
        <v>0.34807299726455648</v>
      </c>
      <c r="T9" s="118">
        <v>1</v>
      </c>
      <c r="Y9" s="77"/>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row>
    <row r="10" spans="1:256" s="80" customFormat="1" ht="50.1" hidden="1" customHeight="1" x14ac:dyDescent="0.2">
      <c r="A10" s="103" t="s">
        <v>109</v>
      </c>
      <c r="B10" s="74" t="s">
        <v>104</v>
      </c>
      <c r="C10" s="74" t="s">
        <v>110</v>
      </c>
      <c r="D10" s="76" t="s">
        <v>267</v>
      </c>
      <c r="E10" s="213" t="s">
        <v>269</v>
      </c>
      <c r="F10" s="216"/>
      <c r="G10" s="102" t="s">
        <v>268</v>
      </c>
      <c r="H10" s="102" t="s">
        <v>144</v>
      </c>
      <c r="I10" s="102" t="s">
        <v>105</v>
      </c>
      <c r="J10" s="78" t="s">
        <v>355</v>
      </c>
      <c r="K10" s="104" t="s">
        <v>354</v>
      </c>
      <c r="L10" s="79" t="s">
        <v>246</v>
      </c>
      <c r="M10" s="120">
        <v>40</v>
      </c>
      <c r="N10" s="132">
        <v>12</v>
      </c>
      <c r="O10" s="132">
        <v>21</v>
      </c>
      <c r="P10" s="132">
        <v>15</v>
      </c>
      <c r="Q10" s="132">
        <v>26</v>
      </c>
      <c r="R10" s="96">
        <v>10</v>
      </c>
      <c r="S10" s="130">
        <f t="shared" si="0"/>
        <v>74</v>
      </c>
      <c r="T10" s="118">
        <v>1</v>
      </c>
      <c r="U10" s="80">
        <v>0</v>
      </c>
      <c r="V10" s="80">
        <f>-COS((P10/Y10)*PI())</f>
        <v>1</v>
      </c>
      <c r="W10" s="80">
        <v>0</v>
      </c>
      <c r="X10" s="80">
        <f>SIN((P10/Y10)*PI())</f>
        <v>5.3904363611634309E-15</v>
      </c>
      <c r="Y10" s="81">
        <v>1</v>
      </c>
      <c r="IV10" s="82">
        <f>AVERAGE(T5:T10)</f>
        <v>1</v>
      </c>
    </row>
    <row r="11" spans="1:256" s="80" customFormat="1" ht="50.1" hidden="1" customHeight="1" x14ac:dyDescent="0.2">
      <c r="A11" s="193" t="s">
        <v>109</v>
      </c>
      <c r="B11" s="194" t="s">
        <v>104</v>
      </c>
      <c r="C11" s="194" t="s">
        <v>110</v>
      </c>
      <c r="D11" s="76" t="s">
        <v>398</v>
      </c>
      <c r="E11" s="229" t="s">
        <v>399</v>
      </c>
      <c r="F11" s="230"/>
      <c r="G11" s="192" t="s">
        <v>401</v>
      </c>
      <c r="H11" s="192" t="s">
        <v>144</v>
      </c>
      <c r="I11" s="192" t="s">
        <v>105</v>
      </c>
      <c r="J11" s="78" t="s">
        <v>405</v>
      </c>
      <c r="K11" s="175" t="s">
        <v>404</v>
      </c>
      <c r="L11" s="79" t="s">
        <v>403</v>
      </c>
      <c r="M11" s="188">
        <v>1</v>
      </c>
      <c r="N11" s="132">
        <v>0</v>
      </c>
      <c r="O11" s="132">
        <v>0</v>
      </c>
      <c r="P11" s="196">
        <v>0.6</v>
      </c>
      <c r="Q11" s="196">
        <v>0.4</v>
      </c>
      <c r="R11" s="197">
        <v>0.6</v>
      </c>
      <c r="S11" s="130">
        <f t="shared" si="0"/>
        <v>1</v>
      </c>
      <c r="T11" s="118">
        <f>+P11/R11</f>
        <v>1</v>
      </c>
      <c r="Y11" s="81"/>
      <c r="IV11" s="82"/>
    </row>
    <row r="12" spans="1:256" s="80" customFormat="1" ht="50.1" hidden="1" customHeight="1" x14ac:dyDescent="0.2">
      <c r="A12" s="193" t="s">
        <v>109</v>
      </c>
      <c r="B12" s="194" t="s">
        <v>104</v>
      </c>
      <c r="C12" s="194" t="s">
        <v>110</v>
      </c>
      <c r="D12" s="76" t="s">
        <v>397</v>
      </c>
      <c r="E12" s="229" t="s">
        <v>400</v>
      </c>
      <c r="F12" s="230"/>
      <c r="G12" s="192" t="s">
        <v>402</v>
      </c>
      <c r="H12" s="192" t="s">
        <v>144</v>
      </c>
      <c r="I12" s="192" t="s">
        <v>105</v>
      </c>
      <c r="J12" s="78" t="s">
        <v>439</v>
      </c>
      <c r="K12" s="175" t="s">
        <v>438</v>
      </c>
      <c r="L12" s="79" t="s">
        <v>437</v>
      </c>
      <c r="M12" s="195">
        <v>19</v>
      </c>
      <c r="N12" s="132">
        <v>0</v>
      </c>
      <c r="O12" s="132">
        <v>0</v>
      </c>
      <c r="P12" s="132">
        <v>3</v>
      </c>
      <c r="Q12" s="132">
        <v>16</v>
      </c>
      <c r="R12" s="96">
        <v>16</v>
      </c>
      <c r="S12" s="130">
        <f t="shared" si="0"/>
        <v>19</v>
      </c>
      <c r="T12" s="118">
        <f>+Q12/R12</f>
        <v>1</v>
      </c>
      <c r="Y12" s="81"/>
      <c r="IV12" s="82"/>
    </row>
    <row r="13" spans="1:256" s="85" customFormat="1" ht="50.1" hidden="1" customHeight="1" x14ac:dyDescent="0.2">
      <c r="A13" s="108" t="s">
        <v>102</v>
      </c>
      <c r="B13" s="109" t="s">
        <v>104</v>
      </c>
      <c r="C13" s="108" t="s">
        <v>103</v>
      </c>
      <c r="D13" s="84" t="s">
        <v>152</v>
      </c>
      <c r="E13" s="214" t="s">
        <v>375</v>
      </c>
      <c r="F13" s="214"/>
      <c r="G13" s="108" t="s">
        <v>376</v>
      </c>
      <c r="H13" s="108" t="s">
        <v>144</v>
      </c>
      <c r="I13" s="108" t="s">
        <v>105</v>
      </c>
      <c r="J13" s="78" t="s">
        <v>206</v>
      </c>
      <c r="K13" s="110" t="s">
        <v>207</v>
      </c>
      <c r="L13" s="79" t="s">
        <v>208</v>
      </c>
      <c r="M13" s="70">
        <v>1</v>
      </c>
      <c r="N13" s="70">
        <v>0.8</v>
      </c>
      <c r="O13" s="98">
        <v>1</v>
      </c>
      <c r="P13" s="98">
        <v>1</v>
      </c>
      <c r="Q13" s="91">
        <v>0.86</v>
      </c>
      <c r="R13" s="70">
        <v>1</v>
      </c>
      <c r="S13" s="130">
        <f t="shared" si="0"/>
        <v>3.6599999999999997</v>
      </c>
      <c r="T13" s="118">
        <f>+Q13/R13</f>
        <v>0.86</v>
      </c>
      <c r="Y13" s="86"/>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IV13" s="86">
        <f>AVERAGE(T13)</f>
        <v>0.86</v>
      </c>
    </row>
    <row r="14" spans="1:256" s="75" customFormat="1" ht="56.25" hidden="1" customHeight="1" x14ac:dyDescent="0.2">
      <c r="A14" s="103" t="s">
        <v>153</v>
      </c>
      <c r="B14" s="102" t="s">
        <v>168</v>
      </c>
      <c r="C14" s="103" t="s">
        <v>103</v>
      </c>
      <c r="D14" s="84" t="s">
        <v>194</v>
      </c>
      <c r="E14" s="214" t="s">
        <v>248</v>
      </c>
      <c r="F14" s="214"/>
      <c r="G14" s="102" t="s">
        <v>374</v>
      </c>
      <c r="H14" s="102" t="s">
        <v>144</v>
      </c>
      <c r="I14" s="102" t="s">
        <v>105</v>
      </c>
      <c r="J14" s="78" t="s">
        <v>203</v>
      </c>
      <c r="K14" s="105" t="s">
        <v>204</v>
      </c>
      <c r="L14" s="79" t="s">
        <v>249</v>
      </c>
      <c r="M14" s="66">
        <v>1</v>
      </c>
      <c r="N14" s="97">
        <v>1</v>
      </c>
      <c r="O14" s="97">
        <v>1</v>
      </c>
      <c r="P14" s="97">
        <v>1</v>
      </c>
      <c r="Q14" s="97">
        <v>1</v>
      </c>
      <c r="R14" s="97">
        <v>1</v>
      </c>
      <c r="S14" s="130">
        <f t="shared" si="0"/>
        <v>4</v>
      </c>
      <c r="T14" s="118">
        <f>Q14/R14</f>
        <v>1</v>
      </c>
      <c r="Y14" s="83"/>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row>
    <row r="15" spans="1:256" s="75" customFormat="1" ht="50.1" hidden="1" customHeight="1" x14ac:dyDescent="0.2">
      <c r="A15" s="103" t="s">
        <v>153</v>
      </c>
      <c r="B15" s="102" t="s">
        <v>168</v>
      </c>
      <c r="C15" s="103" t="s">
        <v>103</v>
      </c>
      <c r="D15" s="84" t="s">
        <v>195</v>
      </c>
      <c r="E15" s="214" t="s">
        <v>250</v>
      </c>
      <c r="F15" s="215"/>
      <c r="G15" s="102" t="s">
        <v>197</v>
      </c>
      <c r="H15" s="102" t="s">
        <v>143</v>
      </c>
      <c r="I15" s="102" t="s">
        <v>105</v>
      </c>
      <c r="J15" s="78" t="s">
        <v>139</v>
      </c>
      <c r="K15" s="105" t="s">
        <v>251</v>
      </c>
      <c r="L15" s="79" t="s">
        <v>205</v>
      </c>
      <c r="M15" s="66">
        <v>1</v>
      </c>
      <c r="N15" s="97">
        <v>1</v>
      </c>
      <c r="O15" s="97">
        <v>1</v>
      </c>
      <c r="P15" s="97">
        <v>1</v>
      </c>
      <c r="Q15" s="97">
        <v>1</v>
      </c>
      <c r="R15" s="97">
        <v>1</v>
      </c>
      <c r="S15" s="130">
        <f t="shared" si="0"/>
        <v>4</v>
      </c>
      <c r="T15" s="118">
        <f>Q15/R15</f>
        <v>1</v>
      </c>
      <c r="V15" s="75">
        <f t="shared" ref="V15:V18" si="1">-COS((P15/Y15)*PI())</f>
        <v>1</v>
      </c>
      <c r="W15" s="75">
        <v>0</v>
      </c>
      <c r="X15" s="75">
        <f t="shared" ref="X15:X18" si="2">SIN((P15/Y15)*PI())</f>
        <v>1.22514845490862E-16</v>
      </c>
      <c r="Y15" s="83">
        <v>1</v>
      </c>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row>
    <row r="16" spans="1:256" s="85" customFormat="1" ht="50.1" hidden="1" customHeight="1" x14ac:dyDescent="0.2">
      <c r="A16" s="103" t="s">
        <v>153</v>
      </c>
      <c r="B16" s="102" t="s">
        <v>168</v>
      </c>
      <c r="C16" s="103" t="s">
        <v>103</v>
      </c>
      <c r="D16" s="84" t="s">
        <v>196</v>
      </c>
      <c r="E16" s="214" t="s">
        <v>291</v>
      </c>
      <c r="F16" s="215"/>
      <c r="G16" s="102" t="s">
        <v>377</v>
      </c>
      <c r="H16" s="102" t="s">
        <v>144</v>
      </c>
      <c r="I16" s="102" t="s">
        <v>105</v>
      </c>
      <c r="J16" s="78" t="s">
        <v>139</v>
      </c>
      <c r="K16" s="105" t="s">
        <v>423</v>
      </c>
      <c r="L16" s="79" t="s">
        <v>230</v>
      </c>
      <c r="M16" s="70">
        <v>1</v>
      </c>
      <c r="N16" s="189">
        <v>0.18179999999999999</v>
      </c>
      <c r="O16" s="111">
        <v>0.2278</v>
      </c>
      <c r="P16" s="189">
        <v>0.27350000000000002</v>
      </c>
      <c r="Q16" s="189">
        <v>0.31690000000000002</v>
      </c>
      <c r="R16" s="111">
        <v>0.29299999999999998</v>
      </c>
      <c r="S16" s="130">
        <f t="shared" si="0"/>
        <v>1</v>
      </c>
      <c r="T16" s="118">
        <v>1</v>
      </c>
      <c r="U16" s="85">
        <v>0</v>
      </c>
      <c r="V16" s="85">
        <f t="shared" si="1"/>
        <v>-0.5778576243835053</v>
      </c>
      <c r="W16" s="85">
        <v>0</v>
      </c>
      <c r="X16" s="85">
        <f t="shared" si="2"/>
        <v>0.81613759008016029</v>
      </c>
      <c r="Y16" s="86">
        <v>0.9</v>
      </c>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IV16" s="86">
        <f>AVERAGE(T10:T16)</f>
        <v>0.97999999999999987</v>
      </c>
    </row>
    <row r="17" spans="1:256" s="75" customFormat="1" ht="50.1" hidden="1" customHeight="1" x14ac:dyDescent="0.2">
      <c r="A17" s="102" t="s">
        <v>164</v>
      </c>
      <c r="B17" s="103" t="s">
        <v>118</v>
      </c>
      <c r="C17" s="103" t="s">
        <v>110</v>
      </c>
      <c r="D17" s="84" t="s">
        <v>165</v>
      </c>
      <c r="E17" s="214" t="s">
        <v>171</v>
      </c>
      <c r="F17" s="215"/>
      <c r="G17" s="102" t="s">
        <v>173</v>
      </c>
      <c r="H17" s="102" t="s">
        <v>144</v>
      </c>
      <c r="I17" s="102" t="s">
        <v>105</v>
      </c>
      <c r="J17" s="78" t="s">
        <v>346</v>
      </c>
      <c r="K17" s="104" t="s">
        <v>347</v>
      </c>
      <c r="L17" s="79" t="s">
        <v>348</v>
      </c>
      <c r="M17" s="70">
        <v>0.1</v>
      </c>
      <c r="N17" s="133">
        <v>0.03</v>
      </c>
      <c r="O17" s="133">
        <v>7.0000000000000007E-2</v>
      </c>
      <c r="P17" s="133">
        <v>0</v>
      </c>
      <c r="Q17" s="133">
        <v>0</v>
      </c>
      <c r="R17" s="133">
        <v>7.0000000000000007E-2</v>
      </c>
      <c r="S17" s="130">
        <f t="shared" si="0"/>
        <v>0.1</v>
      </c>
      <c r="T17" s="118">
        <f>O17/R17</f>
        <v>1</v>
      </c>
      <c r="U17" s="75">
        <v>0</v>
      </c>
      <c r="V17" s="75">
        <f t="shared" si="1"/>
        <v>-1</v>
      </c>
      <c r="W17" s="75">
        <v>0</v>
      </c>
      <c r="X17" s="75">
        <f t="shared" si="2"/>
        <v>0</v>
      </c>
      <c r="Y17" s="83">
        <v>1</v>
      </c>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row>
    <row r="18" spans="1:256" s="75" customFormat="1" ht="50.1" hidden="1" customHeight="1" x14ac:dyDescent="0.2">
      <c r="A18" s="102" t="s">
        <v>164</v>
      </c>
      <c r="B18" s="103" t="s">
        <v>118</v>
      </c>
      <c r="C18" s="103" t="s">
        <v>110</v>
      </c>
      <c r="D18" s="84" t="s">
        <v>166</v>
      </c>
      <c r="E18" s="214" t="s">
        <v>172</v>
      </c>
      <c r="F18" s="215"/>
      <c r="G18" s="102" t="s">
        <v>174</v>
      </c>
      <c r="H18" s="102" t="s">
        <v>144</v>
      </c>
      <c r="I18" s="102" t="s">
        <v>105</v>
      </c>
      <c r="J18" s="78" t="s">
        <v>252</v>
      </c>
      <c r="K18" s="104" t="s">
        <v>253</v>
      </c>
      <c r="L18" s="79" t="s">
        <v>254</v>
      </c>
      <c r="M18" s="181">
        <v>1</v>
      </c>
      <c r="N18" s="134">
        <v>0.42</v>
      </c>
      <c r="O18" s="133">
        <v>0.57999999999999996</v>
      </c>
      <c r="P18" s="133">
        <v>0</v>
      </c>
      <c r="Q18" s="133">
        <v>0</v>
      </c>
      <c r="R18" s="133">
        <v>0.53</v>
      </c>
      <c r="S18" s="130">
        <f t="shared" si="0"/>
        <v>1</v>
      </c>
      <c r="T18" s="118">
        <v>1</v>
      </c>
      <c r="U18" s="75">
        <v>0</v>
      </c>
      <c r="V18" s="75">
        <f t="shared" si="1"/>
        <v>-1</v>
      </c>
      <c r="W18" s="75">
        <v>0</v>
      </c>
      <c r="X18" s="75">
        <f t="shared" si="2"/>
        <v>0</v>
      </c>
      <c r="Y18" s="83">
        <v>1</v>
      </c>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row>
    <row r="19" spans="1:256" s="75" customFormat="1" ht="50.1" hidden="1" customHeight="1" x14ac:dyDescent="0.2">
      <c r="A19" s="192" t="s">
        <v>164</v>
      </c>
      <c r="B19" s="193" t="s">
        <v>118</v>
      </c>
      <c r="C19" s="193" t="s">
        <v>110</v>
      </c>
      <c r="D19" s="84" t="s">
        <v>406</v>
      </c>
      <c r="E19" s="213" t="s">
        <v>391</v>
      </c>
      <c r="F19" s="216"/>
      <c r="G19" s="192" t="s">
        <v>412</v>
      </c>
      <c r="H19" s="192" t="s">
        <v>144</v>
      </c>
      <c r="I19" s="192" t="s">
        <v>105</v>
      </c>
      <c r="J19" s="78" t="s">
        <v>427</v>
      </c>
      <c r="K19" s="175" t="s">
        <v>425</v>
      </c>
      <c r="L19" s="79" t="s">
        <v>426</v>
      </c>
      <c r="M19" s="181">
        <v>4</v>
      </c>
      <c r="N19" s="133">
        <v>0</v>
      </c>
      <c r="O19" s="133">
        <v>0</v>
      </c>
      <c r="P19" s="134">
        <v>0.45</v>
      </c>
      <c r="Q19" s="133">
        <v>2.15</v>
      </c>
      <c r="R19" s="133">
        <v>3.55</v>
      </c>
      <c r="S19" s="130">
        <f t="shared" si="0"/>
        <v>2.6</v>
      </c>
      <c r="T19" s="118">
        <f t="shared" ref="T19:T24" si="3">+Q19/R19</f>
        <v>0.60563380281690138</v>
      </c>
      <c r="Y19" s="83"/>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row>
    <row r="20" spans="1:256" s="75" customFormat="1" ht="50.1" hidden="1" customHeight="1" x14ac:dyDescent="0.2">
      <c r="A20" s="192" t="s">
        <v>164</v>
      </c>
      <c r="B20" s="193" t="s">
        <v>118</v>
      </c>
      <c r="C20" s="193" t="s">
        <v>110</v>
      </c>
      <c r="D20" s="84" t="s">
        <v>407</v>
      </c>
      <c r="E20" s="213" t="s">
        <v>392</v>
      </c>
      <c r="F20" s="216"/>
      <c r="G20" s="192" t="s">
        <v>413</v>
      </c>
      <c r="H20" s="192" t="s">
        <v>144</v>
      </c>
      <c r="I20" s="192" t="s">
        <v>105</v>
      </c>
      <c r="J20" s="78" t="s">
        <v>252</v>
      </c>
      <c r="K20" s="175" t="s">
        <v>419</v>
      </c>
      <c r="L20" s="79" t="s">
        <v>418</v>
      </c>
      <c r="M20" s="181">
        <v>1</v>
      </c>
      <c r="N20" s="133">
        <v>0</v>
      </c>
      <c r="O20" s="133">
        <v>0</v>
      </c>
      <c r="P20" s="133">
        <v>0.6</v>
      </c>
      <c r="Q20" s="133">
        <v>0.4</v>
      </c>
      <c r="R20" s="133">
        <v>0.4</v>
      </c>
      <c r="S20" s="130">
        <f t="shared" si="0"/>
        <v>1</v>
      </c>
      <c r="T20" s="118">
        <f t="shared" si="3"/>
        <v>1</v>
      </c>
      <c r="Y20" s="83"/>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row>
    <row r="21" spans="1:256" s="75" customFormat="1" ht="50.1" hidden="1" customHeight="1" x14ac:dyDescent="0.2">
      <c r="A21" s="192" t="s">
        <v>164</v>
      </c>
      <c r="B21" s="193" t="s">
        <v>118</v>
      </c>
      <c r="C21" s="193" t="s">
        <v>110</v>
      </c>
      <c r="D21" s="84" t="s">
        <v>408</v>
      </c>
      <c r="E21" s="213" t="s">
        <v>393</v>
      </c>
      <c r="F21" s="216"/>
      <c r="G21" s="192" t="s">
        <v>414</v>
      </c>
      <c r="H21" s="192" t="s">
        <v>144</v>
      </c>
      <c r="I21" s="192" t="s">
        <v>105</v>
      </c>
      <c r="J21" s="78" t="s">
        <v>428</v>
      </c>
      <c r="K21" s="175" t="s">
        <v>429</v>
      </c>
      <c r="L21" s="79" t="s">
        <v>418</v>
      </c>
      <c r="M21" s="181">
        <v>1</v>
      </c>
      <c r="N21" s="133">
        <v>0</v>
      </c>
      <c r="O21" s="133">
        <v>0</v>
      </c>
      <c r="P21" s="133">
        <v>0.45</v>
      </c>
      <c r="Q21" s="133">
        <v>0.55000000000000004</v>
      </c>
      <c r="R21" s="199">
        <v>0.55000000000000004</v>
      </c>
      <c r="S21" s="130">
        <f t="shared" si="0"/>
        <v>1</v>
      </c>
      <c r="T21" s="118">
        <f t="shared" si="3"/>
        <v>1</v>
      </c>
      <c r="Y21" s="83"/>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row>
    <row r="22" spans="1:256" s="75" customFormat="1" ht="50.1" hidden="1" customHeight="1" x14ac:dyDescent="0.2">
      <c r="A22" s="192" t="s">
        <v>164</v>
      </c>
      <c r="B22" s="193" t="s">
        <v>118</v>
      </c>
      <c r="C22" s="193" t="s">
        <v>110</v>
      </c>
      <c r="D22" s="84" t="s">
        <v>409</v>
      </c>
      <c r="E22" s="213" t="s">
        <v>394</v>
      </c>
      <c r="F22" s="216"/>
      <c r="G22" s="192" t="s">
        <v>415</v>
      </c>
      <c r="H22" s="192" t="s">
        <v>144</v>
      </c>
      <c r="I22" s="192" t="s">
        <v>105</v>
      </c>
      <c r="J22" s="78" t="s">
        <v>420</v>
      </c>
      <c r="K22" s="175" t="s">
        <v>404</v>
      </c>
      <c r="L22" s="79" t="s">
        <v>403</v>
      </c>
      <c r="M22" s="181">
        <v>1</v>
      </c>
      <c r="N22" s="133">
        <v>0</v>
      </c>
      <c r="O22" s="133">
        <v>0</v>
      </c>
      <c r="P22" s="133">
        <v>0.4</v>
      </c>
      <c r="Q22" s="133">
        <v>0.6</v>
      </c>
      <c r="R22" s="133">
        <v>0.6</v>
      </c>
      <c r="S22" s="130">
        <f t="shared" si="0"/>
        <v>1</v>
      </c>
      <c r="T22" s="118">
        <f t="shared" si="3"/>
        <v>1</v>
      </c>
      <c r="Y22" s="83"/>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row>
    <row r="23" spans="1:256" s="75" customFormat="1" ht="50.1" hidden="1" customHeight="1" x14ac:dyDescent="0.2">
      <c r="A23" s="192" t="s">
        <v>164</v>
      </c>
      <c r="B23" s="193" t="s">
        <v>118</v>
      </c>
      <c r="C23" s="193" t="s">
        <v>110</v>
      </c>
      <c r="D23" s="84" t="s">
        <v>410</v>
      </c>
      <c r="E23" s="213" t="s">
        <v>395</v>
      </c>
      <c r="F23" s="216"/>
      <c r="G23" s="192" t="s">
        <v>416</v>
      </c>
      <c r="H23" s="192" t="s">
        <v>144</v>
      </c>
      <c r="I23" s="192" t="s">
        <v>105</v>
      </c>
      <c r="J23" s="78" t="s">
        <v>431</v>
      </c>
      <c r="K23" s="175" t="s">
        <v>430</v>
      </c>
      <c r="L23" s="79" t="s">
        <v>384</v>
      </c>
      <c r="M23" s="181">
        <v>1</v>
      </c>
      <c r="N23" s="133">
        <v>0</v>
      </c>
      <c r="O23" s="133">
        <v>0</v>
      </c>
      <c r="P23" s="133">
        <v>0.35</v>
      </c>
      <c r="Q23" s="133">
        <v>0.64</v>
      </c>
      <c r="R23" s="133">
        <v>0.65</v>
      </c>
      <c r="S23" s="130">
        <f t="shared" si="0"/>
        <v>0.99</v>
      </c>
      <c r="T23" s="118">
        <f t="shared" si="3"/>
        <v>0.98461538461538456</v>
      </c>
      <c r="Y23" s="83"/>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row>
    <row r="24" spans="1:256" s="75" customFormat="1" ht="50.1" hidden="1" customHeight="1" x14ac:dyDescent="0.2">
      <c r="A24" s="192" t="s">
        <v>164</v>
      </c>
      <c r="B24" s="193" t="s">
        <v>118</v>
      </c>
      <c r="C24" s="193" t="s">
        <v>110</v>
      </c>
      <c r="D24" s="84" t="s">
        <v>411</v>
      </c>
      <c r="E24" s="213" t="s">
        <v>396</v>
      </c>
      <c r="F24" s="216"/>
      <c r="G24" s="192" t="s">
        <v>417</v>
      </c>
      <c r="H24" s="192" t="s">
        <v>144</v>
      </c>
      <c r="I24" s="192" t="s">
        <v>105</v>
      </c>
      <c r="J24" s="78" t="s">
        <v>434</v>
      </c>
      <c r="K24" s="175" t="s">
        <v>433</v>
      </c>
      <c r="L24" s="79" t="s">
        <v>432</v>
      </c>
      <c r="M24" s="181">
        <v>800</v>
      </c>
      <c r="N24" s="133">
        <v>0</v>
      </c>
      <c r="O24" s="133">
        <v>0</v>
      </c>
      <c r="P24" s="198">
        <v>251</v>
      </c>
      <c r="Q24" s="198">
        <v>523</v>
      </c>
      <c r="R24" s="198">
        <v>550</v>
      </c>
      <c r="S24" s="184">
        <f t="shared" si="0"/>
        <v>774</v>
      </c>
      <c r="T24" s="118">
        <f t="shared" si="3"/>
        <v>0.95090909090909093</v>
      </c>
      <c r="Y24" s="83"/>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row>
    <row r="25" spans="1:256" s="75" customFormat="1" ht="50.1" hidden="1" customHeight="1" x14ac:dyDescent="0.2">
      <c r="A25" s="103" t="s">
        <v>111</v>
      </c>
      <c r="B25" s="103" t="s">
        <v>119</v>
      </c>
      <c r="C25" s="103" t="s">
        <v>121</v>
      </c>
      <c r="D25" s="84" t="s">
        <v>175</v>
      </c>
      <c r="E25" s="213" t="s">
        <v>349</v>
      </c>
      <c r="F25" s="216"/>
      <c r="G25" s="102" t="s">
        <v>350</v>
      </c>
      <c r="H25" s="102" t="s">
        <v>144</v>
      </c>
      <c r="I25" s="102" t="s">
        <v>105</v>
      </c>
      <c r="J25" s="78" t="s">
        <v>422</v>
      </c>
      <c r="K25" s="175" t="s">
        <v>421</v>
      </c>
      <c r="L25" s="79" t="s">
        <v>388</v>
      </c>
      <c r="M25" s="70">
        <v>1</v>
      </c>
      <c r="N25" s="87">
        <v>0</v>
      </c>
      <c r="O25" s="87">
        <v>0</v>
      </c>
      <c r="P25" s="87">
        <v>0</v>
      </c>
      <c r="Q25" s="87">
        <v>1</v>
      </c>
      <c r="R25" s="87">
        <v>0.56999999999999995</v>
      </c>
      <c r="S25" s="130">
        <f t="shared" si="0"/>
        <v>1</v>
      </c>
      <c r="T25" s="118">
        <v>1</v>
      </c>
      <c r="U25" s="75">
        <v>0</v>
      </c>
      <c r="V25" s="75">
        <f t="shared" ref="V25:V43" si="4">-COS((P25/Y25)*PI())</f>
        <v>-1</v>
      </c>
      <c r="W25" s="75">
        <v>0</v>
      </c>
      <c r="X25" s="75">
        <f t="shared" ref="X25:X43" si="5">SIN((P25/Y25)*PI())</f>
        <v>0</v>
      </c>
      <c r="Y25" s="83">
        <v>1</v>
      </c>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row>
    <row r="26" spans="1:256" s="75" customFormat="1" ht="54.75" hidden="1" customHeight="1" x14ac:dyDescent="0.2">
      <c r="A26" s="103" t="s">
        <v>111</v>
      </c>
      <c r="B26" s="103" t="s">
        <v>119</v>
      </c>
      <c r="C26" s="103" t="s">
        <v>121</v>
      </c>
      <c r="D26" s="84" t="s">
        <v>176</v>
      </c>
      <c r="E26" s="213" t="s">
        <v>239</v>
      </c>
      <c r="F26" s="216"/>
      <c r="G26" s="102" t="s">
        <v>281</v>
      </c>
      <c r="H26" s="182" t="s">
        <v>143</v>
      </c>
      <c r="I26" s="102" t="s">
        <v>105</v>
      </c>
      <c r="J26" s="78" t="s">
        <v>282</v>
      </c>
      <c r="K26" s="105" t="s">
        <v>283</v>
      </c>
      <c r="L26" s="79" t="s">
        <v>284</v>
      </c>
      <c r="M26" s="70">
        <v>0.2</v>
      </c>
      <c r="N26" s="87">
        <v>0.11</v>
      </c>
      <c r="O26" s="87">
        <v>0</v>
      </c>
      <c r="P26" s="87">
        <v>0.1</v>
      </c>
      <c r="Q26" s="87">
        <v>0.08</v>
      </c>
      <c r="R26" s="87">
        <v>0.2</v>
      </c>
      <c r="S26" s="130">
        <f t="shared" si="0"/>
        <v>0.29000000000000004</v>
      </c>
      <c r="T26" s="118">
        <v>1</v>
      </c>
      <c r="Y26" s="83"/>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row>
    <row r="27" spans="1:256" s="85" customFormat="1" ht="50.1" hidden="1" customHeight="1" x14ac:dyDescent="0.2">
      <c r="A27" s="103" t="s">
        <v>111</v>
      </c>
      <c r="B27" s="103" t="s">
        <v>119</v>
      </c>
      <c r="C27" s="103" t="s">
        <v>121</v>
      </c>
      <c r="D27" s="84" t="s">
        <v>238</v>
      </c>
      <c r="E27" s="213" t="s">
        <v>285</v>
      </c>
      <c r="F27" s="216"/>
      <c r="G27" s="102" t="s">
        <v>286</v>
      </c>
      <c r="H27" s="102" t="s">
        <v>143</v>
      </c>
      <c r="I27" s="102" t="s">
        <v>105</v>
      </c>
      <c r="J27" s="78" t="s">
        <v>361</v>
      </c>
      <c r="K27" s="105" t="s">
        <v>373</v>
      </c>
      <c r="L27" s="79" t="s">
        <v>372</v>
      </c>
      <c r="M27" s="70">
        <v>1</v>
      </c>
      <c r="N27" s="87">
        <v>0.98</v>
      </c>
      <c r="O27" s="87">
        <v>1</v>
      </c>
      <c r="P27" s="87">
        <v>1</v>
      </c>
      <c r="Q27" s="87">
        <v>1</v>
      </c>
      <c r="R27" s="87">
        <v>1</v>
      </c>
      <c r="S27" s="130">
        <f t="shared" si="0"/>
        <v>3.98</v>
      </c>
      <c r="T27" s="118">
        <f>+Q27/R27</f>
        <v>1</v>
      </c>
      <c r="Y27" s="86"/>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row>
    <row r="28" spans="1:256" s="85" customFormat="1" ht="50.1" hidden="1" customHeight="1" x14ac:dyDescent="0.2">
      <c r="A28" s="103" t="s">
        <v>112</v>
      </c>
      <c r="B28" s="103" t="s">
        <v>119</v>
      </c>
      <c r="C28" s="103" t="s">
        <v>122</v>
      </c>
      <c r="D28" s="84" t="s">
        <v>198</v>
      </c>
      <c r="E28" s="214" t="s">
        <v>240</v>
      </c>
      <c r="F28" s="215"/>
      <c r="G28" s="102" t="s">
        <v>209</v>
      </c>
      <c r="H28" s="102" t="s">
        <v>143</v>
      </c>
      <c r="I28" s="102" t="s">
        <v>105</v>
      </c>
      <c r="J28" s="78" t="s">
        <v>138</v>
      </c>
      <c r="K28" s="105" t="s">
        <v>210</v>
      </c>
      <c r="L28" s="79" t="s">
        <v>211</v>
      </c>
      <c r="M28" s="91">
        <v>1</v>
      </c>
      <c r="N28" s="98">
        <v>1</v>
      </c>
      <c r="O28" s="98">
        <v>1</v>
      </c>
      <c r="P28" s="98">
        <v>1</v>
      </c>
      <c r="Q28" s="98">
        <v>1</v>
      </c>
      <c r="R28" s="98">
        <v>1</v>
      </c>
      <c r="S28" s="130">
        <f t="shared" si="0"/>
        <v>4</v>
      </c>
      <c r="T28" s="118">
        <f>Q28/R28</f>
        <v>1</v>
      </c>
      <c r="U28" s="75">
        <v>0</v>
      </c>
      <c r="V28" s="75">
        <f t="shared" si="4"/>
        <v>1</v>
      </c>
      <c r="W28" s="75">
        <v>0</v>
      </c>
      <c r="X28" s="75">
        <f t="shared" si="5"/>
        <v>1.22514845490862E-16</v>
      </c>
      <c r="Y28" s="83">
        <v>1</v>
      </c>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s="85" customFormat="1" ht="69.75" hidden="1" customHeight="1" x14ac:dyDescent="0.2">
      <c r="A29" s="103" t="s">
        <v>112</v>
      </c>
      <c r="B29" s="103" t="s">
        <v>119</v>
      </c>
      <c r="C29" s="103" t="s">
        <v>122</v>
      </c>
      <c r="D29" s="84" t="s">
        <v>199</v>
      </c>
      <c r="E29" s="214" t="s">
        <v>241</v>
      </c>
      <c r="F29" s="215"/>
      <c r="G29" s="102" t="s">
        <v>242</v>
      </c>
      <c r="H29" s="102" t="s">
        <v>143</v>
      </c>
      <c r="I29" s="102" t="s">
        <v>105</v>
      </c>
      <c r="J29" s="78" t="s">
        <v>212</v>
      </c>
      <c r="K29" s="105" t="s">
        <v>213</v>
      </c>
      <c r="L29" s="79" t="s">
        <v>211</v>
      </c>
      <c r="M29" s="91">
        <v>1</v>
      </c>
      <c r="N29" s="98">
        <v>1</v>
      </c>
      <c r="O29" s="98">
        <v>1</v>
      </c>
      <c r="P29" s="98">
        <v>1</v>
      </c>
      <c r="Q29" s="98">
        <v>1</v>
      </c>
      <c r="R29" s="98">
        <v>1</v>
      </c>
      <c r="S29" s="130">
        <f t="shared" si="0"/>
        <v>4</v>
      </c>
      <c r="T29" s="118">
        <f>Q29/R29</f>
        <v>1</v>
      </c>
      <c r="U29" s="75">
        <v>0</v>
      </c>
      <c r="V29" s="75">
        <f t="shared" si="4"/>
        <v>1</v>
      </c>
      <c r="W29" s="75">
        <v>0</v>
      </c>
      <c r="X29" s="75">
        <f t="shared" si="5"/>
        <v>1.22514845490862E-16</v>
      </c>
      <c r="Y29" s="83">
        <v>1</v>
      </c>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83">
        <f>AVERAGE(T28:T29)</f>
        <v>1</v>
      </c>
    </row>
    <row r="30" spans="1:256" s="75" customFormat="1" ht="75" hidden="1" customHeight="1" x14ac:dyDescent="0.2">
      <c r="A30" s="103" t="s">
        <v>113</v>
      </c>
      <c r="B30" s="103" t="s">
        <v>119</v>
      </c>
      <c r="C30" s="103" t="s">
        <v>122</v>
      </c>
      <c r="D30" s="84" t="s">
        <v>157</v>
      </c>
      <c r="E30" s="214" t="s">
        <v>240</v>
      </c>
      <c r="F30" s="215"/>
      <c r="G30" s="102" t="s">
        <v>209</v>
      </c>
      <c r="H30" s="102" t="s">
        <v>144</v>
      </c>
      <c r="I30" s="102" t="s">
        <v>105</v>
      </c>
      <c r="J30" s="78" t="s">
        <v>212</v>
      </c>
      <c r="K30" s="105" t="s">
        <v>214</v>
      </c>
      <c r="L30" s="79" t="s">
        <v>215</v>
      </c>
      <c r="M30" s="70">
        <v>1</v>
      </c>
      <c r="N30" s="70">
        <v>1</v>
      </c>
      <c r="O30" s="70">
        <v>1</v>
      </c>
      <c r="P30" s="70">
        <v>1</v>
      </c>
      <c r="Q30" s="70">
        <v>1</v>
      </c>
      <c r="R30" s="70">
        <v>1</v>
      </c>
      <c r="S30" s="130">
        <f t="shared" si="0"/>
        <v>4</v>
      </c>
      <c r="T30" s="118">
        <f>Q30/R30</f>
        <v>1</v>
      </c>
      <c r="U30" s="75">
        <v>0</v>
      </c>
      <c r="V30" s="75">
        <f t="shared" si="4"/>
        <v>1</v>
      </c>
      <c r="W30" s="75">
        <v>0</v>
      </c>
      <c r="X30" s="75">
        <f t="shared" si="5"/>
        <v>1.22514845490862E-16</v>
      </c>
      <c r="Y30" s="83">
        <v>1</v>
      </c>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IV30" s="83">
        <f>AVERAGE(T30)</f>
        <v>1</v>
      </c>
    </row>
    <row r="31" spans="1:256" s="85" customFormat="1" ht="50.1" hidden="1" customHeight="1" x14ac:dyDescent="0.2">
      <c r="A31" s="102" t="s">
        <v>162</v>
      </c>
      <c r="B31" s="102" t="s">
        <v>104</v>
      </c>
      <c r="C31" s="103" t="s">
        <v>120</v>
      </c>
      <c r="D31" s="84" t="s">
        <v>273</v>
      </c>
      <c r="E31" s="231" t="s">
        <v>274</v>
      </c>
      <c r="F31" s="231"/>
      <c r="G31" s="102" t="s">
        <v>275</v>
      </c>
      <c r="H31" s="102" t="s">
        <v>144</v>
      </c>
      <c r="I31" s="102" t="s">
        <v>105</v>
      </c>
      <c r="J31" s="78" t="s">
        <v>381</v>
      </c>
      <c r="K31" s="104" t="s">
        <v>382</v>
      </c>
      <c r="L31" s="79" t="s">
        <v>383</v>
      </c>
      <c r="M31" s="183">
        <v>176896</v>
      </c>
      <c r="N31" s="99">
        <v>74806</v>
      </c>
      <c r="O31" s="99">
        <f>111507+5</f>
        <v>111512</v>
      </c>
      <c r="P31" s="99">
        <v>180555</v>
      </c>
      <c r="Q31" s="99">
        <v>120226</v>
      </c>
      <c r="R31" s="99">
        <v>44224</v>
      </c>
      <c r="S31" s="184">
        <f t="shared" si="0"/>
        <v>487099</v>
      </c>
      <c r="T31" s="118">
        <v>1</v>
      </c>
      <c r="Y31" s="86"/>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IV31" s="86"/>
    </row>
    <row r="32" spans="1:256" s="75" customFormat="1" ht="50.1" hidden="1" customHeight="1" x14ac:dyDescent="0.2">
      <c r="A32" s="102" t="s">
        <v>167</v>
      </c>
      <c r="B32" s="103" t="s">
        <v>119</v>
      </c>
      <c r="C32" s="103" t="s">
        <v>121</v>
      </c>
      <c r="D32" s="84" t="s">
        <v>189</v>
      </c>
      <c r="E32" s="213" t="s">
        <v>351</v>
      </c>
      <c r="F32" s="216"/>
      <c r="G32" s="102" t="s">
        <v>292</v>
      </c>
      <c r="H32" s="102" t="s">
        <v>144</v>
      </c>
      <c r="I32" s="102" t="s">
        <v>105</v>
      </c>
      <c r="J32" s="78" t="s">
        <v>139</v>
      </c>
      <c r="K32" s="105" t="s">
        <v>295</v>
      </c>
      <c r="L32" s="79" t="s">
        <v>296</v>
      </c>
      <c r="M32" s="94">
        <v>1</v>
      </c>
      <c r="N32" s="186">
        <v>18</v>
      </c>
      <c r="O32" s="186">
        <v>2</v>
      </c>
      <c r="P32" s="186">
        <v>2</v>
      </c>
      <c r="Q32" s="186">
        <v>9</v>
      </c>
      <c r="R32" s="186">
        <v>9</v>
      </c>
      <c r="S32" s="130">
        <f t="shared" si="0"/>
        <v>31</v>
      </c>
      <c r="T32" s="118">
        <f>+Q32/R32</f>
        <v>1</v>
      </c>
      <c r="U32" s="75">
        <v>0</v>
      </c>
      <c r="V32" s="75">
        <f t="shared" si="4"/>
        <v>-1</v>
      </c>
      <c r="W32" s="75">
        <v>0</v>
      </c>
      <c r="X32" s="75">
        <f t="shared" si="5"/>
        <v>-2.45029690981724E-16</v>
      </c>
      <c r="Y32" s="83">
        <v>1</v>
      </c>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row>
    <row r="33" spans="1:256" s="85" customFormat="1" ht="51.75" hidden="1" customHeight="1" x14ac:dyDescent="0.2">
      <c r="A33" s="143" t="s">
        <v>167</v>
      </c>
      <c r="B33" s="144" t="s">
        <v>119</v>
      </c>
      <c r="C33" s="144" t="s">
        <v>121</v>
      </c>
      <c r="D33" s="84" t="s">
        <v>293</v>
      </c>
      <c r="E33" s="213" t="s">
        <v>297</v>
      </c>
      <c r="F33" s="216"/>
      <c r="G33" s="143" t="s">
        <v>298</v>
      </c>
      <c r="H33" s="143" t="s">
        <v>143</v>
      </c>
      <c r="I33" s="143" t="s">
        <v>105</v>
      </c>
      <c r="J33" s="78" t="s">
        <v>378</v>
      </c>
      <c r="K33" s="145" t="s">
        <v>379</v>
      </c>
      <c r="L33" s="79" t="s">
        <v>304</v>
      </c>
      <c r="M33" s="154" t="s">
        <v>380</v>
      </c>
      <c r="N33" s="190">
        <v>62.2</v>
      </c>
      <c r="O33" s="186">
        <v>43.8</v>
      </c>
      <c r="P33" s="186">
        <v>45</v>
      </c>
      <c r="Q33" s="186">
        <v>45</v>
      </c>
      <c r="R33" s="101">
        <v>78</v>
      </c>
      <c r="S33" s="130">
        <f t="shared" si="0"/>
        <v>196</v>
      </c>
      <c r="T33" s="118">
        <v>1</v>
      </c>
      <c r="Y33" s="86"/>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row>
    <row r="34" spans="1:256" s="75" customFormat="1" ht="50.1" hidden="1" customHeight="1" x14ac:dyDescent="0.2">
      <c r="A34" s="102" t="s">
        <v>167</v>
      </c>
      <c r="B34" s="103" t="s">
        <v>119</v>
      </c>
      <c r="C34" s="103" t="s">
        <v>121</v>
      </c>
      <c r="D34" s="84" t="s">
        <v>294</v>
      </c>
      <c r="E34" s="213" t="s">
        <v>299</v>
      </c>
      <c r="F34" s="216"/>
      <c r="G34" s="102" t="s">
        <v>300</v>
      </c>
      <c r="H34" s="102" t="s">
        <v>143</v>
      </c>
      <c r="I34" s="102" t="s">
        <v>105</v>
      </c>
      <c r="J34" s="78" t="s">
        <v>301</v>
      </c>
      <c r="K34" s="104" t="s">
        <v>302</v>
      </c>
      <c r="L34" s="79" t="s">
        <v>303</v>
      </c>
      <c r="M34" s="70">
        <v>0.42</v>
      </c>
      <c r="N34" s="100">
        <v>0.53779999999999994</v>
      </c>
      <c r="O34" s="100">
        <v>0.56999999999999995</v>
      </c>
      <c r="P34" s="100">
        <v>0.65</v>
      </c>
      <c r="Q34" s="100">
        <v>0.53</v>
      </c>
      <c r="R34" s="100">
        <v>0.42</v>
      </c>
      <c r="S34" s="130">
        <f t="shared" si="0"/>
        <v>2.2877999999999998</v>
      </c>
      <c r="T34" s="118">
        <v>1</v>
      </c>
      <c r="U34" s="75">
        <v>0</v>
      </c>
      <c r="V34" s="75">
        <f t="shared" si="4"/>
        <v>0.45399049973954669</v>
      </c>
      <c r="W34" s="75">
        <v>0</v>
      </c>
      <c r="X34" s="75">
        <f t="shared" si="5"/>
        <v>0.8910065241883679</v>
      </c>
      <c r="Y34" s="83">
        <v>1</v>
      </c>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IV34" s="83">
        <f>AVERAGE(T32:T34)</f>
        <v>1</v>
      </c>
    </row>
    <row r="35" spans="1:256" s="85" customFormat="1" ht="50.1" hidden="1" customHeight="1" x14ac:dyDescent="0.2">
      <c r="A35" s="103" t="s">
        <v>114</v>
      </c>
      <c r="B35" s="103" t="s">
        <v>119</v>
      </c>
      <c r="C35" s="103" t="s">
        <v>121</v>
      </c>
      <c r="D35" s="84" t="s">
        <v>177</v>
      </c>
      <c r="E35" s="214" t="s">
        <v>178</v>
      </c>
      <c r="F35" s="215"/>
      <c r="G35" s="102" t="s">
        <v>179</v>
      </c>
      <c r="H35" s="102" t="s">
        <v>144</v>
      </c>
      <c r="I35" s="102" t="s">
        <v>105</v>
      </c>
      <c r="J35" s="78" t="s">
        <v>206</v>
      </c>
      <c r="K35" s="105" t="s">
        <v>228</v>
      </c>
      <c r="L35" s="79" t="s">
        <v>226</v>
      </c>
      <c r="M35" s="92">
        <v>1</v>
      </c>
      <c r="N35" s="170">
        <v>0.29630000000000001</v>
      </c>
      <c r="O35" s="107">
        <v>0.35289999999999999</v>
      </c>
      <c r="P35" s="107">
        <v>0.71971107495434195</v>
      </c>
      <c r="Q35" s="106">
        <v>0.89370000000000005</v>
      </c>
      <c r="R35" s="106">
        <v>0.04</v>
      </c>
      <c r="S35" s="130">
        <f t="shared" si="0"/>
        <v>2.262611074954342</v>
      </c>
      <c r="T35" s="118">
        <v>1</v>
      </c>
      <c r="U35" s="85">
        <v>0</v>
      </c>
      <c r="V35" s="85">
        <f t="shared" si="4"/>
        <v>0.63672434410123468</v>
      </c>
      <c r="W35" s="85">
        <v>0</v>
      </c>
      <c r="X35" s="85">
        <f t="shared" si="5"/>
        <v>0.77109150535384086</v>
      </c>
      <c r="Y35" s="86">
        <v>1</v>
      </c>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row>
    <row r="36" spans="1:256" s="80" customFormat="1" ht="50.1" hidden="1" customHeight="1" x14ac:dyDescent="0.2">
      <c r="A36" s="74" t="s">
        <v>114</v>
      </c>
      <c r="B36" s="74" t="s">
        <v>119</v>
      </c>
      <c r="C36" s="74" t="s">
        <v>121</v>
      </c>
      <c r="D36" s="164" t="s">
        <v>180</v>
      </c>
      <c r="E36" s="213" t="s">
        <v>181</v>
      </c>
      <c r="F36" s="216"/>
      <c r="G36" s="165" t="s">
        <v>182</v>
      </c>
      <c r="H36" s="165" t="s">
        <v>144</v>
      </c>
      <c r="I36" s="165" t="s">
        <v>105</v>
      </c>
      <c r="J36" s="78" t="s">
        <v>206</v>
      </c>
      <c r="K36" s="163" t="s">
        <v>228</v>
      </c>
      <c r="L36" s="79" t="s">
        <v>226</v>
      </c>
      <c r="M36" s="169">
        <v>1</v>
      </c>
      <c r="N36" s="185">
        <v>0.25</v>
      </c>
      <c r="O36" s="169">
        <v>0.47</v>
      </c>
      <c r="P36" s="185">
        <v>0.63</v>
      </c>
      <c r="Q36" s="169">
        <v>0.85</v>
      </c>
      <c r="R36" s="185">
        <v>0.26</v>
      </c>
      <c r="S36" s="130">
        <f t="shared" si="0"/>
        <v>2.2000000000000002</v>
      </c>
      <c r="T36" s="118">
        <v>1</v>
      </c>
      <c r="U36" s="80">
        <v>0</v>
      </c>
      <c r="V36" s="80">
        <f>-COS((Q36/Y36)*PI())</f>
        <v>0.89100652418836779</v>
      </c>
      <c r="W36" s="80">
        <v>0</v>
      </c>
      <c r="X36" s="80">
        <f>SIN((Q36/Y36)*PI())</f>
        <v>0.45399049973954686</v>
      </c>
      <c r="Y36" s="82">
        <v>1</v>
      </c>
    </row>
    <row r="37" spans="1:256" s="85" customFormat="1" ht="50.1" hidden="1" customHeight="1" x14ac:dyDescent="0.2">
      <c r="A37" s="160" t="s">
        <v>114</v>
      </c>
      <c r="B37" s="160" t="s">
        <v>119</v>
      </c>
      <c r="C37" s="160" t="s">
        <v>121</v>
      </c>
      <c r="D37" s="84" t="s">
        <v>183</v>
      </c>
      <c r="E37" s="214" t="s">
        <v>184</v>
      </c>
      <c r="F37" s="215"/>
      <c r="G37" s="159" t="s">
        <v>185</v>
      </c>
      <c r="H37" s="159" t="s">
        <v>144</v>
      </c>
      <c r="I37" s="159" t="s">
        <v>105</v>
      </c>
      <c r="J37" s="78" t="s">
        <v>206</v>
      </c>
      <c r="K37" s="161" t="s">
        <v>228</v>
      </c>
      <c r="L37" s="79" t="s">
        <v>226</v>
      </c>
      <c r="M37" s="92">
        <v>1</v>
      </c>
      <c r="N37" s="106">
        <v>0.8</v>
      </c>
      <c r="O37" s="92">
        <v>0.88</v>
      </c>
      <c r="P37" s="92">
        <v>0.88</v>
      </c>
      <c r="Q37" s="94">
        <v>0.93</v>
      </c>
      <c r="R37" s="106">
        <v>0.1</v>
      </c>
      <c r="S37" s="130">
        <f t="shared" si="0"/>
        <v>3.49</v>
      </c>
      <c r="T37" s="118">
        <v>1</v>
      </c>
      <c r="U37" s="85">
        <v>0</v>
      </c>
      <c r="V37" s="85">
        <f t="shared" si="4"/>
        <v>0.92977648588825135</v>
      </c>
      <c r="W37" s="85">
        <v>0</v>
      </c>
      <c r="X37" s="85">
        <f t="shared" si="5"/>
        <v>0.36812455268467814</v>
      </c>
      <c r="Y37" s="86">
        <v>1</v>
      </c>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row>
    <row r="38" spans="1:256" s="80" customFormat="1" ht="50.1" hidden="1" customHeight="1" x14ac:dyDescent="0.2">
      <c r="A38" s="74" t="s">
        <v>114</v>
      </c>
      <c r="B38" s="74" t="s">
        <v>119</v>
      </c>
      <c r="C38" s="74" t="s">
        <v>121</v>
      </c>
      <c r="D38" s="164" t="s">
        <v>186</v>
      </c>
      <c r="E38" s="231" t="s">
        <v>231</v>
      </c>
      <c r="F38" s="231"/>
      <c r="G38" s="165" t="s">
        <v>287</v>
      </c>
      <c r="H38" s="165" t="s">
        <v>144</v>
      </c>
      <c r="I38" s="165" t="s">
        <v>105</v>
      </c>
      <c r="J38" s="78" t="s">
        <v>288</v>
      </c>
      <c r="K38" s="180" t="s">
        <v>289</v>
      </c>
      <c r="L38" s="79" t="s">
        <v>290</v>
      </c>
      <c r="M38" s="169">
        <v>1</v>
      </c>
      <c r="N38" s="169">
        <v>0.73</v>
      </c>
      <c r="O38" s="169">
        <v>0.84</v>
      </c>
      <c r="P38" s="169">
        <v>0.9</v>
      </c>
      <c r="Q38" s="171">
        <v>0.92</v>
      </c>
      <c r="R38" s="169">
        <v>1</v>
      </c>
      <c r="S38" s="130">
        <f t="shared" si="0"/>
        <v>3.3899999999999997</v>
      </c>
      <c r="T38" s="118">
        <v>1</v>
      </c>
      <c r="Y38" s="82"/>
    </row>
    <row r="39" spans="1:256" s="85" customFormat="1" ht="50.1" hidden="1" customHeight="1" x14ac:dyDescent="0.2">
      <c r="A39" s="179" t="s">
        <v>114</v>
      </c>
      <c r="B39" s="122" t="s">
        <v>119</v>
      </c>
      <c r="C39" s="122" t="s">
        <v>121</v>
      </c>
      <c r="D39" s="84" t="s">
        <v>187</v>
      </c>
      <c r="E39" s="213" t="s">
        <v>232</v>
      </c>
      <c r="F39" s="216"/>
      <c r="G39" s="121" t="s">
        <v>233</v>
      </c>
      <c r="H39" s="121" t="s">
        <v>144</v>
      </c>
      <c r="I39" s="121" t="s">
        <v>105</v>
      </c>
      <c r="J39" s="78" t="s">
        <v>234</v>
      </c>
      <c r="K39" s="123" t="s">
        <v>235</v>
      </c>
      <c r="L39" s="79" t="s">
        <v>235</v>
      </c>
      <c r="M39" s="137" t="s">
        <v>236</v>
      </c>
      <c r="N39" s="138">
        <v>-18879648.075999998</v>
      </c>
      <c r="O39" s="138">
        <v>-4087626.1560000032</v>
      </c>
      <c r="P39" s="138">
        <v>-10975156.900000006</v>
      </c>
      <c r="Q39" s="138">
        <v>-2940106.5160000324</v>
      </c>
      <c r="R39" s="138">
        <v>0</v>
      </c>
      <c r="S39" s="130">
        <f t="shared" si="0"/>
        <v>-36882537.648000039</v>
      </c>
      <c r="T39" s="118">
        <v>1</v>
      </c>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row>
    <row r="40" spans="1:256" s="85" customFormat="1" ht="50.1" hidden="1" customHeight="1" x14ac:dyDescent="0.2">
      <c r="A40" s="179" t="s">
        <v>114</v>
      </c>
      <c r="B40" s="122" t="s">
        <v>119</v>
      </c>
      <c r="C40" s="122" t="s">
        <v>121</v>
      </c>
      <c r="D40" s="84" t="s">
        <v>188</v>
      </c>
      <c r="E40" s="213" t="s">
        <v>237</v>
      </c>
      <c r="F40" s="216"/>
      <c r="G40" s="121" t="s">
        <v>233</v>
      </c>
      <c r="H40" s="121" t="s">
        <v>144</v>
      </c>
      <c r="I40" s="121" t="s">
        <v>105</v>
      </c>
      <c r="J40" s="78" t="s">
        <v>234</v>
      </c>
      <c r="K40" s="123" t="s">
        <v>235</v>
      </c>
      <c r="L40" s="79" t="s">
        <v>235</v>
      </c>
      <c r="M40" s="137" t="s">
        <v>236</v>
      </c>
      <c r="N40" s="138">
        <v>-19437140.125999998</v>
      </c>
      <c r="O40" s="138">
        <v>-78840449.106000006</v>
      </c>
      <c r="P40" s="138">
        <v>-51520454.420000002</v>
      </c>
      <c r="Q40" s="138">
        <v>-548797577.51600003</v>
      </c>
      <c r="R40" s="138">
        <v>0</v>
      </c>
      <c r="S40" s="130">
        <f t="shared" si="0"/>
        <v>-698595621.16799998</v>
      </c>
      <c r="T40" s="118">
        <v>1</v>
      </c>
      <c r="U40" s="85">
        <v>0</v>
      </c>
      <c r="V40" s="85" t="e">
        <f t="shared" si="4"/>
        <v>#NUM!</v>
      </c>
      <c r="W40" s="85">
        <v>0</v>
      </c>
      <c r="X40" s="85" t="e">
        <f t="shared" si="5"/>
        <v>#NUM!</v>
      </c>
      <c r="Y40" s="86">
        <v>1</v>
      </c>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IV40" s="86">
        <f>AVERAGE(T35:T40)</f>
        <v>1</v>
      </c>
    </row>
    <row r="41" spans="1:256" s="85" customFormat="1" ht="50.1" hidden="1" customHeight="1" x14ac:dyDescent="0.2">
      <c r="A41" s="122" t="s">
        <v>114</v>
      </c>
      <c r="B41" s="122" t="s">
        <v>119</v>
      </c>
      <c r="C41" s="122" t="s">
        <v>121</v>
      </c>
      <c r="D41" s="84" t="s">
        <v>341</v>
      </c>
      <c r="E41" s="217" t="s">
        <v>342</v>
      </c>
      <c r="F41" s="218"/>
      <c r="G41" s="121" t="s">
        <v>343</v>
      </c>
      <c r="H41" s="121" t="s">
        <v>144</v>
      </c>
      <c r="I41" s="121" t="s">
        <v>105</v>
      </c>
      <c r="J41" s="78" t="s">
        <v>203</v>
      </c>
      <c r="K41" s="124" t="s">
        <v>344</v>
      </c>
      <c r="L41" s="79" t="s">
        <v>345</v>
      </c>
      <c r="M41" s="139">
        <v>1</v>
      </c>
      <c r="N41" s="139">
        <v>1</v>
      </c>
      <c r="O41" s="139">
        <v>1</v>
      </c>
      <c r="P41" s="139">
        <v>1</v>
      </c>
      <c r="Q41" s="139">
        <v>1</v>
      </c>
      <c r="R41" s="139">
        <v>1</v>
      </c>
      <c r="S41" s="130">
        <f t="shared" si="0"/>
        <v>4</v>
      </c>
      <c r="T41" s="118">
        <f>+Q41/R41</f>
        <v>1</v>
      </c>
      <c r="Y41" s="86"/>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IV41" s="86"/>
    </row>
    <row r="42" spans="1:256" s="75" customFormat="1" ht="50.1" hidden="1" customHeight="1" x14ac:dyDescent="0.2">
      <c r="A42" s="178" t="s">
        <v>115</v>
      </c>
      <c r="B42" s="178" t="s">
        <v>119</v>
      </c>
      <c r="C42" s="178" t="s">
        <v>121</v>
      </c>
      <c r="D42" s="84" t="s">
        <v>190</v>
      </c>
      <c r="E42" s="213" t="s">
        <v>307</v>
      </c>
      <c r="F42" s="216"/>
      <c r="G42" s="177" t="s">
        <v>308</v>
      </c>
      <c r="H42" s="177" t="s">
        <v>144</v>
      </c>
      <c r="I42" s="177" t="s">
        <v>105</v>
      </c>
      <c r="J42" s="78" t="s">
        <v>138</v>
      </c>
      <c r="K42" s="175" t="s">
        <v>218</v>
      </c>
      <c r="L42" s="79" t="s">
        <v>215</v>
      </c>
      <c r="M42" s="70">
        <v>1</v>
      </c>
      <c r="N42" s="87">
        <v>1</v>
      </c>
      <c r="O42" s="87">
        <v>1</v>
      </c>
      <c r="P42" s="87">
        <v>1</v>
      </c>
      <c r="Q42" s="87">
        <v>1</v>
      </c>
      <c r="R42" s="87">
        <v>1</v>
      </c>
      <c r="S42" s="130">
        <f t="shared" si="0"/>
        <v>4</v>
      </c>
      <c r="T42" s="118">
        <f>+Q42/R42</f>
        <v>1</v>
      </c>
      <c r="U42" s="75">
        <v>0</v>
      </c>
      <c r="V42" s="75">
        <f t="shared" si="4"/>
        <v>1</v>
      </c>
      <c r="W42" s="75">
        <v>0</v>
      </c>
      <c r="X42" s="75">
        <f t="shared" si="5"/>
        <v>1.22514845490862E-16</v>
      </c>
      <c r="Y42" s="83">
        <v>1</v>
      </c>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row>
    <row r="43" spans="1:256" s="75" customFormat="1" ht="50.1" hidden="1" customHeight="1" x14ac:dyDescent="0.2">
      <c r="A43" s="178" t="s">
        <v>115</v>
      </c>
      <c r="B43" s="178" t="s">
        <v>119</v>
      </c>
      <c r="C43" s="178" t="s">
        <v>121</v>
      </c>
      <c r="D43" s="84" t="s">
        <v>191</v>
      </c>
      <c r="E43" s="213" t="s">
        <v>309</v>
      </c>
      <c r="F43" s="216"/>
      <c r="G43" s="177" t="s">
        <v>193</v>
      </c>
      <c r="H43" s="177" t="s">
        <v>144</v>
      </c>
      <c r="I43" s="177" t="s">
        <v>105</v>
      </c>
      <c r="J43" s="78" t="s">
        <v>138</v>
      </c>
      <c r="K43" s="175" t="s">
        <v>218</v>
      </c>
      <c r="L43" s="79" t="s">
        <v>215</v>
      </c>
      <c r="M43" s="70">
        <v>1</v>
      </c>
      <c r="N43" s="87">
        <v>1</v>
      </c>
      <c r="O43" s="87">
        <v>1</v>
      </c>
      <c r="P43" s="87">
        <v>1</v>
      </c>
      <c r="Q43" s="87">
        <v>1</v>
      </c>
      <c r="R43" s="87">
        <v>1</v>
      </c>
      <c r="S43" s="130">
        <f t="shared" si="0"/>
        <v>4</v>
      </c>
      <c r="T43" s="118">
        <f>+Q43/R43</f>
        <v>1</v>
      </c>
      <c r="U43" s="75">
        <v>0</v>
      </c>
      <c r="V43" s="75">
        <f t="shared" si="4"/>
        <v>1</v>
      </c>
      <c r="W43" s="75">
        <v>0</v>
      </c>
      <c r="X43" s="75">
        <f t="shared" si="5"/>
        <v>1.22514845490862E-16</v>
      </c>
      <c r="Y43" s="83">
        <v>1</v>
      </c>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row>
    <row r="44" spans="1:256" s="85" customFormat="1" ht="50.1" hidden="1" customHeight="1" x14ac:dyDescent="0.2">
      <c r="A44" s="103" t="s">
        <v>115</v>
      </c>
      <c r="B44" s="103" t="s">
        <v>119</v>
      </c>
      <c r="C44" s="103" t="s">
        <v>121</v>
      </c>
      <c r="D44" s="84" t="s">
        <v>192</v>
      </c>
      <c r="E44" s="213" t="s">
        <v>305</v>
      </c>
      <c r="F44" s="216"/>
      <c r="G44" s="102" t="s">
        <v>306</v>
      </c>
      <c r="H44" s="102" t="s">
        <v>144</v>
      </c>
      <c r="I44" s="102" t="s">
        <v>105</v>
      </c>
      <c r="J44" s="78" t="s">
        <v>139</v>
      </c>
      <c r="K44" s="105" t="s">
        <v>312</v>
      </c>
      <c r="L44" s="79" t="s">
        <v>358</v>
      </c>
      <c r="M44" s="70">
        <v>1</v>
      </c>
      <c r="N44" s="87">
        <v>0</v>
      </c>
      <c r="O44" s="87">
        <v>0.75</v>
      </c>
      <c r="P44" s="87">
        <v>0</v>
      </c>
      <c r="Q44" s="87">
        <v>1</v>
      </c>
      <c r="R44" s="87">
        <v>1</v>
      </c>
      <c r="S44" s="130">
        <f t="shared" si="0"/>
        <v>1.75</v>
      </c>
      <c r="T44" s="118">
        <v>1</v>
      </c>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row>
    <row r="45" spans="1:256" s="85" customFormat="1" ht="50.1" hidden="1" customHeight="1" x14ac:dyDescent="0.2">
      <c r="A45" s="178" t="s">
        <v>115</v>
      </c>
      <c r="B45" s="178" t="s">
        <v>119</v>
      </c>
      <c r="C45" s="178" t="s">
        <v>121</v>
      </c>
      <c r="D45" s="84" t="s">
        <v>216</v>
      </c>
      <c r="E45" s="219" t="s">
        <v>356</v>
      </c>
      <c r="F45" s="220"/>
      <c r="G45" s="85" t="s">
        <v>357</v>
      </c>
      <c r="H45" s="177" t="s">
        <v>144</v>
      </c>
      <c r="I45" s="177" t="s">
        <v>105</v>
      </c>
      <c r="J45" s="78" t="s">
        <v>139</v>
      </c>
      <c r="K45" s="176" t="s">
        <v>251</v>
      </c>
      <c r="L45" s="79" t="s">
        <v>205</v>
      </c>
      <c r="M45" s="70">
        <v>0.95</v>
      </c>
      <c r="N45" s="87">
        <v>0</v>
      </c>
      <c r="O45" s="87">
        <v>0</v>
      </c>
      <c r="P45" s="87">
        <v>0</v>
      </c>
      <c r="Q45" s="87">
        <v>0.97</v>
      </c>
      <c r="R45" s="87">
        <v>0.95</v>
      </c>
      <c r="S45" s="130">
        <f t="shared" si="0"/>
        <v>0.97</v>
      </c>
      <c r="T45" s="118">
        <v>1</v>
      </c>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row>
    <row r="46" spans="1:256" s="85" customFormat="1" ht="50.1" hidden="1" customHeight="1" x14ac:dyDescent="0.2">
      <c r="A46" s="103" t="s">
        <v>115</v>
      </c>
      <c r="B46" s="103" t="s">
        <v>119</v>
      </c>
      <c r="C46" s="103" t="s">
        <v>121</v>
      </c>
      <c r="D46" s="84" t="s">
        <v>217</v>
      </c>
      <c r="E46" s="213" t="s">
        <v>310</v>
      </c>
      <c r="F46" s="216"/>
      <c r="G46" s="102" t="s">
        <v>311</v>
      </c>
      <c r="H46" s="102" t="s">
        <v>144</v>
      </c>
      <c r="I46" s="102" t="s">
        <v>105</v>
      </c>
      <c r="J46" s="78" t="s">
        <v>139</v>
      </c>
      <c r="K46" s="104" t="s">
        <v>312</v>
      </c>
      <c r="L46" s="79" t="s">
        <v>211</v>
      </c>
      <c r="M46" s="70">
        <v>1</v>
      </c>
      <c r="N46" s="87">
        <v>1</v>
      </c>
      <c r="O46" s="191">
        <v>1</v>
      </c>
      <c r="P46" s="191">
        <v>1</v>
      </c>
      <c r="Q46" s="191">
        <v>1</v>
      </c>
      <c r="R46" s="87">
        <v>1</v>
      </c>
      <c r="S46" s="130">
        <f t="shared" si="0"/>
        <v>4</v>
      </c>
      <c r="T46" s="118">
        <f>+O46/R46</f>
        <v>1</v>
      </c>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row>
    <row r="47" spans="1:256" s="85" customFormat="1" ht="50.1" hidden="1" customHeight="1" x14ac:dyDescent="0.2">
      <c r="A47" s="178" t="s">
        <v>115</v>
      </c>
      <c r="B47" s="178" t="s">
        <v>119</v>
      </c>
      <c r="C47" s="178" t="s">
        <v>121</v>
      </c>
      <c r="D47" s="84" t="s">
        <v>219</v>
      </c>
      <c r="E47" s="221" t="s">
        <v>359</v>
      </c>
      <c r="F47" s="222"/>
      <c r="G47" s="177" t="s">
        <v>360</v>
      </c>
      <c r="H47" s="177" t="s">
        <v>144</v>
      </c>
      <c r="I47" s="177" t="s">
        <v>105</v>
      </c>
      <c r="J47" s="78" t="s">
        <v>363</v>
      </c>
      <c r="K47" s="175" t="s">
        <v>362</v>
      </c>
      <c r="L47" s="79" t="s">
        <v>364</v>
      </c>
      <c r="M47" s="70">
        <v>1</v>
      </c>
      <c r="N47" s="87">
        <v>0</v>
      </c>
      <c r="O47" s="191">
        <v>1</v>
      </c>
      <c r="P47" s="191">
        <v>0</v>
      </c>
      <c r="Q47" s="87">
        <v>1</v>
      </c>
      <c r="R47" s="87">
        <v>1</v>
      </c>
      <c r="S47" s="130">
        <f>SUM(N47:Q47)</f>
        <v>2</v>
      </c>
      <c r="T47" s="118">
        <v>1</v>
      </c>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row>
    <row r="48" spans="1:256" s="85" customFormat="1" ht="50.1" hidden="1" customHeight="1" x14ac:dyDescent="0.2">
      <c r="A48" s="156" t="s">
        <v>115</v>
      </c>
      <c r="B48" s="156" t="s">
        <v>119</v>
      </c>
      <c r="C48" s="156" t="s">
        <v>121</v>
      </c>
      <c r="D48" s="84" t="s">
        <v>220</v>
      </c>
      <c r="E48" s="213" t="s">
        <v>313</v>
      </c>
      <c r="F48" s="216"/>
      <c r="G48" s="155" t="s">
        <v>314</v>
      </c>
      <c r="H48" s="155" t="s">
        <v>144</v>
      </c>
      <c r="I48" s="155" t="s">
        <v>105</v>
      </c>
      <c r="J48" s="78" t="s">
        <v>315</v>
      </c>
      <c r="K48" s="157" t="s">
        <v>316</v>
      </c>
      <c r="L48" s="79" t="s">
        <v>317</v>
      </c>
      <c r="M48" s="70">
        <v>1</v>
      </c>
      <c r="N48" s="87">
        <v>1</v>
      </c>
      <c r="O48" s="87">
        <v>1</v>
      </c>
      <c r="P48" s="87">
        <v>1</v>
      </c>
      <c r="Q48" s="87">
        <v>1</v>
      </c>
      <c r="R48" s="87">
        <v>1</v>
      </c>
      <c r="S48" s="130">
        <f t="shared" si="0"/>
        <v>4</v>
      </c>
      <c r="T48" s="118">
        <f>+Q48/R48</f>
        <v>1</v>
      </c>
      <c r="U48" s="89"/>
      <c r="V48" s="89"/>
      <c r="W48" s="89"/>
      <c r="X48" s="89"/>
      <c r="Y48" s="89"/>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row>
    <row r="49" spans="1:256" s="75" customFormat="1" ht="50.1" hidden="1" customHeight="1" x14ac:dyDescent="0.2">
      <c r="A49" s="103" t="s">
        <v>115</v>
      </c>
      <c r="B49" s="103" t="s">
        <v>119</v>
      </c>
      <c r="C49" s="103" t="s">
        <v>121</v>
      </c>
      <c r="D49" s="84" t="s">
        <v>221</v>
      </c>
      <c r="E49" s="213" t="s">
        <v>318</v>
      </c>
      <c r="F49" s="216"/>
      <c r="G49" s="102" t="s">
        <v>319</v>
      </c>
      <c r="H49" s="102" t="s">
        <v>144</v>
      </c>
      <c r="I49" s="102" t="s">
        <v>105</v>
      </c>
      <c r="J49" s="78" t="s">
        <v>315</v>
      </c>
      <c r="K49" s="104" t="s">
        <v>316</v>
      </c>
      <c r="L49" s="79" t="s">
        <v>317</v>
      </c>
      <c r="M49" s="70">
        <v>1</v>
      </c>
      <c r="N49" s="87">
        <v>1</v>
      </c>
      <c r="O49" s="87">
        <v>1</v>
      </c>
      <c r="P49" s="87">
        <v>1</v>
      </c>
      <c r="Q49" s="87">
        <v>1</v>
      </c>
      <c r="R49" s="87">
        <v>1</v>
      </c>
      <c r="S49" s="130">
        <f t="shared" si="0"/>
        <v>4</v>
      </c>
      <c r="T49" s="118">
        <f>+Q49/R49</f>
        <v>1</v>
      </c>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row>
    <row r="50" spans="1:256" s="75" customFormat="1" ht="50.1" hidden="1" customHeight="1" x14ac:dyDescent="0.2">
      <c r="A50" s="103" t="s">
        <v>115</v>
      </c>
      <c r="B50" s="103" t="s">
        <v>119</v>
      </c>
      <c r="C50" s="103" t="s">
        <v>121</v>
      </c>
      <c r="D50" s="84" t="s">
        <v>365</v>
      </c>
      <c r="E50" s="213" t="s">
        <v>366</v>
      </c>
      <c r="F50" s="216"/>
      <c r="G50" s="102" t="s">
        <v>337</v>
      </c>
      <c r="H50" s="102" t="s">
        <v>144</v>
      </c>
      <c r="I50" s="102" t="s">
        <v>105</v>
      </c>
      <c r="J50" s="78" t="s">
        <v>338</v>
      </c>
      <c r="K50" s="104" t="s">
        <v>251</v>
      </c>
      <c r="L50" s="79" t="s">
        <v>339</v>
      </c>
      <c r="M50" s="87">
        <v>1</v>
      </c>
      <c r="N50" s="87">
        <v>0</v>
      </c>
      <c r="O50" s="87">
        <v>1</v>
      </c>
      <c r="P50" s="87">
        <v>1</v>
      </c>
      <c r="Q50" s="87">
        <v>1</v>
      </c>
      <c r="R50" s="87">
        <v>1</v>
      </c>
      <c r="S50" s="130">
        <f t="shared" si="0"/>
        <v>3</v>
      </c>
      <c r="T50" s="118">
        <f>+Q50/R50</f>
        <v>1</v>
      </c>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row>
    <row r="51" spans="1:256" s="85" customFormat="1" ht="50.1" hidden="1" customHeight="1" x14ac:dyDescent="0.2">
      <c r="A51" s="156" t="s">
        <v>115</v>
      </c>
      <c r="B51" s="156" t="s">
        <v>119</v>
      </c>
      <c r="C51" s="156" t="s">
        <v>121</v>
      </c>
      <c r="D51" s="84" t="s">
        <v>223</v>
      </c>
      <c r="E51" s="213" t="s">
        <v>320</v>
      </c>
      <c r="F51" s="216"/>
      <c r="G51" s="155" t="s">
        <v>321</v>
      </c>
      <c r="H51" s="155" t="s">
        <v>144</v>
      </c>
      <c r="I51" s="155" t="s">
        <v>105</v>
      </c>
      <c r="J51" s="78" t="s">
        <v>222</v>
      </c>
      <c r="K51" s="157" t="s">
        <v>325</v>
      </c>
      <c r="L51" s="79" t="s">
        <v>322</v>
      </c>
      <c r="M51" s="88">
        <v>0</v>
      </c>
      <c r="N51" s="88">
        <v>2</v>
      </c>
      <c r="O51" s="88">
        <v>0</v>
      </c>
      <c r="P51" s="88">
        <v>0</v>
      </c>
      <c r="Q51" s="88">
        <v>0</v>
      </c>
      <c r="R51" s="88">
        <v>0</v>
      </c>
      <c r="S51" s="187">
        <f>SUM(M51:R51)</f>
        <v>2</v>
      </c>
      <c r="T51" s="118">
        <v>1</v>
      </c>
      <c r="U51" s="89"/>
      <c r="V51" s="89"/>
      <c r="W51" s="89"/>
      <c r="X51" s="89"/>
      <c r="Y51" s="89"/>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89"/>
    </row>
    <row r="52" spans="1:256" s="85" customFormat="1" ht="50.1" hidden="1" customHeight="1" x14ac:dyDescent="0.2">
      <c r="A52" s="127" t="s">
        <v>115</v>
      </c>
      <c r="B52" s="127" t="s">
        <v>119</v>
      </c>
      <c r="C52" s="127" t="s">
        <v>121</v>
      </c>
      <c r="D52" s="84" t="s">
        <v>224</v>
      </c>
      <c r="E52" s="213" t="s">
        <v>323</v>
      </c>
      <c r="F52" s="216"/>
      <c r="G52" s="126" t="s">
        <v>324</v>
      </c>
      <c r="H52" s="126" t="s">
        <v>144</v>
      </c>
      <c r="I52" s="126" t="s">
        <v>105</v>
      </c>
      <c r="J52" s="78" t="s">
        <v>222</v>
      </c>
      <c r="K52" s="128" t="s">
        <v>325</v>
      </c>
      <c r="L52" s="79" t="s">
        <v>322</v>
      </c>
      <c r="M52" s="88">
        <v>0</v>
      </c>
      <c r="N52" s="88">
        <v>4</v>
      </c>
      <c r="O52" s="88">
        <v>0</v>
      </c>
      <c r="P52" s="88">
        <v>0</v>
      </c>
      <c r="Q52" s="88">
        <v>0</v>
      </c>
      <c r="R52" s="88">
        <v>0</v>
      </c>
      <c r="S52" s="130">
        <f t="shared" si="0"/>
        <v>4</v>
      </c>
      <c r="T52" s="118">
        <v>1</v>
      </c>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row>
    <row r="53" spans="1:256" s="75" customFormat="1" ht="50.1" hidden="1" customHeight="1" x14ac:dyDescent="0.2">
      <c r="A53" s="103" t="s">
        <v>115</v>
      </c>
      <c r="B53" s="103" t="s">
        <v>119</v>
      </c>
      <c r="C53" s="103" t="s">
        <v>121</v>
      </c>
      <c r="D53" s="84" t="s">
        <v>225</v>
      </c>
      <c r="E53" s="213" t="s">
        <v>326</v>
      </c>
      <c r="F53" s="216"/>
      <c r="G53" s="102" t="s">
        <v>327</v>
      </c>
      <c r="H53" s="102" t="s">
        <v>144</v>
      </c>
      <c r="I53" s="102" t="s">
        <v>390</v>
      </c>
      <c r="J53" s="78" t="s">
        <v>222</v>
      </c>
      <c r="K53" s="104" t="s">
        <v>328</v>
      </c>
      <c r="L53" s="79" t="s">
        <v>328</v>
      </c>
      <c r="M53" s="88">
        <v>0</v>
      </c>
      <c r="N53" s="88">
        <v>0</v>
      </c>
      <c r="O53" s="88">
        <v>0</v>
      </c>
      <c r="P53" s="88">
        <v>0</v>
      </c>
      <c r="Q53" s="88">
        <v>0</v>
      </c>
      <c r="R53" s="88">
        <v>0</v>
      </c>
      <c r="S53" s="130">
        <f t="shared" si="0"/>
        <v>0</v>
      </c>
      <c r="T53" s="118">
        <v>1</v>
      </c>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row>
    <row r="54" spans="1:256" s="75" customFormat="1" ht="50.1" hidden="1" customHeight="1" x14ac:dyDescent="0.2">
      <c r="A54" s="103" t="s">
        <v>115</v>
      </c>
      <c r="B54" s="103" t="s">
        <v>119</v>
      </c>
      <c r="C54" s="103" t="s">
        <v>121</v>
      </c>
      <c r="D54" s="84" t="s">
        <v>336</v>
      </c>
      <c r="E54" s="213" t="s">
        <v>329</v>
      </c>
      <c r="F54" s="216"/>
      <c r="G54" s="102" t="s">
        <v>330</v>
      </c>
      <c r="H54" s="102" t="s">
        <v>144</v>
      </c>
      <c r="I54" s="102" t="s">
        <v>390</v>
      </c>
      <c r="J54" s="78" t="s">
        <v>222</v>
      </c>
      <c r="K54" s="104" t="s">
        <v>325</v>
      </c>
      <c r="L54" s="79" t="s">
        <v>322</v>
      </c>
      <c r="M54" s="88">
        <v>0</v>
      </c>
      <c r="N54" s="88">
        <v>0</v>
      </c>
      <c r="O54" s="88">
        <v>0</v>
      </c>
      <c r="P54" s="88">
        <v>0</v>
      </c>
      <c r="Q54" s="88">
        <v>0</v>
      </c>
      <c r="R54" s="88">
        <v>0</v>
      </c>
      <c r="S54" s="187">
        <f t="shared" si="0"/>
        <v>0</v>
      </c>
      <c r="T54" s="118">
        <v>1</v>
      </c>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row>
    <row r="55" spans="1:256" s="75" customFormat="1" ht="50.1" hidden="1" customHeight="1" x14ac:dyDescent="0.2">
      <c r="A55" s="103" t="s">
        <v>115</v>
      </c>
      <c r="B55" s="103" t="s">
        <v>119</v>
      </c>
      <c r="C55" s="103" t="s">
        <v>121</v>
      </c>
      <c r="D55" s="84" t="s">
        <v>367</v>
      </c>
      <c r="E55" s="213" t="s">
        <v>331</v>
      </c>
      <c r="F55" s="216"/>
      <c r="G55" s="102" t="s">
        <v>332</v>
      </c>
      <c r="H55" s="102" t="s">
        <v>144</v>
      </c>
      <c r="I55" s="102" t="s">
        <v>390</v>
      </c>
      <c r="J55" s="78" t="s">
        <v>222</v>
      </c>
      <c r="K55" s="104" t="s">
        <v>333</v>
      </c>
      <c r="L55" s="79" t="s">
        <v>244</v>
      </c>
      <c r="M55" s="88">
        <v>0</v>
      </c>
      <c r="N55" s="88">
        <v>0</v>
      </c>
      <c r="O55" s="88">
        <v>0</v>
      </c>
      <c r="P55" s="88">
        <v>0</v>
      </c>
      <c r="Q55" s="154">
        <v>0</v>
      </c>
      <c r="R55" s="88">
        <v>0</v>
      </c>
      <c r="S55" s="130">
        <f t="shared" si="0"/>
        <v>0</v>
      </c>
      <c r="T55" s="118">
        <v>1</v>
      </c>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row>
    <row r="56" spans="1:256" s="89" customFormat="1" ht="50.1" hidden="1" customHeight="1" x14ac:dyDescent="0.2">
      <c r="A56" s="74" t="s">
        <v>115</v>
      </c>
      <c r="B56" s="74" t="s">
        <v>119</v>
      </c>
      <c r="C56" s="74" t="s">
        <v>121</v>
      </c>
      <c r="D56" s="164" t="s">
        <v>368</v>
      </c>
      <c r="E56" s="213" t="s">
        <v>334</v>
      </c>
      <c r="F56" s="213"/>
      <c r="G56" s="165" t="s">
        <v>335</v>
      </c>
      <c r="H56" s="165" t="s">
        <v>144</v>
      </c>
      <c r="I56" s="165" t="s">
        <v>105</v>
      </c>
      <c r="J56" s="78" t="s">
        <v>371</v>
      </c>
      <c r="K56" s="162" t="s">
        <v>370</v>
      </c>
      <c r="L56" s="79" t="s">
        <v>369</v>
      </c>
      <c r="M56" s="166">
        <v>0.12</v>
      </c>
      <c r="N56" s="167">
        <v>0.01</v>
      </c>
      <c r="O56" s="167">
        <v>0</v>
      </c>
      <c r="P56" s="167">
        <v>0</v>
      </c>
      <c r="Q56" s="168">
        <v>0.01</v>
      </c>
      <c r="R56" s="166">
        <v>0.03</v>
      </c>
      <c r="S56" s="130">
        <f t="shared" si="0"/>
        <v>0.02</v>
      </c>
      <c r="T56" s="118">
        <v>1</v>
      </c>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row>
    <row r="57" spans="1:256" s="80" customFormat="1" ht="53.25" customHeight="1" x14ac:dyDescent="0.2">
      <c r="A57" s="74" t="s">
        <v>116</v>
      </c>
      <c r="B57" s="74" t="s">
        <v>119</v>
      </c>
      <c r="C57" s="74" t="s">
        <v>103</v>
      </c>
      <c r="D57" s="164" t="s">
        <v>158</v>
      </c>
      <c r="E57" s="213" t="s">
        <v>124</v>
      </c>
      <c r="F57" s="216"/>
      <c r="G57" s="165" t="s">
        <v>276</v>
      </c>
      <c r="H57" s="165" t="s">
        <v>143</v>
      </c>
      <c r="I57" s="165" t="s">
        <v>105</v>
      </c>
      <c r="J57" s="78" t="s">
        <v>206</v>
      </c>
      <c r="K57" s="163" t="s">
        <v>229</v>
      </c>
      <c r="L57" s="79" t="s">
        <v>230</v>
      </c>
      <c r="M57" s="172">
        <v>1</v>
      </c>
      <c r="N57" s="173">
        <v>0.73</v>
      </c>
      <c r="O57" s="173">
        <v>1</v>
      </c>
      <c r="P57" s="173">
        <v>0.96</v>
      </c>
      <c r="Q57" s="174">
        <v>1.03</v>
      </c>
      <c r="R57" s="173">
        <v>1</v>
      </c>
      <c r="S57" s="130">
        <f t="shared" si="0"/>
        <v>3.7199999999999998</v>
      </c>
      <c r="T57" s="118">
        <v>1</v>
      </c>
      <c r="U57" s="80">
        <v>0</v>
      </c>
      <c r="V57" s="80">
        <f>-COS((Q57/Y57)*PI())</f>
        <v>0.99556196460308</v>
      </c>
      <c r="W57" s="80">
        <v>0</v>
      </c>
      <c r="X57" s="80">
        <f>SIN((Q57/Y57)*PI())</f>
        <v>-9.4108313318514103E-2</v>
      </c>
      <c r="Y57" s="82">
        <v>1</v>
      </c>
    </row>
    <row r="58" spans="1:256" s="85" customFormat="1" ht="50.1" customHeight="1" x14ac:dyDescent="0.2">
      <c r="A58" s="152" t="s">
        <v>116</v>
      </c>
      <c r="B58" s="152" t="s">
        <v>119</v>
      </c>
      <c r="C58" s="152" t="s">
        <v>103</v>
      </c>
      <c r="D58" s="84" t="s">
        <v>159</v>
      </c>
      <c r="E58" s="214" t="s">
        <v>277</v>
      </c>
      <c r="F58" s="215"/>
      <c r="G58" s="151" t="s">
        <v>278</v>
      </c>
      <c r="H58" s="151" t="s">
        <v>143</v>
      </c>
      <c r="I58" s="151" t="s">
        <v>105</v>
      </c>
      <c r="J58" s="78" t="s">
        <v>206</v>
      </c>
      <c r="K58" s="153" t="s">
        <v>229</v>
      </c>
      <c r="L58" s="79" t="s">
        <v>230</v>
      </c>
      <c r="M58" s="70">
        <v>1</v>
      </c>
      <c r="N58" s="158">
        <v>1</v>
      </c>
      <c r="O58" s="173">
        <v>1</v>
      </c>
      <c r="P58" s="173">
        <v>1</v>
      </c>
      <c r="Q58" s="173">
        <v>1</v>
      </c>
      <c r="R58" s="158">
        <v>1</v>
      </c>
      <c r="S58" s="130">
        <f t="shared" si="0"/>
        <v>4</v>
      </c>
      <c r="T58" s="118">
        <f>P58/R58</f>
        <v>1</v>
      </c>
      <c r="Y58" s="86"/>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row>
    <row r="59" spans="1:256" s="85" customFormat="1" ht="50.1" customHeight="1" x14ac:dyDescent="0.2">
      <c r="A59" s="103" t="s">
        <v>116</v>
      </c>
      <c r="B59" s="103" t="s">
        <v>119</v>
      </c>
      <c r="C59" s="103" t="s">
        <v>103</v>
      </c>
      <c r="D59" s="84" t="s">
        <v>160</v>
      </c>
      <c r="E59" s="214" t="s">
        <v>279</v>
      </c>
      <c r="F59" s="215"/>
      <c r="G59" s="102" t="s">
        <v>280</v>
      </c>
      <c r="H59" s="102" t="s">
        <v>143</v>
      </c>
      <c r="I59" s="102" t="s">
        <v>105</v>
      </c>
      <c r="J59" s="78" t="s">
        <v>206</v>
      </c>
      <c r="K59" s="105" t="s">
        <v>229</v>
      </c>
      <c r="L59" s="79" t="s">
        <v>230</v>
      </c>
      <c r="M59" s="70">
        <v>1</v>
      </c>
      <c r="N59" s="98">
        <v>1</v>
      </c>
      <c r="O59" s="173">
        <v>1</v>
      </c>
      <c r="P59" s="98">
        <v>0.48</v>
      </c>
      <c r="Q59" s="98">
        <v>1</v>
      </c>
      <c r="R59" s="98">
        <v>1</v>
      </c>
      <c r="S59" s="130">
        <f t="shared" si="0"/>
        <v>3.48</v>
      </c>
      <c r="T59" s="118">
        <f>Q59/R59</f>
        <v>1</v>
      </c>
      <c r="U59" s="89">
        <v>0</v>
      </c>
      <c r="V59" s="89">
        <f>-COS((P59/Y59)*PI())</f>
        <v>-6.2790519529313527E-2</v>
      </c>
      <c r="W59" s="89">
        <v>0</v>
      </c>
      <c r="X59" s="89">
        <f>SIN((P59/Y59)*PI())</f>
        <v>0.99802672842827156</v>
      </c>
      <c r="Y59" s="90">
        <v>1</v>
      </c>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90">
        <f>AVERAGE(T57:T59)</f>
        <v>1</v>
      </c>
    </row>
    <row r="60" spans="1:256" s="75" customFormat="1" ht="61.5" hidden="1" customHeight="1" x14ac:dyDescent="0.2">
      <c r="A60" s="179" t="s">
        <v>117</v>
      </c>
      <c r="B60" s="103" t="s">
        <v>119</v>
      </c>
      <c r="C60" s="103" t="s">
        <v>121</v>
      </c>
      <c r="D60" s="84" t="s">
        <v>389</v>
      </c>
      <c r="E60" s="214" t="s">
        <v>243</v>
      </c>
      <c r="F60" s="215"/>
      <c r="G60" s="102" t="s">
        <v>352</v>
      </c>
      <c r="H60" s="102" t="s">
        <v>144</v>
      </c>
      <c r="I60" s="102" t="s">
        <v>105</v>
      </c>
      <c r="J60" s="78" t="s">
        <v>244</v>
      </c>
      <c r="K60" s="105" t="s">
        <v>245</v>
      </c>
      <c r="L60" s="79" t="s">
        <v>246</v>
      </c>
      <c r="M60" s="93">
        <v>4</v>
      </c>
      <c r="N60" s="101">
        <v>1</v>
      </c>
      <c r="O60" s="135">
        <v>1</v>
      </c>
      <c r="P60" s="135">
        <v>1</v>
      </c>
      <c r="Q60" s="135">
        <v>1</v>
      </c>
      <c r="R60" s="101">
        <v>1</v>
      </c>
      <c r="S60" s="130">
        <f t="shared" si="0"/>
        <v>4</v>
      </c>
      <c r="T60" s="118">
        <f>Q60/R60</f>
        <v>1</v>
      </c>
      <c r="U60" s="75">
        <v>0</v>
      </c>
      <c r="V60" s="75">
        <f>-COS((P60/Y60)*PI())</f>
        <v>1</v>
      </c>
      <c r="W60" s="75">
        <v>0</v>
      </c>
      <c r="X60" s="75">
        <f>SIN((P60/Y60)*PI())</f>
        <v>1.22514845490862E-16</v>
      </c>
      <c r="Y60" s="83">
        <v>1</v>
      </c>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IV60" s="83">
        <f>AVERAGE(T60)</f>
        <v>1</v>
      </c>
    </row>
    <row r="61" spans="1:256" s="85" customFormat="1" ht="48.75" hidden="1" customHeight="1" x14ac:dyDescent="0.2">
      <c r="A61" s="102" t="s">
        <v>163</v>
      </c>
      <c r="B61" s="102" t="s">
        <v>168</v>
      </c>
      <c r="C61" s="103" t="s">
        <v>123</v>
      </c>
      <c r="D61" s="84" t="s">
        <v>169</v>
      </c>
      <c r="E61" s="214" t="s">
        <v>247</v>
      </c>
      <c r="F61" s="215"/>
      <c r="G61" s="102" t="s">
        <v>170</v>
      </c>
      <c r="H61" s="102" t="s">
        <v>144</v>
      </c>
      <c r="I61" s="102" t="s">
        <v>105</v>
      </c>
      <c r="J61" s="78" t="s">
        <v>138</v>
      </c>
      <c r="K61" s="105" t="s">
        <v>227</v>
      </c>
      <c r="L61" s="79" t="s">
        <v>226</v>
      </c>
      <c r="M61" s="70">
        <v>1</v>
      </c>
      <c r="N61" s="70">
        <v>0.25</v>
      </c>
      <c r="O61" s="70">
        <v>0.25</v>
      </c>
      <c r="P61" s="98">
        <v>0.26</v>
      </c>
      <c r="Q61" s="98">
        <v>0.25</v>
      </c>
      <c r="R61" s="70">
        <v>0.25</v>
      </c>
      <c r="S61" s="130">
        <f t="shared" si="0"/>
        <v>1.01</v>
      </c>
      <c r="T61" s="118">
        <f>Q61/R61</f>
        <v>1</v>
      </c>
      <c r="U61" s="85">
        <v>0</v>
      </c>
      <c r="V61" s="85">
        <f>-COS((P61/Y61)*PI())</f>
        <v>-0.68454710592868862</v>
      </c>
      <c r="W61" s="85">
        <v>0</v>
      </c>
      <c r="X61" s="85">
        <f>SIN((P61/Y61)*PI())</f>
        <v>0.72896862742141155</v>
      </c>
      <c r="Y61" s="86">
        <v>1</v>
      </c>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IV61" s="86">
        <f>AVERAGE(T61)</f>
        <v>1</v>
      </c>
    </row>
    <row r="62" spans="1:256" x14ac:dyDescent="0.2"/>
    <row r="71" spans="15:15" x14ac:dyDescent="0.2"/>
    <row r="72" spans="15:15" ht="15.75" x14ac:dyDescent="0.25">
      <c r="O72" s="136"/>
    </row>
    <row r="73" spans="15:15" ht="15.75" x14ac:dyDescent="0.25">
      <c r="O73" s="136"/>
    </row>
    <row r="74" spans="15:15" ht="15.75" x14ac:dyDescent="0.25">
      <c r="O74" s="136"/>
    </row>
    <row r="75" spans="15:15" ht="15.75" x14ac:dyDescent="0.25">
      <c r="O75" s="136"/>
    </row>
    <row r="76" spans="15:15" ht="15.75" x14ac:dyDescent="0.25">
      <c r="O76" s="136"/>
    </row>
    <row r="77" spans="15:15" ht="15.75" x14ac:dyDescent="0.25">
      <c r="O77" s="136"/>
    </row>
    <row r="78" spans="15:15" ht="15.75" x14ac:dyDescent="0.25">
      <c r="O78" s="136"/>
    </row>
    <row r="79" spans="15:15" ht="15.75" x14ac:dyDescent="0.25">
      <c r="O79" s="136"/>
    </row>
    <row r="80" spans="15:15" ht="15.75" x14ac:dyDescent="0.25">
      <c r="O80" s="136"/>
    </row>
    <row r="81" spans="15:15" ht="15.75" x14ac:dyDescent="0.25">
      <c r="O81" s="136"/>
    </row>
    <row r="82" spans="15:15" ht="15.75" x14ac:dyDescent="0.25">
      <c r="O82" s="136"/>
    </row>
    <row r="83" spans="15:15" ht="15.75" x14ac:dyDescent="0.25">
      <c r="O83" s="136"/>
    </row>
    <row r="84" spans="15:15" ht="15.75" x14ac:dyDescent="0.25">
      <c r="O84" s="136"/>
    </row>
    <row r="85" spans="15:15" ht="15.75" x14ac:dyDescent="0.25">
      <c r="O85" s="136"/>
    </row>
    <row r="86" spans="15:15" x14ac:dyDescent="0.2"/>
    <row r="87" spans="15:15" x14ac:dyDescent="0.2"/>
    <row r="88" spans="15:15" x14ac:dyDescent="0.2"/>
    <row r="89" spans="15:15" x14ac:dyDescent="0.2"/>
    <row r="90" spans="15:15" x14ac:dyDescent="0.2"/>
    <row r="91" spans="15:15" x14ac:dyDescent="0.2"/>
    <row r="92" spans="15:15" x14ac:dyDescent="0.2"/>
    <row r="93" spans="15:15" x14ac:dyDescent="0.2"/>
    <row r="94" spans="15:15" x14ac:dyDescent="0.2"/>
    <row r="95" spans="15:15" x14ac:dyDescent="0.2"/>
    <row r="96" spans="15:15"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A4:Y61" xr:uid="{00000000-0009-0000-0000-000003000000}">
    <filterColumn colId="0">
      <filters>
        <filter val="Gestión Tecnológica"/>
      </filters>
    </filterColumn>
    <filterColumn colId="4" showButton="0"/>
  </autoFilter>
  <mergeCells count="76">
    <mergeCell ref="E37:F37"/>
    <mergeCell ref="E33:F33"/>
    <mergeCell ref="E28:F28"/>
    <mergeCell ref="E29:F29"/>
    <mergeCell ref="E30:F30"/>
    <mergeCell ref="E32:F32"/>
    <mergeCell ref="E31:F31"/>
    <mergeCell ref="E26:F26"/>
    <mergeCell ref="E27:F27"/>
    <mergeCell ref="E7:F7"/>
    <mergeCell ref="E8:F8"/>
    <mergeCell ref="E9:F9"/>
    <mergeCell ref="E25:F25"/>
    <mergeCell ref="E14:F14"/>
    <mergeCell ref="E19:F19"/>
    <mergeCell ref="E20:F20"/>
    <mergeCell ref="E21:F21"/>
    <mergeCell ref="E22:F22"/>
    <mergeCell ref="E23:F23"/>
    <mergeCell ref="E24:F24"/>
    <mergeCell ref="M1:P1"/>
    <mergeCell ref="Q1:S1"/>
    <mergeCell ref="E60:F60"/>
    <mergeCell ref="E61:F61"/>
    <mergeCell ref="E3:F4"/>
    <mergeCell ref="E57:F57"/>
    <mergeCell ref="E59:F59"/>
    <mergeCell ref="E38:F38"/>
    <mergeCell ref="E58:F58"/>
    <mergeCell ref="E40:F40"/>
    <mergeCell ref="E44:F44"/>
    <mergeCell ref="E43:F43"/>
    <mergeCell ref="E34:F34"/>
    <mergeCell ref="E54:F54"/>
    <mergeCell ref="O2:T2"/>
    <mergeCell ref="T3:T4"/>
    <mergeCell ref="M3:M4"/>
    <mergeCell ref="N3:Q3"/>
    <mergeCell ref="E18:F18"/>
    <mergeCell ref="R3:R4"/>
    <mergeCell ref="S3:S4"/>
    <mergeCell ref="E5:F5"/>
    <mergeCell ref="E13:F13"/>
    <mergeCell ref="E10:F10"/>
    <mergeCell ref="E17:F17"/>
    <mergeCell ref="E15:F15"/>
    <mergeCell ref="E16:F16"/>
    <mergeCell ref="E6:F6"/>
    <mergeCell ref="E11:F11"/>
    <mergeCell ref="E12:F12"/>
    <mergeCell ref="A1:B1"/>
    <mergeCell ref="C1:L1"/>
    <mergeCell ref="I3:I4"/>
    <mergeCell ref="J3:L3"/>
    <mergeCell ref="H3:H4"/>
    <mergeCell ref="G3:G4"/>
    <mergeCell ref="A3:A4"/>
    <mergeCell ref="B3:B4"/>
    <mergeCell ref="C3:C4"/>
    <mergeCell ref="D3:D4"/>
    <mergeCell ref="E56:F56"/>
    <mergeCell ref="E35:F35"/>
    <mergeCell ref="E50:F50"/>
    <mergeCell ref="E46:F46"/>
    <mergeCell ref="E55:F55"/>
    <mergeCell ref="E39:F39"/>
    <mergeCell ref="E48:F48"/>
    <mergeCell ref="E49:F49"/>
    <mergeCell ref="E51:F51"/>
    <mergeCell ref="E52:F52"/>
    <mergeCell ref="E53:F53"/>
    <mergeCell ref="E41:F41"/>
    <mergeCell ref="E42:F42"/>
    <mergeCell ref="E45:F45"/>
    <mergeCell ref="E47:F47"/>
    <mergeCell ref="E36:F36"/>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43" t="s">
        <v>137</v>
      </c>
      <c r="B1" s="243"/>
      <c r="C1" s="243"/>
      <c r="D1" s="243"/>
      <c r="E1" s="243"/>
      <c r="F1" s="243"/>
      <c r="G1" s="243"/>
      <c r="H1" s="243"/>
    </row>
    <row r="2" spans="1:8" x14ac:dyDescent="0.2">
      <c r="A2" s="243"/>
      <c r="B2" s="243"/>
      <c r="C2" s="243"/>
      <c r="D2" s="243"/>
      <c r="E2" s="243"/>
      <c r="F2" s="243"/>
      <c r="G2" s="243"/>
      <c r="H2" s="243"/>
    </row>
    <row r="4" spans="1:8" x14ac:dyDescent="0.2">
      <c r="A4" s="239" t="s">
        <v>68</v>
      </c>
      <c r="B4" s="239"/>
      <c r="C4" s="239"/>
      <c r="D4" s="239"/>
      <c r="E4" s="239"/>
      <c r="F4" s="239"/>
      <c r="G4" s="239"/>
      <c r="H4" s="239"/>
    </row>
    <row r="5" spans="1:8" x14ac:dyDescent="0.2">
      <c r="A5" s="239" t="s">
        <v>130</v>
      </c>
      <c r="B5" s="239"/>
      <c r="C5" s="239"/>
      <c r="D5" s="239"/>
      <c r="E5" s="239"/>
      <c r="F5" s="239"/>
      <c r="G5" s="239"/>
      <c r="H5" s="239"/>
    </row>
    <row r="6" spans="1:8" x14ac:dyDescent="0.2">
      <c r="A6" s="234" t="s">
        <v>131</v>
      </c>
      <c r="B6" s="235"/>
      <c r="C6" s="235"/>
      <c r="D6" s="235"/>
      <c r="E6" s="235"/>
      <c r="F6" s="235"/>
      <c r="G6" s="235"/>
      <c r="H6" s="235"/>
    </row>
    <row r="7" spans="1:8" x14ac:dyDescent="0.2">
      <c r="A7" s="242">
        <f>+'INDICADORES IDEP 2020'!T5</f>
        <v>1</v>
      </c>
      <c r="B7" s="235"/>
      <c r="C7" s="235"/>
      <c r="D7" s="235"/>
      <c r="E7" s="235"/>
      <c r="F7" s="235"/>
      <c r="G7" s="235"/>
      <c r="H7" s="235"/>
    </row>
    <row r="9" spans="1:8" ht="39" customHeight="1" x14ac:dyDescent="0.2">
      <c r="A9" s="236" t="str">
        <f>+'INDICADORES IDEP 2020'!E5</f>
        <v xml:space="preserve"> Avance en el desarrollo de la estrategia de Comunicación, Socialización y Divulgación del Sistema de Seguimiento a la política educativa distrital en los contextos escolares</v>
      </c>
      <c r="B9" s="237"/>
      <c r="C9" s="237"/>
      <c r="D9" s="237"/>
      <c r="E9" s="237"/>
      <c r="F9" s="237"/>
      <c r="G9" s="237"/>
      <c r="H9" s="238"/>
    </row>
    <row r="11" spans="1:8" x14ac:dyDescent="0.2">
      <c r="F11" s="234" t="s">
        <v>132</v>
      </c>
      <c r="G11" s="235"/>
      <c r="H11" s="235"/>
    </row>
    <row r="12" spans="1:8" x14ac:dyDescent="0.2">
      <c r="F12" s="240" t="s">
        <v>133</v>
      </c>
      <c r="G12" s="241"/>
      <c r="H12" s="241"/>
    </row>
    <row r="13" spans="1:8" x14ac:dyDescent="0.2">
      <c r="F13" s="241"/>
      <c r="G13" s="241"/>
      <c r="H13" s="241"/>
    </row>
    <row r="14" spans="1:8" x14ac:dyDescent="0.2">
      <c r="F14" s="241"/>
      <c r="G14" s="241"/>
      <c r="H14" s="241"/>
    </row>
    <row r="15" spans="1:8" x14ac:dyDescent="0.2">
      <c r="F15" s="241"/>
      <c r="G15" s="241"/>
      <c r="H15" s="241"/>
    </row>
    <row r="16" spans="1:8" x14ac:dyDescent="0.2">
      <c r="F16" s="241"/>
      <c r="G16" s="241"/>
      <c r="H16" s="241"/>
    </row>
    <row r="17" spans="1:8" x14ac:dyDescent="0.2">
      <c r="F17" s="241"/>
      <c r="G17" s="241"/>
      <c r="H17" s="241"/>
    </row>
    <row r="18" spans="1:8" x14ac:dyDescent="0.2">
      <c r="F18" s="241"/>
      <c r="G18" s="241"/>
      <c r="H18" s="241"/>
    </row>
    <row r="21" spans="1:8" x14ac:dyDescent="0.2">
      <c r="A21" s="239" t="s">
        <v>134</v>
      </c>
      <c r="B21" s="239"/>
      <c r="C21" s="239"/>
      <c r="D21" s="239"/>
      <c r="E21" s="239"/>
      <c r="F21" s="239"/>
      <c r="G21" s="239"/>
      <c r="H21" s="239"/>
    </row>
    <row r="22" spans="1:8" x14ac:dyDescent="0.2">
      <c r="A22" s="234" t="s">
        <v>131</v>
      </c>
      <c r="B22" s="235"/>
      <c r="C22" s="235"/>
      <c r="D22" s="235"/>
      <c r="E22" s="235"/>
      <c r="F22" s="235"/>
      <c r="G22" s="235"/>
      <c r="H22" s="235"/>
    </row>
    <row r="23" spans="1:8" x14ac:dyDescent="0.2">
      <c r="A23" s="242" t="e">
        <f>+'INDICADORES IDEP 2020'!#REF!</f>
        <v>#REF!</v>
      </c>
      <c r="B23" s="235"/>
      <c r="C23" s="235"/>
      <c r="D23" s="235"/>
      <c r="E23" s="235"/>
      <c r="F23" s="235"/>
      <c r="G23" s="235"/>
      <c r="H23" s="235"/>
    </row>
    <row r="25" spans="1:8" ht="39" customHeight="1" x14ac:dyDescent="0.2">
      <c r="A25" s="236" t="s">
        <v>136</v>
      </c>
      <c r="B25" s="237"/>
      <c r="C25" s="237"/>
      <c r="D25" s="237"/>
      <c r="E25" s="237"/>
      <c r="F25" s="237"/>
      <c r="G25" s="237"/>
      <c r="H25" s="238"/>
    </row>
    <row r="27" spans="1:8" x14ac:dyDescent="0.2">
      <c r="F27" s="234" t="s">
        <v>132</v>
      </c>
      <c r="G27" s="235"/>
      <c r="H27" s="235"/>
    </row>
    <row r="28" spans="1:8" x14ac:dyDescent="0.2">
      <c r="F28" s="240" t="s">
        <v>135</v>
      </c>
      <c r="G28" s="241"/>
      <c r="H28" s="241"/>
    </row>
    <row r="29" spans="1:8" x14ac:dyDescent="0.2">
      <c r="F29" s="241"/>
      <c r="G29" s="241"/>
      <c r="H29" s="241"/>
    </row>
    <row r="30" spans="1:8" x14ac:dyDescent="0.2">
      <c r="F30" s="241"/>
      <c r="G30" s="241"/>
      <c r="H30" s="241"/>
    </row>
    <row r="31" spans="1:8" x14ac:dyDescent="0.2">
      <c r="F31" s="241"/>
      <c r="G31" s="241"/>
      <c r="H31" s="241"/>
    </row>
    <row r="32" spans="1:8" x14ac:dyDescent="0.2">
      <c r="F32" s="241"/>
      <c r="G32" s="241"/>
      <c r="H32" s="241"/>
    </row>
    <row r="33" spans="6:8" x14ac:dyDescent="0.2">
      <c r="F33" s="241"/>
      <c r="G33" s="241"/>
      <c r="H33" s="241"/>
    </row>
    <row r="34" spans="6:8" x14ac:dyDescent="0.2">
      <c r="F34" s="241"/>
      <c r="G34" s="241"/>
      <c r="H34" s="241"/>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2020</vt:lpstr>
      <vt:lpstr>Hoja2</vt:lpstr>
      <vt:lpstr>'Criterio de calificacion'!Área_de_impresión</vt:lpstr>
      <vt:lpstr>'INDICADORES IDEP 2020'!Área_de_impresión</vt:lpstr>
      <vt:lpstr>'Semaforo proceso'!Área_de_impresión</vt:lpstr>
      <vt:lpstr>'INDICADORES IDEP 2020'!Títulos_a_imprimir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Katherine Martínez</cp:lastModifiedBy>
  <cp:lastPrinted>2018-04-16T17:44:25Z</cp:lastPrinted>
  <dcterms:created xsi:type="dcterms:W3CDTF">2008-10-22T15:41:48Z</dcterms:created>
  <dcterms:modified xsi:type="dcterms:W3CDTF">2020-12-23T22:53:34Z</dcterms:modified>
</cp:coreProperties>
</file>