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1520" windowHeight="6930" firstSheet="1" activeTab="1"/>
  </bookViews>
  <sheets>
    <sheet name="Plan de Compras-2013" sheetId="6" state="hidden" r:id="rId1"/>
    <sheet name="PLAN DE ADQUISICIONES" sheetId="16" r:id="rId2"/>
    <sheet name="funcionamiento " sheetId="21" r:id="rId3"/>
    <sheet name="listas" sheetId="26" r:id="rId4"/>
  </sheets>
  <externalReferences>
    <externalReference r:id="rId5"/>
    <externalReference r:id="rId6"/>
    <externalReference r:id="rId7"/>
    <externalReference r:id="rId8"/>
  </externalReferences>
  <definedNames>
    <definedName name="_xlnm._FilterDatabase" localSheetId="2" hidden="1">'funcionamiento '!$A$8:$AA$75</definedName>
    <definedName name="_xlnm._FilterDatabase" localSheetId="1" hidden="1">'PLAN DE ADQUISICIONES'!$X$14:$Y$152</definedName>
    <definedName name="_xlnm._FilterDatabase" localSheetId="0" hidden="1">'Plan de Compras-2013'!$B$17:$AQ$264</definedName>
    <definedName name="listas">[1]listas!$C$1:$C$8</definedName>
    <definedName name="modalidad" localSheetId="2">[2]listas!$C$1:$C$8</definedName>
    <definedName name="modalidad">#REF!</definedName>
    <definedName name="_xlnm.Print_Titles" localSheetId="0">'Plan de Compras-2013'!$1:$17</definedName>
  </definedNames>
  <calcPr calcId="144525"/>
</workbook>
</file>

<file path=xl/calcChain.xml><?xml version="1.0" encoding="utf-8"?>
<calcChain xmlns="http://schemas.openxmlformats.org/spreadsheetml/2006/main">
  <c r="AG135" i="16" l="1"/>
  <c r="AJ51" i="21" l="1"/>
  <c r="AK51" i="21"/>
  <c r="AI51" i="21"/>
  <c r="AL50" i="21"/>
  <c r="AL51" i="21" s="1"/>
  <c r="AL11" i="21"/>
  <c r="AE50" i="21" l="1"/>
  <c r="AI59" i="21"/>
  <c r="AL56" i="21"/>
  <c r="AL57" i="21"/>
  <c r="AL58" i="21"/>
  <c r="AL55" i="21"/>
  <c r="AB41" i="21"/>
  <c r="AB42" i="21"/>
  <c r="AB37" i="21"/>
  <c r="X21" i="21"/>
  <c r="AA21" i="21" s="1"/>
  <c r="AE20" i="21"/>
  <c r="BP46" i="16" l="1"/>
  <c r="BP60" i="16" s="1"/>
  <c r="BQ35" i="16" l="1"/>
  <c r="AA44" i="21" l="1"/>
  <c r="AE48" i="21"/>
  <c r="AE44" i="21"/>
  <c r="X10" i="21"/>
  <c r="X11" i="21" s="1"/>
  <c r="AG137" i="16"/>
  <c r="AL70" i="21"/>
  <c r="AE9" i="21"/>
  <c r="AB30" i="21"/>
  <c r="AE69" i="21"/>
  <c r="AE70" i="21" s="1"/>
  <c r="AL25" i="21"/>
  <c r="AE25" i="21"/>
  <c r="AD149" i="16"/>
  <c r="AD148" i="16"/>
  <c r="AG148" i="16"/>
  <c r="AA24" i="21"/>
  <c r="W24" i="21"/>
  <c r="W49" i="21"/>
  <c r="AF134" i="16"/>
  <c r="AE16" i="21"/>
  <c r="X14" i="21"/>
  <c r="X16" i="21"/>
  <c r="AI47" i="21"/>
  <c r="AL47" i="21" s="1"/>
  <c r="AL46" i="21"/>
  <c r="AL43" i="21"/>
  <c r="AL42" i="21"/>
  <c r="AL41" i="21"/>
  <c r="AI31" i="21"/>
  <c r="AI32" i="21" s="1"/>
  <c r="AL30" i="21"/>
  <c r="AL31" i="21"/>
  <c r="AE13" i="21"/>
  <c r="BN150" i="16"/>
  <c r="BN151" i="16" s="1"/>
  <c r="BP149" i="16"/>
  <c r="BO149" i="16"/>
  <c r="X13" i="21"/>
  <c r="AD134" i="16"/>
  <c r="AD141" i="16"/>
  <c r="W53" i="21"/>
  <c r="AA19" i="21"/>
  <c r="X22" i="21"/>
  <c r="X18" i="21"/>
  <c r="AC135" i="16"/>
  <c r="AE46" i="21"/>
  <c r="AE42" i="21"/>
  <c r="AE30" i="21"/>
  <c r="AE31" i="21"/>
  <c r="AC15" i="16"/>
  <c r="AL59" i="21"/>
  <c r="AJ26" i="21"/>
  <c r="AK26" i="21"/>
  <c r="W52" i="21"/>
  <c r="W48" i="21"/>
  <c r="W39" i="21"/>
  <c r="W22" i="21"/>
  <c r="W36" i="21"/>
  <c r="W35" i="21"/>
  <c r="W34" i="21"/>
  <c r="W33" i="21"/>
  <c r="W15" i="21"/>
  <c r="W14" i="21"/>
  <c r="W13" i="21"/>
  <c r="W12" i="21"/>
  <c r="W66" i="21"/>
  <c r="W63" i="21"/>
  <c r="W62" i="21"/>
  <c r="W60" i="21"/>
  <c r="W44" i="21"/>
  <c r="W40" i="21"/>
  <c r="W29" i="21"/>
  <c r="W27" i="21"/>
  <c r="W23" i="21"/>
  <c r="W20" i="21"/>
  <c r="W18" i="21"/>
  <c r="W17" i="21"/>
  <c r="W16" i="21"/>
  <c r="W9" i="21"/>
  <c r="AC147" i="16"/>
  <c r="AC146" i="16"/>
  <c r="AC145" i="16"/>
  <c r="AC144" i="16"/>
  <c r="AC143" i="16"/>
  <c r="AC137" i="16"/>
  <c r="AC136" i="16"/>
  <c r="AC134" i="16"/>
  <c r="AC141" i="16"/>
  <c r="AC140" i="16"/>
  <c r="AC139" i="16"/>
  <c r="AC138" i="16"/>
  <c r="AC133" i="16"/>
  <c r="AC132" i="16"/>
  <c r="AC131" i="16"/>
  <c r="AC130" i="16"/>
  <c r="AC129" i="16"/>
  <c r="AC128" i="16"/>
  <c r="AC127" i="16"/>
  <c r="AC126" i="16"/>
  <c r="AC115" i="16"/>
  <c r="AC113" i="16"/>
  <c r="AC111" i="16"/>
  <c r="AC112" i="16"/>
  <c r="AC110" i="16"/>
  <c r="AC109" i="16"/>
  <c r="AC108" i="16"/>
  <c r="AC107" i="16"/>
  <c r="AC106" i="16"/>
  <c r="AC105" i="16"/>
  <c r="AC104" i="16"/>
  <c r="AC103" i="16"/>
  <c r="AC102" i="16"/>
  <c r="AC99" i="16"/>
  <c r="AC98" i="16"/>
  <c r="AC97" i="16"/>
  <c r="AC96" i="16"/>
  <c r="AC95" i="16"/>
  <c r="AC94" i="16"/>
  <c r="AC92" i="16"/>
  <c r="AC91" i="16"/>
  <c r="AC90" i="16"/>
  <c r="AC89" i="16"/>
  <c r="AC88" i="16"/>
  <c r="AC87" i="16"/>
  <c r="AC86" i="16"/>
  <c r="AC83" i="16"/>
  <c r="AC82" i="16"/>
  <c r="AC81" i="16"/>
  <c r="AC80" i="16"/>
  <c r="AC79" i="16"/>
  <c r="AC77" i="16"/>
  <c r="AC76" i="16"/>
  <c r="AC75" i="16"/>
  <c r="AC74" i="16"/>
  <c r="AC73" i="16"/>
  <c r="AC72" i="16"/>
  <c r="AC71" i="16"/>
  <c r="AC70" i="16"/>
  <c r="AC69" i="16"/>
  <c r="AC68" i="16"/>
  <c r="AC67" i="16"/>
  <c r="AC66" i="16"/>
  <c r="AC65" i="16"/>
  <c r="AC64" i="16"/>
  <c r="AC63" i="16"/>
  <c r="AC62" i="16"/>
  <c r="AC61" i="16"/>
  <c r="AC57" i="16"/>
  <c r="AC56" i="16"/>
  <c r="AC55" i="16"/>
  <c r="AC54" i="16"/>
  <c r="AC53" i="16"/>
  <c r="AC52" i="16"/>
  <c r="AC51" i="16"/>
  <c r="AC50" i="16"/>
  <c r="AC49" i="16"/>
  <c r="AC48" i="16"/>
  <c r="AC47" i="16"/>
  <c r="AC44" i="16"/>
  <c r="AC43" i="16"/>
  <c r="AC41" i="16"/>
  <c r="AC40" i="16"/>
  <c r="AC39" i="16"/>
  <c r="AC38" i="16"/>
  <c r="AC37" i="16"/>
  <c r="AC36" i="16"/>
  <c r="AC34" i="16"/>
  <c r="AC33" i="16"/>
  <c r="AC32" i="16"/>
  <c r="AC31" i="16"/>
  <c r="AC30" i="16"/>
  <c r="AC29" i="16"/>
  <c r="AC28" i="16"/>
  <c r="AC27" i="16"/>
  <c r="AC26" i="16"/>
  <c r="AC25" i="16"/>
  <c r="AC24" i="16"/>
  <c r="AC21" i="16"/>
  <c r="AC20" i="16"/>
  <c r="AC19" i="16"/>
  <c r="AC18" i="16"/>
  <c r="AC17" i="16"/>
  <c r="AC16" i="16"/>
  <c r="AB59" i="21"/>
  <c r="AE58" i="21"/>
  <c r="AE59" i="21" s="1"/>
  <c r="AE56" i="21"/>
  <c r="AE57" i="21"/>
  <c r="BQ100" i="16"/>
  <c r="BQ93" i="16"/>
  <c r="BO58" i="16"/>
  <c r="BO59" i="16" s="1"/>
  <c r="BN59" i="16"/>
  <c r="BO45" i="16"/>
  <c r="BN42" i="16"/>
  <c r="BN46" i="16" s="1"/>
  <c r="BO22" i="16"/>
  <c r="BO23" i="16" s="1"/>
  <c r="BO101" i="16"/>
  <c r="BN101" i="16"/>
  <c r="BN23" i="16"/>
  <c r="BO142" i="16"/>
  <c r="BQ142" i="16" s="1"/>
  <c r="BQ126" i="16"/>
  <c r="BQ127" i="16"/>
  <c r="BQ130" i="16"/>
  <c r="BQ129" i="16"/>
  <c r="BQ128" i="16"/>
  <c r="X44" i="21"/>
  <c r="X45" i="21"/>
  <c r="AG136" i="16"/>
  <c r="AL38" i="21"/>
  <c r="AL68" i="21" s="1"/>
  <c r="AJ68" i="21"/>
  <c r="AK68" i="21"/>
  <c r="AI71" i="21"/>
  <c r="AL71" i="21" s="1"/>
  <c r="AB7" i="21"/>
  <c r="BG124" i="16"/>
  <c r="BO116" i="16"/>
  <c r="BO117" i="16" s="1"/>
  <c r="BN117" i="16"/>
  <c r="AE55" i="21"/>
  <c r="AE41" i="21"/>
  <c r="AB70" i="21"/>
  <c r="AB71" i="21" s="1"/>
  <c r="AE71" i="21" s="1"/>
  <c r="AE67" i="21"/>
  <c r="AB67" i="21"/>
  <c r="AE65" i="21"/>
  <c r="AB65" i="21"/>
  <c r="AE61" i="21"/>
  <c r="AB61" i="21"/>
  <c r="AE54" i="21"/>
  <c r="AB54" i="21"/>
  <c r="AE51" i="21"/>
  <c r="AB51" i="21"/>
  <c r="AB47" i="21"/>
  <c r="AE47" i="21" s="1"/>
  <c r="AB43" i="21"/>
  <c r="AB31" i="21"/>
  <c r="AE28" i="21"/>
  <c r="AB28" i="21"/>
  <c r="X28" i="21"/>
  <c r="AE11" i="21"/>
  <c r="AB11" i="21"/>
  <c r="BH116" i="16"/>
  <c r="BH117" i="16" s="1"/>
  <c r="BJ40" i="16"/>
  <c r="BJ39" i="16"/>
  <c r="BJ38" i="16"/>
  <c r="BJ37" i="16"/>
  <c r="BJ36" i="16"/>
  <c r="BH35" i="16"/>
  <c r="BG35" i="16"/>
  <c r="BG42" i="16"/>
  <c r="BJ132" i="16"/>
  <c r="BJ114" i="16"/>
  <c r="BH41" i="16"/>
  <c r="BJ41" i="16"/>
  <c r="BJ24" i="16"/>
  <c r="BH58" i="16"/>
  <c r="BH59" i="16" s="1"/>
  <c r="BJ57" i="16"/>
  <c r="BG55" i="16"/>
  <c r="BJ55" i="16"/>
  <c r="BG53" i="16"/>
  <c r="BJ53" i="16"/>
  <c r="BG52" i="16"/>
  <c r="BJ52" i="16"/>
  <c r="BJ51" i="16"/>
  <c r="BJ50" i="16"/>
  <c r="BJ49" i="16"/>
  <c r="BJ48" i="16"/>
  <c r="BJ47" i="16"/>
  <c r="BI46" i="16"/>
  <c r="BH45" i="16"/>
  <c r="BG45" i="16"/>
  <c r="BJ44" i="16"/>
  <c r="BJ43" i="16"/>
  <c r="BJ25" i="16"/>
  <c r="BH22" i="16"/>
  <c r="BH23" i="16" s="1"/>
  <c r="BG22" i="16"/>
  <c r="BG23" i="16" s="1"/>
  <c r="BJ20" i="16"/>
  <c r="BJ19" i="16"/>
  <c r="BJ18" i="16"/>
  <c r="BJ17" i="16"/>
  <c r="BJ16" i="16"/>
  <c r="BJ15" i="16"/>
  <c r="BH93" i="16"/>
  <c r="BG93" i="16"/>
  <c r="BJ92" i="16"/>
  <c r="BJ91" i="16"/>
  <c r="BJ90" i="16"/>
  <c r="BJ89" i="16"/>
  <c r="BN85" i="16"/>
  <c r="BG84" i="16"/>
  <c r="BG85" i="16" s="1"/>
  <c r="BJ79" i="16"/>
  <c r="BJ78" i="16"/>
  <c r="BJ77" i="16"/>
  <c r="BJ76" i="16"/>
  <c r="BJ107" i="16"/>
  <c r="BJ105" i="16"/>
  <c r="BG109" i="16"/>
  <c r="BJ109" i="16"/>
  <c r="BG108" i="16"/>
  <c r="BJ108" i="16"/>
  <c r="BG111" i="16"/>
  <c r="AH116" i="16"/>
  <c r="AH117" i="16" s="1"/>
  <c r="AI116" i="16"/>
  <c r="AI117" i="16" s="1"/>
  <c r="AL116" i="16"/>
  <c r="AL117" i="16" s="1"/>
  <c r="AM116" i="16"/>
  <c r="AM117" i="16" s="1"/>
  <c r="AP116" i="16"/>
  <c r="AP117" i="16" s="1"/>
  <c r="AQ116" i="16"/>
  <c r="AT116" i="16"/>
  <c r="AU116" i="16"/>
  <c r="AU117" i="16" s="1"/>
  <c r="AX116" i="16"/>
  <c r="AX117" i="16" s="1"/>
  <c r="AY116" i="16"/>
  <c r="AY117" i="16" s="1"/>
  <c r="BB116" i="16"/>
  <c r="BB117" i="16" s="1"/>
  <c r="BC116" i="16"/>
  <c r="BC117" i="16" s="1"/>
  <c r="BG115" i="16"/>
  <c r="BJ115" i="16"/>
  <c r="BJ102" i="16"/>
  <c r="BJ103" i="16"/>
  <c r="BJ106" i="16"/>
  <c r="BJ104" i="16"/>
  <c r="BJ95" i="16"/>
  <c r="BJ94" i="16"/>
  <c r="BJ88" i="16"/>
  <c r="BJ86" i="16"/>
  <c r="BJ87" i="16"/>
  <c r="BJ70" i="16"/>
  <c r="BJ67" i="16"/>
  <c r="BJ65" i="16"/>
  <c r="BJ63" i="16"/>
  <c r="BJ61" i="16"/>
  <c r="BJ69" i="16"/>
  <c r="BJ66" i="16"/>
  <c r="BJ62" i="16"/>
  <c r="BJ64" i="16"/>
  <c r="BJ72" i="16"/>
  <c r="BJ71" i="16"/>
  <c r="BJ68" i="16"/>
  <c r="BJ80" i="16"/>
  <c r="BH73" i="16"/>
  <c r="BJ73" i="16"/>
  <c r="BH100" i="16"/>
  <c r="BG100" i="16"/>
  <c r="BJ96" i="16"/>
  <c r="BJ133" i="16"/>
  <c r="BJ129" i="16"/>
  <c r="BJ130" i="16"/>
  <c r="BG138" i="16"/>
  <c r="BJ138" i="16"/>
  <c r="AH26" i="21"/>
  <c r="AB15" i="21"/>
  <c r="AE15" i="21"/>
  <c r="AE26" i="21" s="1"/>
  <c r="BJ127" i="16"/>
  <c r="BG126" i="16"/>
  <c r="BG142" i="16"/>
  <c r="BJ128" i="16"/>
  <c r="AE34" i="21"/>
  <c r="AE35" i="21"/>
  <c r="AE36" i="21"/>
  <c r="AE37" i="21"/>
  <c r="AE33" i="21"/>
  <c r="BI149" i="16"/>
  <c r="BI150" i="16" s="1"/>
  <c r="BH149" i="16"/>
  <c r="BG149" i="16"/>
  <c r="BJ144" i="16"/>
  <c r="BJ145" i="16"/>
  <c r="BJ146" i="16"/>
  <c r="BJ147" i="16"/>
  <c r="BJ143" i="16"/>
  <c r="BH142" i="16"/>
  <c r="BJ140" i="16"/>
  <c r="BJ139" i="16"/>
  <c r="BJ131" i="16"/>
  <c r="AB38" i="21"/>
  <c r="AE38" i="21" s="1"/>
  <c r="AB36" i="21"/>
  <c r="AB35" i="21"/>
  <c r="AB34" i="21"/>
  <c r="AB33" i="21"/>
  <c r="BO85" i="16"/>
  <c r="BQ84" i="16"/>
  <c r="BQ85" i="16" s="1"/>
  <c r="BH84" i="16"/>
  <c r="BH85" i="16" s="1"/>
  <c r="BH42" i="16"/>
  <c r="BG116" i="16"/>
  <c r="BG117" i="16" s="1"/>
  <c r="BG58" i="16"/>
  <c r="BG59" i="16" s="1"/>
  <c r="BJ126" i="16"/>
  <c r="BJ111" i="16"/>
  <c r="X37" i="21"/>
  <c r="X36" i="21"/>
  <c r="X35" i="21"/>
  <c r="X34" i="21"/>
  <c r="X33" i="21"/>
  <c r="AE142" i="16"/>
  <c r="AF142" i="16"/>
  <c r="X15" i="21"/>
  <c r="AE73" i="16"/>
  <c r="AG105" i="16"/>
  <c r="AD113" i="16"/>
  <c r="AG141" i="16"/>
  <c r="AE34" i="16"/>
  <c r="AE41" i="16"/>
  <c r="AA9" i="21"/>
  <c r="AA12" i="21"/>
  <c r="AA13" i="21"/>
  <c r="AA14" i="21"/>
  <c r="AA15" i="21"/>
  <c r="AA16" i="21"/>
  <c r="AA17" i="21"/>
  <c r="AA18" i="21"/>
  <c r="AA20" i="21"/>
  <c r="AA22" i="21"/>
  <c r="AA23" i="21"/>
  <c r="AA25" i="21"/>
  <c r="X26" i="21"/>
  <c r="AA27" i="21"/>
  <c r="AA29" i="21"/>
  <c r="AA31" i="21" s="1"/>
  <c r="AA30" i="21"/>
  <c r="X31" i="21"/>
  <c r="AA33" i="21"/>
  <c r="AA34" i="21"/>
  <c r="AA35" i="21"/>
  <c r="AA36" i="21"/>
  <c r="AA37" i="21"/>
  <c r="AA39" i="21"/>
  <c r="AA40" i="21"/>
  <c r="AA41" i="21"/>
  <c r="AA42" i="21"/>
  <c r="X43" i="21"/>
  <c r="AA45" i="21"/>
  <c r="AA46" i="21"/>
  <c r="X47" i="21"/>
  <c r="AA47" i="21" s="1"/>
  <c r="AA48" i="21"/>
  <c r="AA49" i="21"/>
  <c r="AA50" i="21"/>
  <c r="X51" i="21"/>
  <c r="AA53" i="21"/>
  <c r="AA54" i="21" s="1"/>
  <c r="X54" i="21"/>
  <c r="AA55" i="21"/>
  <c r="AA56" i="21"/>
  <c r="AA57" i="21"/>
  <c r="AA58" i="21"/>
  <c r="X59" i="21"/>
  <c r="X68" i="21" s="1"/>
  <c r="AA60" i="21"/>
  <c r="AA61" i="21" s="1"/>
  <c r="X61" i="21"/>
  <c r="AA62" i="21"/>
  <c r="AA63" i="21"/>
  <c r="AA64" i="21"/>
  <c r="X65" i="21"/>
  <c r="AA66" i="21"/>
  <c r="AA67" i="21" s="1"/>
  <c r="X67" i="21"/>
  <c r="AA69" i="21"/>
  <c r="AA70" i="21" s="1"/>
  <c r="X70" i="21"/>
  <c r="X71" i="21" s="1"/>
  <c r="AA71" i="21" s="1"/>
  <c r="AD111" i="16"/>
  <c r="AD109" i="16"/>
  <c r="X38" i="21"/>
  <c r="AD55" i="16"/>
  <c r="AD53" i="16"/>
  <c r="AD115" i="16"/>
  <c r="AD52" i="16"/>
  <c r="AD108" i="16"/>
  <c r="AF46" i="16"/>
  <c r="AG30" i="16"/>
  <c r="AG147" i="16"/>
  <c r="BF147" i="16" s="1"/>
  <c r="AG146" i="16"/>
  <c r="BF146" i="16" s="1"/>
  <c r="AG145" i="16"/>
  <c r="AG144" i="16"/>
  <c r="AG143" i="16"/>
  <c r="BF143" i="16" s="1"/>
  <c r="AG140" i="16"/>
  <c r="AG139" i="16"/>
  <c r="AD138" i="16"/>
  <c r="AG138" i="16"/>
  <c r="AY138" i="16" s="1"/>
  <c r="AG134" i="16"/>
  <c r="AW134" i="16" s="1"/>
  <c r="AG133" i="16"/>
  <c r="AG132" i="16"/>
  <c r="AG131" i="16"/>
  <c r="AG130" i="16"/>
  <c r="AG129" i="16"/>
  <c r="AG128" i="16"/>
  <c r="AG127" i="16"/>
  <c r="AD126" i="16"/>
  <c r="AG126" i="16"/>
  <c r="AD142" i="16"/>
  <c r="AG115" i="16"/>
  <c r="AG114" i="16"/>
  <c r="AG113" i="16"/>
  <c r="AG112" i="16"/>
  <c r="AG111" i="16"/>
  <c r="AG110" i="16"/>
  <c r="AG109" i="16"/>
  <c r="AG108" i="16"/>
  <c r="AG107" i="16"/>
  <c r="AG106" i="16"/>
  <c r="AG104" i="16"/>
  <c r="AG103" i="16"/>
  <c r="AG102" i="16"/>
  <c r="AE99" i="16"/>
  <c r="AG99" i="16"/>
  <c r="AG98" i="16"/>
  <c r="AG97" i="16"/>
  <c r="AG96" i="16"/>
  <c r="AG95" i="16"/>
  <c r="AG94" i="16"/>
  <c r="AG92" i="16"/>
  <c r="AG91" i="16"/>
  <c r="AG90" i="16"/>
  <c r="AG89" i="16"/>
  <c r="AG88" i="16"/>
  <c r="AG87" i="16"/>
  <c r="AG86" i="16"/>
  <c r="AG83" i="16"/>
  <c r="AG82" i="16"/>
  <c r="AG81" i="16"/>
  <c r="AG80" i="16"/>
  <c r="AG79" i="16"/>
  <c r="AG78" i="16"/>
  <c r="AG77" i="16"/>
  <c r="AG76" i="16"/>
  <c r="AG75" i="16"/>
  <c r="AG74" i="16"/>
  <c r="AG73" i="16"/>
  <c r="AG72" i="16"/>
  <c r="AG71" i="16"/>
  <c r="AG70" i="16"/>
  <c r="AG69" i="16"/>
  <c r="AG68" i="16"/>
  <c r="AG67" i="16"/>
  <c r="AG66" i="16"/>
  <c r="AG65" i="16"/>
  <c r="AG64" i="16"/>
  <c r="AG63" i="16"/>
  <c r="AG62" i="16"/>
  <c r="AG61" i="16"/>
  <c r="AG57" i="16"/>
  <c r="AG56" i="16"/>
  <c r="AV56" i="16" s="1"/>
  <c r="AG55" i="16"/>
  <c r="AG54" i="16"/>
  <c r="AG53" i="16"/>
  <c r="AG52" i="16"/>
  <c r="AG51" i="16"/>
  <c r="AG50" i="16"/>
  <c r="AG49" i="16"/>
  <c r="AG48" i="16"/>
  <c r="AG47" i="16"/>
  <c r="AG44" i="16"/>
  <c r="AG43" i="16"/>
  <c r="AE42" i="16"/>
  <c r="AG41" i="16"/>
  <c r="AG40" i="16"/>
  <c r="AG39" i="16"/>
  <c r="AG38" i="16"/>
  <c r="AG37" i="16"/>
  <c r="AG36" i="16"/>
  <c r="AD42" i="16"/>
  <c r="AG34" i="16"/>
  <c r="AG33" i="16"/>
  <c r="AG32" i="16"/>
  <c r="AG31" i="16"/>
  <c r="AG29" i="16"/>
  <c r="AG28" i="16"/>
  <c r="AG27" i="16"/>
  <c r="AG26" i="16"/>
  <c r="AG25" i="16"/>
  <c r="AG24" i="16"/>
  <c r="AG21" i="16"/>
  <c r="AG20" i="16"/>
  <c r="AG19" i="16"/>
  <c r="AG18" i="16"/>
  <c r="AG17" i="16"/>
  <c r="AG16" i="16"/>
  <c r="AG15" i="16"/>
  <c r="B134" i="16"/>
  <c r="C134" i="16"/>
  <c r="D134" i="16"/>
  <c r="E134" i="16"/>
  <c r="F134" i="16"/>
  <c r="B86" i="16"/>
  <c r="B102" i="16" s="1"/>
  <c r="C86" i="16"/>
  <c r="C102" i="16" s="1"/>
  <c r="B24" i="16"/>
  <c r="B47" i="16" s="1"/>
  <c r="C24" i="16"/>
  <c r="C47" i="16" s="1"/>
  <c r="A15" i="16"/>
  <c r="A24" i="16"/>
  <c r="A47" i="16" s="1"/>
  <c r="AD45" i="16"/>
  <c r="AD35" i="16"/>
  <c r="AD22" i="16"/>
  <c r="AD23" i="16" s="1"/>
  <c r="AD58" i="16"/>
  <c r="AD59" i="16" s="1"/>
  <c r="AF149" i="16"/>
  <c r="AS113" i="16"/>
  <c r="AT139" i="16"/>
  <c r="AU139" i="16" s="1"/>
  <c r="AZ145" i="16"/>
  <c r="BA145" i="16" s="1"/>
  <c r="BC143" i="16"/>
  <c r="BE129" i="16"/>
  <c r="BE130" i="16"/>
  <c r="BE131" i="16"/>
  <c r="BE132" i="16"/>
  <c r="BE133" i="16"/>
  <c r="AE116" i="16"/>
  <c r="AE117" i="16" s="1"/>
  <c r="BE103" i="16"/>
  <c r="BE104" i="16"/>
  <c r="BE106" i="16"/>
  <c r="BE107" i="16"/>
  <c r="BE108" i="16"/>
  <c r="BF108" i="16" s="1"/>
  <c r="BE109" i="16"/>
  <c r="BE110" i="16"/>
  <c r="BE111" i="16"/>
  <c r="BE112" i="16"/>
  <c r="BE114" i="16"/>
  <c r="BE115" i="16"/>
  <c r="BE98" i="16"/>
  <c r="BE99" i="16"/>
  <c r="AE100" i="16"/>
  <c r="AH100" i="16"/>
  <c r="AI100" i="16"/>
  <c r="AJ100" i="16"/>
  <c r="AK100" i="16"/>
  <c r="AL100" i="16"/>
  <c r="AM100" i="16"/>
  <c r="AN100" i="16"/>
  <c r="AO100" i="16"/>
  <c r="AP100" i="16"/>
  <c r="AQ100" i="16"/>
  <c r="AR100" i="16"/>
  <c r="AS100" i="16"/>
  <c r="AT100" i="16"/>
  <c r="AU100" i="16"/>
  <c r="AV100" i="16"/>
  <c r="AW100" i="16"/>
  <c r="AX100" i="16"/>
  <c r="AY100" i="16"/>
  <c r="AZ100" i="16"/>
  <c r="BA100" i="16"/>
  <c r="BB100" i="16"/>
  <c r="BC100" i="16"/>
  <c r="BD100" i="16"/>
  <c r="AD100" i="16"/>
  <c r="AG100" i="16" s="1"/>
  <c r="BE86" i="16"/>
  <c r="BE87" i="16"/>
  <c r="BE88" i="16"/>
  <c r="BE91" i="16"/>
  <c r="BE92" i="16"/>
  <c r="AE93" i="16"/>
  <c r="AH93" i="16"/>
  <c r="AH101" i="16" s="1"/>
  <c r="AI93" i="16"/>
  <c r="AJ93" i="16"/>
  <c r="AK93" i="16"/>
  <c r="AL93" i="16"/>
  <c r="AL101" i="16" s="1"/>
  <c r="AM93" i="16"/>
  <c r="AN93" i="16"/>
  <c r="AO93" i="16"/>
  <c r="AP93" i="16"/>
  <c r="AQ93" i="16"/>
  <c r="AR93" i="16"/>
  <c r="AS93" i="16"/>
  <c r="AT93" i="16"/>
  <c r="AT101" i="16" s="1"/>
  <c r="AU93" i="16"/>
  <c r="AV93" i="16"/>
  <c r="AW93" i="16"/>
  <c r="AX93" i="16"/>
  <c r="AX101" i="16" s="1"/>
  <c r="AY93" i="16"/>
  <c r="AZ93" i="16"/>
  <c r="BA93" i="16"/>
  <c r="BB93" i="16"/>
  <c r="BB101" i="16" s="1"/>
  <c r="BC93" i="16"/>
  <c r="BD93" i="16"/>
  <c r="AD93" i="16"/>
  <c r="BE62" i="16"/>
  <c r="BF62" i="16" s="1"/>
  <c r="BE63" i="16"/>
  <c r="BF63" i="16" s="1"/>
  <c r="BE74" i="16"/>
  <c r="BE75" i="16"/>
  <c r="BE76" i="16"/>
  <c r="BF76" i="16" s="1"/>
  <c r="BE77" i="16"/>
  <c r="BE78" i="16"/>
  <c r="BE79" i="16"/>
  <c r="BE80" i="16"/>
  <c r="BE81" i="16"/>
  <c r="BE83" i="16"/>
  <c r="AE84" i="16"/>
  <c r="AE85" i="16" s="1"/>
  <c r="AH84" i="16"/>
  <c r="AH85" i="16" s="1"/>
  <c r="AI84" i="16"/>
  <c r="AI85" i="16" s="1"/>
  <c r="AJ84" i="16"/>
  <c r="AJ85" i="16" s="1"/>
  <c r="AK84" i="16"/>
  <c r="AK85" i="16" s="1"/>
  <c r="AL84" i="16"/>
  <c r="AL85" i="16" s="1"/>
  <c r="AM84" i="16"/>
  <c r="AM85" i="16" s="1"/>
  <c r="AN84" i="16"/>
  <c r="AN85" i="16" s="1"/>
  <c r="AO84" i="16"/>
  <c r="AO85" i="16" s="1"/>
  <c r="AP84" i="16"/>
  <c r="AP85" i="16" s="1"/>
  <c r="AQ84" i="16"/>
  <c r="AQ85" i="16" s="1"/>
  <c r="AR84" i="16"/>
  <c r="AR85" i="16" s="1"/>
  <c r="AS84" i="16"/>
  <c r="AS85" i="16" s="1"/>
  <c r="AT84" i="16"/>
  <c r="AT85" i="16" s="1"/>
  <c r="AU84" i="16"/>
  <c r="AU85" i="16" s="1"/>
  <c r="AV84" i="16"/>
  <c r="AV85" i="16" s="1"/>
  <c r="AW84" i="16"/>
  <c r="AW85" i="16" s="1"/>
  <c r="AX84" i="16"/>
  <c r="AX85" i="16" s="1"/>
  <c r="AY84" i="16"/>
  <c r="AY85" i="16" s="1"/>
  <c r="AZ84" i="16"/>
  <c r="AZ85" i="16" s="1"/>
  <c r="BA84" i="16"/>
  <c r="BA85" i="16" s="1"/>
  <c r="BB84" i="16"/>
  <c r="BB85" i="16" s="1"/>
  <c r="BC84" i="16"/>
  <c r="BC85" i="16" s="1"/>
  <c r="BD84" i="16"/>
  <c r="BD85" i="16" s="1"/>
  <c r="BE102" i="16"/>
  <c r="BE48" i="16"/>
  <c r="BF48" i="16" s="1"/>
  <c r="BE49" i="16"/>
  <c r="BE50" i="16"/>
  <c r="BE51" i="16"/>
  <c r="BE52" i="16"/>
  <c r="BF52" i="16" s="1"/>
  <c r="BE53" i="16"/>
  <c r="BE54" i="16"/>
  <c r="BE55" i="16"/>
  <c r="BE57" i="16"/>
  <c r="AE58" i="16"/>
  <c r="AE59" i="16" s="1"/>
  <c r="AH58" i="16"/>
  <c r="AH59" i="16" s="1"/>
  <c r="AI58" i="16"/>
  <c r="AI59" i="16" s="1"/>
  <c r="AJ58" i="16"/>
  <c r="AJ59" i="16" s="1"/>
  <c r="AK58" i="16"/>
  <c r="AK59" i="16" s="1"/>
  <c r="AL58" i="16"/>
  <c r="AL59" i="16" s="1"/>
  <c r="AM58" i="16"/>
  <c r="AM59" i="16" s="1"/>
  <c r="AN58" i="16"/>
  <c r="AN59" i="16" s="1"/>
  <c r="AO58" i="16"/>
  <c r="AO59" i="16" s="1"/>
  <c r="AP58" i="16"/>
  <c r="AP59" i="16" s="1"/>
  <c r="AQ58" i="16"/>
  <c r="AQ59" i="16" s="1"/>
  <c r="AR58" i="16"/>
  <c r="AR59" i="16" s="1"/>
  <c r="AS58" i="16"/>
  <c r="AS59" i="16" s="1"/>
  <c r="AT58" i="16"/>
  <c r="AT59" i="16" s="1"/>
  <c r="AU58" i="16"/>
  <c r="AU59" i="16" s="1"/>
  <c r="AW58" i="16"/>
  <c r="AW59" i="16" s="1"/>
  <c r="AX58" i="16"/>
  <c r="AX59" i="16" s="1"/>
  <c r="AY58" i="16"/>
  <c r="AY59" i="16" s="1"/>
  <c r="AZ58" i="16"/>
  <c r="AZ59" i="16" s="1"/>
  <c r="BA58" i="16"/>
  <c r="BA59" i="16" s="1"/>
  <c r="BB58" i="16"/>
  <c r="BB59" i="16" s="1"/>
  <c r="BC58" i="16"/>
  <c r="BC59" i="16" s="1"/>
  <c r="BD58" i="16"/>
  <c r="BD59" i="16" s="1"/>
  <c r="AE45" i="16"/>
  <c r="BE34" i="16"/>
  <c r="BE25" i="16"/>
  <c r="BE26" i="16"/>
  <c r="BE27" i="16"/>
  <c r="BF27" i="16" s="1"/>
  <c r="BE31" i="16"/>
  <c r="AE35" i="16"/>
  <c r="AH35" i="16"/>
  <c r="AI35" i="16"/>
  <c r="AJ35" i="16"/>
  <c r="AK35" i="16"/>
  <c r="AL35" i="16"/>
  <c r="AM35" i="16"/>
  <c r="AN35" i="16"/>
  <c r="AO35" i="16"/>
  <c r="AP35" i="16"/>
  <c r="AQ35" i="16"/>
  <c r="AR35" i="16"/>
  <c r="AS35" i="16"/>
  <c r="AT35" i="16"/>
  <c r="AU35" i="16"/>
  <c r="AV35" i="16"/>
  <c r="AW35" i="16"/>
  <c r="AX35" i="16"/>
  <c r="AY35" i="16"/>
  <c r="AZ35" i="16"/>
  <c r="BA35" i="16"/>
  <c r="BB35" i="16"/>
  <c r="BC35" i="16"/>
  <c r="BD35" i="16"/>
  <c r="AH42" i="16"/>
  <c r="AI42" i="16"/>
  <c r="AJ42" i="16"/>
  <c r="AK42" i="16"/>
  <c r="AL42" i="16"/>
  <c r="AM42" i="16"/>
  <c r="AN42" i="16"/>
  <c r="AO42" i="16"/>
  <c r="AP42" i="16"/>
  <c r="AQ42" i="16"/>
  <c r="AR42" i="16"/>
  <c r="AS42" i="16"/>
  <c r="AT42" i="16"/>
  <c r="AU42" i="16"/>
  <c r="AV42" i="16"/>
  <c r="AW42" i="16"/>
  <c r="AX42" i="16"/>
  <c r="AY42" i="16"/>
  <c r="AZ42" i="16"/>
  <c r="BA42" i="16"/>
  <c r="BB42" i="16"/>
  <c r="BC42" i="16"/>
  <c r="BD42" i="16"/>
  <c r="AH45" i="16"/>
  <c r="AI45" i="16"/>
  <c r="AJ45" i="16"/>
  <c r="AK45" i="16"/>
  <c r="AK46" i="16" s="1"/>
  <c r="AL45" i="16"/>
  <c r="AM45" i="16"/>
  <c r="AN45" i="16"/>
  <c r="AO45" i="16"/>
  <c r="AO46" i="16" s="1"/>
  <c r="AP45" i="16"/>
  <c r="AQ45" i="16"/>
  <c r="AR45" i="16"/>
  <c r="AS45" i="16"/>
  <c r="AT45" i="16"/>
  <c r="AU45" i="16"/>
  <c r="AV45" i="16"/>
  <c r="AW45" i="16"/>
  <c r="AW46" i="16" s="1"/>
  <c r="AX45" i="16"/>
  <c r="AY45" i="16"/>
  <c r="AZ45" i="16"/>
  <c r="BA45" i="16"/>
  <c r="BB45" i="16"/>
  <c r="BC45" i="16"/>
  <c r="BD45" i="16"/>
  <c r="AE22" i="16"/>
  <c r="AE23" i="16" s="1"/>
  <c r="AH22" i="16"/>
  <c r="AH23" i="16" s="1"/>
  <c r="AI22" i="16"/>
  <c r="AI23" i="16" s="1"/>
  <c r="AJ22" i="16"/>
  <c r="AK22" i="16"/>
  <c r="AK23" i="16" s="1"/>
  <c r="AL22" i="16"/>
  <c r="AL23" i="16" s="1"/>
  <c r="AM22" i="16"/>
  <c r="AN22" i="16"/>
  <c r="AN23" i="16" s="1"/>
  <c r="AO22" i="16"/>
  <c r="AO23" i="16" s="1"/>
  <c r="AP22" i="16"/>
  <c r="AQ22" i="16"/>
  <c r="AQ23" i="16" s="1"/>
  <c r="AR22" i="16"/>
  <c r="AR23" i="16" s="1"/>
  <c r="AS22" i="16"/>
  <c r="AS23" i="16" s="1"/>
  <c r="AT22" i="16"/>
  <c r="AT23" i="16" s="1"/>
  <c r="AU22" i="16"/>
  <c r="AU23" i="16" s="1"/>
  <c r="AV22" i="16"/>
  <c r="AV23" i="16" s="1"/>
  <c r="AW22" i="16"/>
  <c r="AW23" i="16" s="1"/>
  <c r="AX22" i="16"/>
  <c r="AX23" i="16" s="1"/>
  <c r="AY22" i="16"/>
  <c r="AY23" i="16" s="1"/>
  <c r="AZ22" i="16"/>
  <c r="AZ23" i="16" s="1"/>
  <c r="BA22" i="16"/>
  <c r="BA23" i="16" s="1"/>
  <c r="BB22" i="16"/>
  <c r="BB23" i="16" s="1"/>
  <c r="BC22" i="16"/>
  <c r="BC23" i="16" s="1"/>
  <c r="BD22" i="16"/>
  <c r="BD23" i="16" s="1"/>
  <c r="BE16" i="16"/>
  <c r="BF16" i="16" s="1"/>
  <c r="BE17" i="16"/>
  <c r="BE19" i="16"/>
  <c r="BF19" i="16" s="1"/>
  <c r="BE20" i="16"/>
  <c r="BE21" i="16"/>
  <c r="BE24" i="16"/>
  <c r="BE36" i="16"/>
  <c r="BE42" i="16" s="1"/>
  <c r="BE43" i="16"/>
  <c r="BE44" i="16"/>
  <c r="BE45" i="16" s="1"/>
  <c r="BE47" i="16"/>
  <c r="BE61" i="16"/>
  <c r="BE94" i="16"/>
  <c r="BF94" i="16" s="1"/>
  <c r="BE120" i="16"/>
  <c r="BF120" i="16" s="1"/>
  <c r="BE121" i="16"/>
  <c r="BF121" i="16" s="1"/>
  <c r="BE122" i="16"/>
  <c r="BF122" i="16" s="1"/>
  <c r="BE123" i="16"/>
  <c r="BF123" i="16" s="1"/>
  <c r="BE124" i="16"/>
  <c r="BF124" i="16" s="1"/>
  <c r="BE125" i="16"/>
  <c r="BF125" i="16" s="1"/>
  <c r="BE126" i="16"/>
  <c r="BE127" i="16"/>
  <c r="BF127" i="16" s="1"/>
  <c r="BE128" i="16"/>
  <c r="BF128" i="16" s="1"/>
  <c r="BE137" i="16"/>
  <c r="BE140" i="16"/>
  <c r="BE15" i="16"/>
  <c r="BE18" i="16"/>
  <c r="BF18" i="16" s="1"/>
  <c r="AH142" i="16"/>
  <c r="AI142" i="16"/>
  <c r="AJ142" i="16"/>
  <c r="AK142" i="16"/>
  <c r="AL142" i="16"/>
  <c r="AM142" i="16"/>
  <c r="AN142" i="16"/>
  <c r="AO142" i="16"/>
  <c r="AP142" i="16"/>
  <c r="AQ142" i="16"/>
  <c r="AR142" i="16"/>
  <c r="AR150" i="16" s="1"/>
  <c r="AR151" i="16" s="1"/>
  <c r="AS142" i="16"/>
  <c r="AH149" i="16"/>
  <c r="AI149" i="16"/>
  <c r="AJ149" i="16"/>
  <c r="AK149" i="16"/>
  <c r="AL149" i="16"/>
  <c r="AM149" i="16"/>
  <c r="AN149" i="16"/>
  <c r="AO149" i="16"/>
  <c r="AP149" i="16"/>
  <c r="AQ149" i="16"/>
  <c r="AR149" i="16"/>
  <c r="AS149" i="16"/>
  <c r="AT149" i="16"/>
  <c r="AV149" i="16"/>
  <c r="AW149" i="16"/>
  <c r="AX149" i="16"/>
  <c r="AY149" i="16"/>
  <c r="BE149" i="16"/>
  <c r="AU149" i="16"/>
  <c r="A61" i="16"/>
  <c r="A86" i="16"/>
  <c r="A102" i="16" s="1"/>
  <c r="AE149" i="16"/>
  <c r="E143" i="16"/>
  <c r="D143" i="16"/>
  <c r="C143" i="16"/>
  <c r="B143" i="16"/>
  <c r="A126" i="16"/>
  <c r="A143" i="16" s="1"/>
  <c r="AI124" i="16"/>
  <c r="X15" i="6"/>
  <c r="O18" i="6"/>
  <c r="O19" i="6"/>
  <c r="Q19" i="6"/>
  <c r="O20" i="6"/>
  <c r="Q20" i="6"/>
  <c r="W20" i="6"/>
  <c r="O21" i="6"/>
  <c r="W22" i="6"/>
  <c r="Z22" i="6"/>
  <c r="AH22" i="6"/>
  <c r="P23" i="6"/>
  <c r="R23" i="6"/>
  <c r="S23" i="6"/>
  <c r="T23" i="6"/>
  <c r="T28" i="6"/>
  <c r="T37" i="6"/>
  <c r="T43" i="6"/>
  <c r="T57" i="6"/>
  <c r="T60" i="6"/>
  <c r="T90" i="6"/>
  <c r="T96" i="6"/>
  <c r="T97" i="6"/>
  <c r="U23" i="6"/>
  <c r="V23" i="6"/>
  <c r="X23" i="6"/>
  <c r="Y23" i="6"/>
  <c r="Q24" i="6"/>
  <c r="W24" i="6"/>
  <c r="Z24" i="6"/>
  <c r="AH24" i="6"/>
  <c r="O25" i="6"/>
  <c r="P25" i="6"/>
  <c r="R25" i="6"/>
  <c r="S25" i="6"/>
  <c r="S28" i="6"/>
  <c r="S37" i="6"/>
  <c r="S43" i="6"/>
  <c r="S57" i="6"/>
  <c r="S60" i="6"/>
  <c r="S90" i="6"/>
  <c r="S96" i="6"/>
  <c r="S97" i="6"/>
  <c r="U25" i="6"/>
  <c r="U28" i="6"/>
  <c r="U37" i="6"/>
  <c r="U43" i="6"/>
  <c r="U57" i="6"/>
  <c r="U60" i="6"/>
  <c r="U61" i="6"/>
  <c r="R63" i="6"/>
  <c r="U63" i="6"/>
  <c r="V63" i="6"/>
  <c r="W63" i="6"/>
  <c r="U66" i="6"/>
  <c r="V66" i="6"/>
  <c r="W66" i="6"/>
  <c r="R67" i="6"/>
  <c r="U67" i="6"/>
  <c r="V67" i="6"/>
  <c r="W67" i="6"/>
  <c r="U97" i="6"/>
  <c r="V25" i="6"/>
  <c r="X25" i="6"/>
  <c r="X28" i="6"/>
  <c r="X37" i="6"/>
  <c r="X43" i="6"/>
  <c r="X57" i="6"/>
  <c r="X60" i="6"/>
  <c r="X90" i="6"/>
  <c r="Y25" i="6"/>
  <c r="Z25" i="6"/>
  <c r="Y28" i="6"/>
  <c r="Y37" i="6"/>
  <c r="Y43" i="6"/>
  <c r="Y57" i="6"/>
  <c r="Y60" i="6"/>
  <c r="Y90" i="6"/>
  <c r="Q26" i="6"/>
  <c r="Z26" i="6"/>
  <c r="AH26" i="6"/>
  <c r="Q27" i="6"/>
  <c r="W27" i="6"/>
  <c r="Z27" i="6"/>
  <c r="AH27" i="6"/>
  <c r="O28" i="6"/>
  <c r="P28" i="6"/>
  <c r="R28" i="6"/>
  <c r="V28" i="6"/>
  <c r="B29" i="6"/>
  <c r="B38" i="6"/>
  <c r="B44" i="6"/>
  <c r="B58" i="6"/>
  <c r="C29" i="6"/>
  <c r="C38" i="6"/>
  <c r="C44" i="6"/>
  <c r="C58" i="6"/>
  <c r="D29" i="6"/>
  <c r="D38" i="6"/>
  <c r="E29" i="6"/>
  <c r="E38" i="6"/>
  <c r="E61" i="6"/>
  <c r="F29" i="6"/>
  <c r="F38" i="6"/>
  <c r="F61" i="6"/>
  <c r="F80" i="6"/>
  <c r="Q29" i="6"/>
  <c r="W29" i="6"/>
  <c r="Z29" i="6"/>
  <c r="AH29" i="6"/>
  <c r="Q30" i="6"/>
  <c r="W30" i="6"/>
  <c r="Z30" i="6"/>
  <c r="AH30" i="6"/>
  <c r="Q31" i="6"/>
  <c r="W31" i="6"/>
  <c r="Z31" i="6"/>
  <c r="AH31" i="6"/>
  <c r="Q32" i="6"/>
  <c r="W32" i="6"/>
  <c r="Z32" i="6"/>
  <c r="AH32" i="6"/>
  <c r="Q33" i="6"/>
  <c r="W33" i="6"/>
  <c r="Z33" i="6"/>
  <c r="AH33" i="6"/>
  <c r="Q34" i="6"/>
  <c r="W34" i="6"/>
  <c r="Z34" i="6"/>
  <c r="AH34" i="6"/>
  <c r="Q35" i="6"/>
  <c r="W35" i="6"/>
  <c r="Z35" i="6"/>
  <c r="AH35" i="6"/>
  <c r="Q36" i="6"/>
  <c r="W36" i="6"/>
  <c r="Z36" i="6"/>
  <c r="AH36" i="6"/>
  <c r="O37" i="6"/>
  <c r="P37" i="6"/>
  <c r="R37" i="6"/>
  <c r="V37" i="6"/>
  <c r="V38" i="6"/>
  <c r="W38" i="6"/>
  <c r="Z38" i="6"/>
  <c r="AH38" i="6"/>
  <c r="AF38" i="6"/>
  <c r="V39" i="6"/>
  <c r="W39" i="6"/>
  <c r="Z39" i="6"/>
  <c r="AH39" i="6"/>
  <c r="AF39" i="6"/>
  <c r="AG39" i="6"/>
  <c r="V40" i="6"/>
  <c r="W40" i="6"/>
  <c r="Z40" i="6"/>
  <c r="AH40" i="6"/>
  <c r="AF40" i="6"/>
  <c r="V41" i="6"/>
  <c r="W41" i="6"/>
  <c r="Z41" i="6"/>
  <c r="AH41" i="6"/>
  <c r="AF41" i="6"/>
  <c r="AG41" i="6"/>
  <c r="V42" i="6"/>
  <c r="W42" i="6"/>
  <c r="Z42" i="6"/>
  <c r="AG42" i="6"/>
  <c r="AF42" i="6"/>
  <c r="O43" i="6"/>
  <c r="P43" i="6"/>
  <c r="P57" i="6"/>
  <c r="P60" i="6"/>
  <c r="P90" i="6"/>
  <c r="Q43" i="6"/>
  <c r="R43" i="6"/>
  <c r="W44" i="6"/>
  <c r="Z44" i="6"/>
  <c r="AH44" i="6"/>
  <c r="W45" i="6"/>
  <c r="Z45" i="6"/>
  <c r="AH45" i="6"/>
  <c r="O46" i="6"/>
  <c r="O48" i="6"/>
  <c r="W48" i="6"/>
  <c r="O56" i="6"/>
  <c r="W56" i="6"/>
  <c r="Z46" i="6"/>
  <c r="W47" i="6"/>
  <c r="Z47" i="6"/>
  <c r="AH47" i="6"/>
  <c r="Z48" i="6"/>
  <c r="AH48" i="6"/>
  <c r="W49" i="6"/>
  <c r="Z49" i="6"/>
  <c r="AH49" i="6"/>
  <c r="W50" i="6"/>
  <c r="Z50" i="6"/>
  <c r="AH50" i="6"/>
  <c r="W51" i="6"/>
  <c r="Z51" i="6"/>
  <c r="AH51" i="6"/>
  <c r="W52" i="6"/>
  <c r="Z52" i="6"/>
  <c r="AH52" i="6"/>
  <c r="W53" i="6"/>
  <c r="Z53" i="6"/>
  <c r="AH53" i="6"/>
  <c r="W54" i="6"/>
  <c r="Z54" i="6"/>
  <c r="W55" i="6"/>
  <c r="Z55" i="6"/>
  <c r="AH55" i="6"/>
  <c r="Z56" i="6"/>
  <c r="AH56" i="6"/>
  <c r="Q57" i="6"/>
  <c r="R57" i="6"/>
  <c r="V57" i="6"/>
  <c r="O58" i="6"/>
  <c r="O60" i="6"/>
  <c r="Z58" i="6"/>
  <c r="AH58" i="6"/>
  <c r="W59" i="6"/>
  <c r="Z59" i="6"/>
  <c r="Q60" i="6"/>
  <c r="R60" i="6"/>
  <c r="V60" i="6"/>
  <c r="Q61" i="6"/>
  <c r="Z61" i="6"/>
  <c r="AG61" i="6"/>
  <c r="Z62" i="6"/>
  <c r="AH62" i="6"/>
  <c r="W62" i="6"/>
  <c r="AF62" i="6"/>
  <c r="AF90" i="6"/>
  <c r="Z63" i="6"/>
  <c r="W64" i="6"/>
  <c r="Z64" i="6"/>
  <c r="AH64" i="6"/>
  <c r="R65" i="6"/>
  <c r="W65" i="6"/>
  <c r="Z65" i="6"/>
  <c r="Z66" i="6"/>
  <c r="AH66" i="6"/>
  <c r="Z67" i="6"/>
  <c r="AQ67" i="6"/>
  <c r="W68" i="6"/>
  <c r="Z68" i="6"/>
  <c r="AH68" i="6"/>
  <c r="R69" i="6"/>
  <c r="Z69" i="6"/>
  <c r="W70" i="6"/>
  <c r="Z70" i="6"/>
  <c r="AH70" i="6"/>
  <c r="R71" i="6"/>
  <c r="W71" i="6"/>
  <c r="Z71" i="6"/>
  <c r="W72" i="6"/>
  <c r="Z72" i="6"/>
  <c r="AH72" i="6"/>
  <c r="R73" i="6"/>
  <c r="Z73" i="6"/>
  <c r="W74" i="6"/>
  <c r="Z74" i="6"/>
  <c r="AH74" i="6"/>
  <c r="R75" i="6"/>
  <c r="W75" i="6"/>
  <c r="Z75" i="6"/>
  <c r="W76" i="6"/>
  <c r="Z76" i="6"/>
  <c r="AH76" i="6"/>
  <c r="R77" i="6"/>
  <c r="W77" i="6"/>
  <c r="Z77" i="6"/>
  <c r="W78" i="6"/>
  <c r="Z78" i="6"/>
  <c r="AH78" i="6"/>
  <c r="Z79" i="6"/>
  <c r="G80" i="6"/>
  <c r="W80" i="6"/>
  <c r="Z80" i="6"/>
  <c r="AH80" i="6"/>
  <c r="R81" i="6"/>
  <c r="W81" i="6"/>
  <c r="Z81" i="6"/>
  <c r="W82" i="6"/>
  <c r="Z82" i="6"/>
  <c r="AH82" i="6"/>
  <c r="W83" i="6"/>
  <c r="Z83" i="6"/>
  <c r="W84" i="6"/>
  <c r="Z84" i="6"/>
  <c r="AH84" i="6"/>
  <c r="R85" i="6"/>
  <c r="W85" i="6"/>
  <c r="Z85" i="6"/>
  <c r="W86" i="6"/>
  <c r="Z86" i="6"/>
  <c r="AH86" i="6"/>
  <c r="R87" i="6"/>
  <c r="W87" i="6"/>
  <c r="Z87" i="6"/>
  <c r="W88" i="6"/>
  <c r="Z88" i="6"/>
  <c r="AH88" i="6"/>
  <c r="R89" i="6"/>
  <c r="W89" i="6"/>
  <c r="Z89" i="6"/>
  <c r="AH89" i="6"/>
  <c r="O90" i="6"/>
  <c r="P97" i="6"/>
  <c r="O92" i="6"/>
  <c r="O95" i="6"/>
  <c r="Q95" i="6"/>
  <c r="R95" i="6"/>
  <c r="R96" i="6"/>
  <c r="R97" i="6"/>
  <c r="V97" i="6"/>
  <c r="V92" i="6"/>
  <c r="Z92" i="6"/>
  <c r="AH92" i="6"/>
  <c r="W93" i="6"/>
  <c r="Z93" i="6"/>
  <c r="AH93" i="6"/>
  <c r="AF93" i="6"/>
  <c r="AF96" i="6"/>
  <c r="AF97" i="6"/>
  <c r="AG97" i="6"/>
  <c r="Q94" i="6"/>
  <c r="V94" i="6"/>
  <c r="Z94" i="6"/>
  <c r="AH94" i="6"/>
  <c r="Z95" i="6"/>
  <c r="P96" i="6"/>
  <c r="U96" i="6"/>
  <c r="X96" i="6"/>
  <c r="Y96" i="6"/>
  <c r="Y97" i="6"/>
  <c r="AE98" i="6"/>
  <c r="Q99" i="6"/>
  <c r="V99" i="6"/>
  <c r="Z99" i="6"/>
  <c r="AH99" i="6"/>
  <c r="AF99" i="6"/>
  <c r="AG99" i="6"/>
  <c r="AG100" i="6"/>
  <c r="O100" i="6"/>
  <c r="R100" i="6"/>
  <c r="V100" i="6"/>
  <c r="S100" i="6"/>
  <c r="T100" i="6"/>
  <c r="X100" i="6"/>
  <c r="Y100" i="6"/>
  <c r="Q101" i="6"/>
  <c r="V101" i="6"/>
  <c r="W101" i="6"/>
  <c r="Z101" i="6"/>
  <c r="AH101" i="6"/>
  <c r="Q102" i="6"/>
  <c r="V102" i="6"/>
  <c r="W102" i="6"/>
  <c r="Z102" i="6"/>
  <c r="AH102" i="6"/>
  <c r="O103" i="6"/>
  <c r="V103" i="6"/>
  <c r="Z103" i="6"/>
  <c r="AH103" i="6"/>
  <c r="Q104" i="6"/>
  <c r="V104" i="6"/>
  <c r="W104" i="6"/>
  <c r="Z104" i="6"/>
  <c r="AH104" i="6"/>
  <c r="Q105" i="6"/>
  <c r="V105" i="6"/>
  <c r="W105" i="6"/>
  <c r="Z105" i="6"/>
  <c r="AH105" i="6"/>
  <c r="O106" i="6"/>
  <c r="W106" i="6"/>
  <c r="V106" i="6"/>
  <c r="Z106" i="6"/>
  <c r="AH106" i="6"/>
  <c r="O107" i="6"/>
  <c r="W107" i="6"/>
  <c r="V107" i="6"/>
  <c r="Z107" i="6"/>
  <c r="AH107" i="6"/>
  <c r="O108" i="6"/>
  <c r="W108" i="6"/>
  <c r="V108" i="6"/>
  <c r="Z108" i="6"/>
  <c r="Q109" i="6"/>
  <c r="R109" i="6"/>
  <c r="R111" i="6"/>
  <c r="R152" i="6"/>
  <c r="R135" i="6"/>
  <c r="R137" i="6"/>
  <c r="V137" i="6"/>
  <c r="W137" i="6"/>
  <c r="R126" i="6"/>
  <c r="R117" i="6"/>
  <c r="W117" i="6"/>
  <c r="R158" i="6"/>
  <c r="R159" i="6"/>
  <c r="Z109" i="6"/>
  <c r="O110" i="6"/>
  <c r="Q110" i="6"/>
  <c r="V110" i="6"/>
  <c r="Z110" i="6"/>
  <c r="O111" i="6"/>
  <c r="Q111" i="6"/>
  <c r="Z111" i="6"/>
  <c r="W112" i="6"/>
  <c r="Z112" i="6"/>
  <c r="W113" i="6"/>
  <c r="Z113" i="6"/>
  <c r="AG113" i="6"/>
  <c r="AF113" i="6"/>
  <c r="W114" i="6"/>
  <c r="Z114" i="6"/>
  <c r="AG114" i="6"/>
  <c r="AF114" i="6"/>
  <c r="P115" i="6"/>
  <c r="S115" i="6"/>
  <c r="T115" i="6"/>
  <c r="U115" i="6"/>
  <c r="X115" i="6"/>
  <c r="Y115" i="6"/>
  <c r="AE115" i="6"/>
  <c r="C116" i="6"/>
  <c r="C127" i="6"/>
  <c r="C141" i="6"/>
  <c r="D116" i="6"/>
  <c r="D127" i="6"/>
  <c r="D141" i="6"/>
  <c r="E116" i="6"/>
  <c r="E127" i="6"/>
  <c r="E141" i="6"/>
  <c r="F116" i="6"/>
  <c r="F127" i="6"/>
  <c r="F141" i="6"/>
  <c r="Q116" i="6"/>
  <c r="V116" i="6"/>
  <c r="V118" i="6"/>
  <c r="Z116" i="6"/>
  <c r="AF116" i="6"/>
  <c r="AF118" i="6"/>
  <c r="P117" i="6"/>
  <c r="Q117" i="6"/>
  <c r="Z117" i="6"/>
  <c r="O118" i="6"/>
  <c r="S118" i="6"/>
  <c r="S152" i="6"/>
  <c r="S126" i="6"/>
  <c r="S158" i="6"/>
  <c r="S159" i="6"/>
  <c r="T118" i="6"/>
  <c r="U118" i="6"/>
  <c r="X118" i="6"/>
  <c r="Y118" i="6"/>
  <c r="V119" i="6"/>
  <c r="W119" i="6"/>
  <c r="Z119" i="6"/>
  <c r="AH119" i="6"/>
  <c r="V120" i="6"/>
  <c r="W120" i="6"/>
  <c r="Z120" i="6"/>
  <c r="AH120" i="6"/>
  <c r="V121" i="6"/>
  <c r="W121" i="6"/>
  <c r="Z121" i="6"/>
  <c r="AH121" i="6"/>
  <c r="V122" i="6"/>
  <c r="W122" i="6"/>
  <c r="Z122" i="6"/>
  <c r="AH122" i="6"/>
  <c r="V123" i="6"/>
  <c r="W123" i="6"/>
  <c r="Z123" i="6"/>
  <c r="AH123" i="6"/>
  <c r="V124" i="6"/>
  <c r="W124" i="6"/>
  <c r="Z124" i="6"/>
  <c r="AH124" i="6"/>
  <c r="V125" i="6"/>
  <c r="W125" i="6"/>
  <c r="Z125" i="6"/>
  <c r="O126" i="6"/>
  <c r="W126" i="6"/>
  <c r="P126" i="6"/>
  <c r="U126" i="6"/>
  <c r="X126" i="6"/>
  <c r="Y126" i="6"/>
  <c r="AF126" i="6"/>
  <c r="AG126" i="6"/>
  <c r="V127" i="6"/>
  <c r="W127" i="6"/>
  <c r="Z127" i="6"/>
  <c r="AH127" i="6"/>
  <c r="V128" i="6"/>
  <c r="W128" i="6"/>
  <c r="Z128" i="6"/>
  <c r="AH128" i="6"/>
  <c r="V129" i="6"/>
  <c r="W129" i="6"/>
  <c r="Z129" i="6"/>
  <c r="AH129" i="6"/>
  <c r="V130" i="6"/>
  <c r="W130" i="6"/>
  <c r="Z130" i="6"/>
  <c r="AH130" i="6"/>
  <c r="V131" i="6"/>
  <c r="W131" i="6"/>
  <c r="Z131" i="6"/>
  <c r="AH131" i="6"/>
  <c r="V132" i="6"/>
  <c r="W132" i="6"/>
  <c r="Z132" i="6"/>
  <c r="AH132" i="6"/>
  <c r="V133" i="6"/>
  <c r="W133" i="6"/>
  <c r="Z133" i="6"/>
  <c r="V134" i="6"/>
  <c r="Z134" i="6"/>
  <c r="AH134" i="6"/>
  <c r="Z135" i="6"/>
  <c r="AH135" i="6"/>
  <c r="V136" i="6"/>
  <c r="W136" i="6"/>
  <c r="Z136" i="6"/>
  <c r="AH136" i="6"/>
  <c r="Z137" i="6"/>
  <c r="AH137" i="6"/>
  <c r="V138" i="6"/>
  <c r="W138" i="6"/>
  <c r="Z138" i="6"/>
  <c r="AH138" i="6"/>
  <c r="V139" i="6"/>
  <c r="W139" i="6"/>
  <c r="Z139" i="6"/>
  <c r="AH139" i="6"/>
  <c r="O140" i="6"/>
  <c r="P140" i="6"/>
  <c r="X140" i="6"/>
  <c r="Y140" i="6"/>
  <c r="AF140" i="6"/>
  <c r="AG140" i="6"/>
  <c r="O141" i="6"/>
  <c r="Q141" i="6"/>
  <c r="W141" i="6"/>
  <c r="Z141" i="6"/>
  <c r="AH141" i="6"/>
  <c r="Q142" i="6"/>
  <c r="W142" i="6"/>
  <c r="Z142" i="6"/>
  <c r="AH142" i="6"/>
  <c r="Q143" i="6"/>
  <c r="W143" i="6"/>
  <c r="Z143" i="6"/>
  <c r="AH143" i="6"/>
  <c r="O144" i="6"/>
  <c r="Q144" i="6"/>
  <c r="W144" i="6"/>
  <c r="Z144" i="6"/>
  <c r="AH144" i="6"/>
  <c r="O145" i="6"/>
  <c r="Q145" i="6"/>
  <c r="W145" i="6"/>
  <c r="Z145" i="6"/>
  <c r="Q146" i="6"/>
  <c r="W146" i="6"/>
  <c r="Z146" i="6"/>
  <c r="Q147" i="6"/>
  <c r="W147" i="6"/>
  <c r="Z147" i="6"/>
  <c r="AH147" i="6"/>
  <c r="O148" i="6"/>
  <c r="W148" i="6"/>
  <c r="Z148" i="6"/>
  <c r="O149" i="6"/>
  <c r="Q149" i="6"/>
  <c r="W149" i="6"/>
  <c r="Z149" i="6"/>
  <c r="O150" i="6"/>
  <c r="Z150" i="6"/>
  <c r="O151" i="6"/>
  <c r="W151" i="6"/>
  <c r="Z151" i="6"/>
  <c r="AH151" i="6"/>
  <c r="AF151" i="6"/>
  <c r="P152" i="6"/>
  <c r="T152" i="6"/>
  <c r="U152" i="6"/>
  <c r="U159" i="6"/>
  <c r="V152" i="6"/>
  <c r="X152" i="6"/>
  <c r="Y152" i="6"/>
  <c r="Q154" i="6"/>
  <c r="V154" i="6"/>
  <c r="Z154" i="6"/>
  <c r="AH154" i="6"/>
  <c r="AF154" i="6"/>
  <c r="AG154" i="6"/>
  <c r="AG158" i="6"/>
  <c r="AG159" i="6"/>
  <c r="Q155" i="6"/>
  <c r="V155" i="6"/>
  <c r="V156" i="6"/>
  <c r="V157" i="6"/>
  <c r="Q157" i="6"/>
  <c r="Z155" i="6"/>
  <c r="AH155" i="6"/>
  <c r="Q156" i="6"/>
  <c r="W156" i="6"/>
  <c r="Z156" i="6"/>
  <c r="AH156" i="6"/>
  <c r="Z157" i="6"/>
  <c r="O158" i="6"/>
  <c r="P158" i="6"/>
  <c r="T158" i="6"/>
  <c r="T159" i="6"/>
  <c r="U158" i="6"/>
  <c r="X158" i="6"/>
  <c r="X159" i="6"/>
  <c r="Y158" i="6"/>
  <c r="Y159" i="6"/>
  <c r="P159" i="6"/>
  <c r="Q161" i="6"/>
  <c r="W161" i="6"/>
  <c r="Z161" i="6"/>
  <c r="AH161" i="6"/>
  <c r="O162" i="6"/>
  <c r="Z162" i="6"/>
  <c r="W163" i="6"/>
  <c r="Z163" i="6"/>
  <c r="AH163" i="6"/>
  <c r="W164" i="6"/>
  <c r="Z164" i="6"/>
  <c r="AH164" i="6"/>
  <c r="O165" i="6"/>
  <c r="Q165" i="6"/>
  <c r="W165" i="6"/>
  <c r="Z165" i="6"/>
  <c r="O166" i="6"/>
  <c r="W166" i="6"/>
  <c r="Z166" i="6"/>
  <c r="W167" i="6"/>
  <c r="Z167" i="6"/>
  <c r="AH167" i="6"/>
  <c r="W168" i="6"/>
  <c r="Z168" i="6"/>
  <c r="AH168" i="6"/>
  <c r="W169" i="6"/>
  <c r="Z169" i="6"/>
  <c r="AH169" i="6"/>
  <c r="W170" i="6"/>
  <c r="Z170" i="6"/>
  <c r="AH170" i="6"/>
  <c r="W171" i="6"/>
  <c r="Z171" i="6"/>
  <c r="O172" i="6"/>
  <c r="W172" i="6"/>
  <c r="Z172" i="6"/>
  <c r="O173" i="6"/>
  <c r="W173" i="6"/>
  <c r="Z173" i="6"/>
  <c r="AH173" i="6"/>
  <c r="W174" i="6"/>
  <c r="Z174" i="6"/>
  <c r="AH174" i="6"/>
  <c r="W175" i="6"/>
  <c r="Z175" i="6"/>
  <c r="AH175" i="6"/>
  <c r="Q176" i="6"/>
  <c r="W176" i="6"/>
  <c r="Z176" i="6"/>
  <c r="AH176" i="6"/>
  <c r="O177" i="6"/>
  <c r="Q177" i="6"/>
  <c r="W177" i="6"/>
  <c r="Z177" i="6"/>
  <c r="AH177" i="6"/>
  <c r="O178" i="6"/>
  <c r="W178" i="6"/>
  <c r="Z178" i="6"/>
  <c r="AH178" i="6"/>
  <c r="Q179" i="6"/>
  <c r="W179" i="6"/>
  <c r="Z179" i="6"/>
  <c r="AH179" i="6"/>
  <c r="W180" i="6"/>
  <c r="Z180" i="6"/>
  <c r="AH180" i="6"/>
  <c r="P181" i="6"/>
  <c r="P182" i="6"/>
  <c r="P193" i="6"/>
  <c r="P194" i="6"/>
  <c r="P203" i="6"/>
  <c r="P204" i="6"/>
  <c r="R181" i="6"/>
  <c r="R182" i="6"/>
  <c r="S181" i="6"/>
  <c r="S182" i="6"/>
  <c r="S194" i="6"/>
  <c r="S203" i="6"/>
  <c r="S204" i="6"/>
  <c r="T181" i="6"/>
  <c r="T182" i="6"/>
  <c r="U181" i="6"/>
  <c r="V181" i="6"/>
  <c r="V182" i="6"/>
  <c r="X181" i="6"/>
  <c r="Y181" i="6"/>
  <c r="Y182" i="6"/>
  <c r="AF181" i="6"/>
  <c r="AF182" i="6"/>
  <c r="AF193" i="6"/>
  <c r="AF194" i="6"/>
  <c r="AF203" i="6"/>
  <c r="AF204" i="6"/>
  <c r="AG181" i="6"/>
  <c r="AG182" i="6"/>
  <c r="AG193" i="6"/>
  <c r="AG194" i="6"/>
  <c r="AG203" i="6"/>
  <c r="AG204" i="6"/>
  <c r="T204" i="6"/>
  <c r="U182" i="6"/>
  <c r="B183" i="6"/>
  <c r="B195" i="6"/>
  <c r="B206" i="6"/>
  <c r="C183" i="6"/>
  <c r="C195" i="6"/>
  <c r="O183" i="6"/>
  <c r="Q183" i="6"/>
  <c r="O184" i="6"/>
  <c r="Q184" i="6"/>
  <c r="O187" i="6"/>
  <c r="Q187" i="6"/>
  <c r="O188" i="6"/>
  <c r="Q188" i="6"/>
  <c r="Q190" i="6"/>
  <c r="O191" i="6"/>
  <c r="Q191" i="6"/>
  <c r="Q192" i="6"/>
  <c r="W192" i="6"/>
  <c r="R183" i="6"/>
  <c r="V184" i="6"/>
  <c r="Z184" i="6"/>
  <c r="W185" i="6"/>
  <c r="Z185" i="6"/>
  <c r="AH185" i="6"/>
  <c r="W186" i="6"/>
  <c r="Z186" i="6"/>
  <c r="AH186" i="6"/>
  <c r="V187" i="6"/>
  <c r="Z187" i="6"/>
  <c r="AH187" i="6"/>
  <c r="V188" i="6"/>
  <c r="Z188" i="6"/>
  <c r="AH188" i="6"/>
  <c r="O189" i="6"/>
  <c r="W189" i="6"/>
  <c r="Z189" i="6"/>
  <c r="AH189" i="6"/>
  <c r="V190" i="6"/>
  <c r="W190" i="6"/>
  <c r="Z190" i="6"/>
  <c r="AH190" i="6"/>
  <c r="V191" i="6"/>
  <c r="Z191" i="6"/>
  <c r="Z192" i="6"/>
  <c r="AH192" i="6"/>
  <c r="S193" i="6"/>
  <c r="T193" i="6"/>
  <c r="U193" i="6"/>
  <c r="X193" i="6"/>
  <c r="X194" i="6"/>
  <c r="U194" i="6"/>
  <c r="Q195" i="6"/>
  <c r="W195" i="6"/>
  <c r="Z195" i="6"/>
  <c r="AH195" i="6"/>
  <c r="O196" i="6"/>
  <c r="Q196" i="6"/>
  <c r="W196" i="6"/>
  <c r="Z196" i="6"/>
  <c r="O197" i="6"/>
  <c r="W197" i="6"/>
  <c r="Z197" i="6"/>
  <c r="AH197" i="6"/>
  <c r="O198" i="6"/>
  <c r="Q198" i="6"/>
  <c r="W198" i="6"/>
  <c r="Z198" i="6"/>
  <c r="O199" i="6"/>
  <c r="W199" i="6"/>
  <c r="Z199" i="6"/>
  <c r="O200" i="6"/>
  <c r="Q200" i="6"/>
  <c r="Z200" i="6"/>
  <c r="W201" i="6"/>
  <c r="Z201" i="6"/>
  <c r="AH201" i="6"/>
  <c r="W202" i="6"/>
  <c r="Z202" i="6"/>
  <c r="AH202" i="6"/>
  <c r="R203" i="6"/>
  <c r="R204" i="6"/>
  <c r="U203" i="6"/>
  <c r="U204" i="6"/>
  <c r="V203" i="6"/>
  <c r="V204" i="6"/>
  <c r="X203" i="6"/>
  <c r="Y203" i="6"/>
  <c r="Y204" i="6"/>
  <c r="O206" i="6"/>
  <c r="Q206" i="6"/>
  <c r="W206" i="6"/>
  <c r="Z206" i="6"/>
  <c r="AH206" i="6"/>
  <c r="Q207" i="6"/>
  <c r="W207" i="6"/>
  <c r="Z207" i="6"/>
  <c r="O208" i="6"/>
  <c r="Q208" i="6"/>
  <c r="W208" i="6"/>
  <c r="Z208" i="6"/>
  <c r="Q209" i="6"/>
  <c r="W209" i="6"/>
  <c r="Z209" i="6"/>
  <c r="AH209" i="6"/>
  <c r="O210" i="6"/>
  <c r="W210" i="6"/>
  <c r="Z210" i="6"/>
  <c r="O211" i="6"/>
  <c r="W211" i="6"/>
  <c r="Z211" i="6"/>
  <c r="Q212" i="6"/>
  <c r="W212" i="6"/>
  <c r="Z212" i="6"/>
  <c r="AH212" i="6"/>
  <c r="O213" i="6"/>
  <c r="W213" i="6"/>
  <c r="Z213" i="6"/>
  <c r="P214" i="6"/>
  <c r="R214" i="6"/>
  <c r="S214" i="6"/>
  <c r="T214" i="6"/>
  <c r="U214" i="6"/>
  <c r="V214" i="6"/>
  <c r="X214" i="6"/>
  <c r="Y214" i="6"/>
  <c r="AF214" i="6"/>
  <c r="AG214" i="6"/>
  <c r="AG219" i="6"/>
  <c r="AG226" i="6"/>
  <c r="E215" i="6"/>
  <c r="F215" i="6"/>
  <c r="Q215" i="6"/>
  <c r="W215" i="6"/>
  <c r="O216" i="6"/>
  <c r="Q216" i="6"/>
  <c r="W216" i="6"/>
  <c r="Z215" i="6"/>
  <c r="AH215" i="6"/>
  <c r="Z216" i="6"/>
  <c r="W217" i="6"/>
  <c r="Z217" i="6"/>
  <c r="AH217" i="6"/>
  <c r="W218" i="6"/>
  <c r="Z218" i="6"/>
  <c r="AH218" i="6"/>
  <c r="P219" i="6"/>
  <c r="R219" i="6"/>
  <c r="S219" i="6"/>
  <c r="T219" i="6"/>
  <c r="U219" i="6"/>
  <c r="V219" i="6"/>
  <c r="X219" i="6"/>
  <c r="Y219" i="6"/>
  <c r="AF219" i="6"/>
  <c r="O220" i="6"/>
  <c r="Q220" i="6"/>
  <c r="W220" i="6"/>
  <c r="Z220" i="6"/>
  <c r="AH220" i="6"/>
  <c r="O221" i="6"/>
  <c r="Q221" i="6"/>
  <c r="W221" i="6"/>
  <c r="Z221" i="6"/>
  <c r="AH221" i="6"/>
  <c r="O222" i="6"/>
  <c r="Q222" i="6"/>
  <c r="Z222" i="6"/>
  <c r="AH222" i="6"/>
  <c r="W223" i="6"/>
  <c r="Z223" i="6"/>
  <c r="AH223" i="6"/>
  <c r="O224" i="6"/>
  <c r="W224" i="6"/>
  <c r="Z224" i="6"/>
  <c r="O225" i="6"/>
  <c r="Q225" i="6"/>
  <c r="V225" i="6"/>
  <c r="V226" i="6"/>
  <c r="Z225" i="6"/>
  <c r="P226" i="6"/>
  <c r="R226" i="6"/>
  <c r="S226" i="6"/>
  <c r="T226" i="6"/>
  <c r="U226" i="6"/>
  <c r="X226" i="6"/>
  <c r="Y226" i="6"/>
  <c r="AF226" i="6"/>
  <c r="V227" i="6"/>
  <c r="P228" i="6"/>
  <c r="R228" i="6"/>
  <c r="S228" i="6"/>
  <c r="U228" i="6"/>
  <c r="O229" i="6"/>
  <c r="Q229" i="6"/>
  <c r="V229" i="6"/>
  <c r="Z229" i="6"/>
  <c r="AH229" i="6"/>
  <c r="W230" i="6"/>
  <c r="Z230" i="6"/>
  <c r="AH230" i="6"/>
  <c r="W231" i="6"/>
  <c r="Z231" i="6"/>
  <c r="Q232" i="6"/>
  <c r="W232" i="6"/>
  <c r="Z232" i="6"/>
  <c r="AH232" i="6"/>
  <c r="O233" i="6"/>
  <c r="Z233" i="6"/>
  <c r="AH233" i="6"/>
  <c r="Q234" i="6"/>
  <c r="W234" i="6"/>
  <c r="Z234" i="6"/>
  <c r="AH234" i="6"/>
  <c r="Q235" i="6"/>
  <c r="W235" i="6"/>
  <c r="Z235" i="6"/>
  <c r="AH235" i="6"/>
  <c r="O236" i="6"/>
  <c r="Q236" i="6"/>
  <c r="W236" i="6"/>
  <c r="Z236" i="6"/>
  <c r="Q237" i="6"/>
  <c r="W237" i="6"/>
  <c r="Z237" i="6"/>
  <c r="AH237" i="6"/>
  <c r="O238" i="6"/>
  <c r="Q238" i="6"/>
  <c r="W238" i="6"/>
  <c r="Z238" i="6"/>
  <c r="AH238" i="6"/>
  <c r="Q239" i="6"/>
  <c r="W239" i="6"/>
  <c r="Z239" i="6"/>
  <c r="AH239" i="6"/>
  <c r="O240" i="6"/>
  <c r="W240" i="6"/>
  <c r="Z240" i="6"/>
  <c r="O241" i="6"/>
  <c r="Q241" i="6"/>
  <c r="W241" i="6"/>
  <c r="Z241" i="6"/>
  <c r="AH241" i="6"/>
  <c r="O242" i="6"/>
  <c r="Q242" i="6"/>
  <c r="W242" i="6"/>
  <c r="Z242" i="6"/>
  <c r="R243" i="6"/>
  <c r="U243" i="6"/>
  <c r="S243" i="6"/>
  <c r="X243" i="6"/>
  <c r="X244" i="6"/>
  <c r="Y243" i="6"/>
  <c r="Y244" i="6"/>
  <c r="AF243" i="6"/>
  <c r="AF244" i="6"/>
  <c r="AF247" i="6"/>
  <c r="AF248" i="6"/>
  <c r="AG243" i="6"/>
  <c r="AG244" i="6"/>
  <c r="AG247" i="6"/>
  <c r="AG248" i="6"/>
  <c r="R244" i="6"/>
  <c r="S244" i="6"/>
  <c r="U244" i="6"/>
  <c r="Y247" i="6"/>
  <c r="Y248" i="6"/>
  <c r="B245" i="6"/>
  <c r="C245" i="6"/>
  <c r="D245" i="6"/>
  <c r="O245" i="6"/>
  <c r="O246" i="6"/>
  <c r="W246" i="6"/>
  <c r="P248" i="6"/>
  <c r="R248" i="6"/>
  <c r="U248" i="6"/>
  <c r="V245" i="6"/>
  <c r="Z245" i="6"/>
  <c r="AH245" i="6"/>
  <c r="Z246" i="6"/>
  <c r="X247" i="6"/>
  <c r="X248" i="6"/>
  <c r="S248" i="6"/>
  <c r="S257" i="6"/>
  <c r="S258" i="6"/>
  <c r="S261" i="6"/>
  <c r="S262" i="6"/>
  <c r="P257" i="6"/>
  <c r="P258" i="6"/>
  <c r="P261" i="6"/>
  <c r="R257" i="6"/>
  <c r="R258" i="6"/>
  <c r="R261" i="6"/>
  <c r="U257" i="6"/>
  <c r="U258" i="6"/>
  <c r="U261" i="6"/>
  <c r="O250" i="6"/>
  <c r="W250" i="6"/>
  <c r="W251" i="6"/>
  <c r="W252" i="6"/>
  <c r="W253" i="6"/>
  <c r="O254" i="6"/>
  <c r="X254" i="6"/>
  <c r="Z254" i="6"/>
  <c r="W255" i="6"/>
  <c r="O256" i="6"/>
  <c r="W256" i="6"/>
  <c r="X251" i="6"/>
  <c r="Z251" i="6"/>
  <c r="AH251" i="6"/>
  <c r="X252" i="6"/>
  <c r="Z252" i="6"/>
  <c r="X253" i="6"/>
  <c r="Z253" i="6"/>
  <c r="AH253" i="6"/>
  <c r="Q255" i="6"/>
  <c r="X255" i="6"/>
  <c r="Z255" i="6"/>
  <c r="AH255" i="6"/>
  <c r="T257" i="6"/>
  <c r="T258" i="6"/>
  <c r="V257" i="6"/>
  <c r="V258" i="6"/>
  <c r="Y257" i="6"/>
  <c r="Y258" i="6"/>
  <c r="AF257" i="6"/>
  <c r="AF258" i="6"/>
  <c r="AF260" i="6"/>
  <c r="AF261" i="6"/>
  <c r="AG257" i="6"/>
  <c r="AG258" i="6"/>
  <c r="Q259" i="6"/>
  <c r="W259" i="6"/>
  <c r="W260" i="6"/>
  <c r="W261" i="6"/>
  <c r="Z259" i="6"/>
  <c r="AH259" i="6"/>
  <c r="O260" i="6"/>
  <c r="O261" i="6"/>
  <c r="P260" i="6"/>
  <c r="R260" i="6"/>
  <c r="S260" i="6"/>
  <c r="U260" i="6"/>
  <c r="V260" i="6"/>
  <c r="X260" i="6"/>
  <c r="X261" i="6"/>
  <c r="Y260" i="6"/>
  <c r="Y261" i="6"/>
  <c r="AG260" i="6"/>
  <c r="AG261" i="6"/>
  <c r="T263" i="6"/>
  <c r="Q28" i="6"/>
  <c r="W26" i="6"/>
  <c r="Z28" i="6"/>
  <c r="Q18" i="6"/>
  <c r="W18" i="6"/>
  <c r="V111" i="6"/>
  <c r="W25" i="6"/>
  <c r="V135" i="6"/>
  <c r="W135" i="6"/>
  <c r="W69" i="6"/>
  <c r="Q107" i="6"/>
  <c r="W99" i="6"/>
  <c r="Z43" i="6"/>
  <c r="Z37" i="6"/>
  <c r="E44" i="6"/>
  <c r="E58" i="6"/>
  <c r="E80" i="6"/>
  <c r="W110" i="6"/>
  <c r="Q108" i="6"/>
  <c r="Z90" i="6"/>
  <c r="AO67" i="6"/>
  <c r="AG40" i="6"/>
  <c r="O23" i="6"/>
  <c r="Q21" i="6"/>
  <c r="W21" i="6"/>
  <c r="B61" i="6"/>
  <c r="B92" i="6"/>
  <c r="B99" i="6"/>
  <c r="B116" i="6"/>
  <c r="B127" i="6"/>
  <c r="B141" i="6"/>
  <c r="Q100" i="6"/>
  <c r="W73" i="6"/>
  <c r="S91" i="6"/>
  <c r="W134" i="6"/>
  <c r="Q106" i="6"/>
  <c r="AH42" i="6"/>
  <c r="Q90" i="6"/>
  <c r="W100" i="6"/>
  <c r="AG62" i="6"/>
  <c r="T205" i="6"/>
  <c r="Z115" i="6"/>
  <c r="X250" i="6"/>
  <c r="V261" i="6"/>
  <c r="Z226" i="6"/>
  <c r="V248" i="6"/>
  <c r="Z96" i="6"/>
  <c r="Z118" i="6"/>
  <c r="W155" i="6"/>
  <c r="Z140" i="6"/>
  <c r="Q126" i="6"/>
  <c r="V228" i="6"/>
  <c r="W111" i="6"/>
  <c r="AF115" i="6"/>
  <c r="O243" i="6"/>
  <c r="Q243" i="6"/>
  <c r="W219" i="6"/>
  <c r="W188" i="6"/>
  <c r="O219" i="6"/>
  <c r="Q199" i="6"/>
  <c r="Q166" i="6"/>
  <c r="U249" i="6"/>
  <c r="U263" i="6"/>
  <c r="P249" i="6"/>
  <c r="AF249" i="6"/>
  <c r="W187" i="6"/>
  <c r="W37" i="6"/>
  <c r="AD37" i="6"/>
  <c r="U262" i="6"/>
  <c r="Z159" i="6"/>
  <c r="Z219" i="6"/>
  <c r="AD219" i="6"/>
  <c r="O57" i="6"/>
  <c r="O91" i="6"/>
  <c r="Z57" i="6"/>
  <c r="Q233" i="6"/>
  <c r="W233" i="6"/>
  <c r="W225" i="6"/>
  <c r="AG227" i="6"/>
  <c r="AG228" i="6"/>
  <c r="T153" i="6"/>
  <c r="T160" i="6"/>
  <c r="AD25" i="6"/>
  <c r="W243" i="6"/>
  <c r="O257" i="6"/>
  <c r="O258" i="6"/>
  <c r="O262" i="6"/>
  <c r="W46" i="6"/>
  <c r="P205" i="6"/>
  <c r="X97" i="6"/>
  <c r="Z97" i="6"/>
  <c r="AG93" i="6"/>
  <c r="AG96" i="6"/>
  <c r="P91" i="6"/>
  <c r="P98" i="6"/>
  <c r="Z248" i="6"/>
  <c r="O214" i="6"/>
  <c r="Z260" i="6"/>
  <c r="AD260" i="6"/>
  <c r="W200" i="6"/>
  <c r="AG262" i="6"/>
  <c r="Z247" i="6"/>
  <c r="V243" i="6"/>
  <c r="W154" i="6"/>
  <c r="Z126" i="6"/>
  <c r="AH126" i="6"/>
  <c r="O96" i="6"/>
  <c r="W96" i="6"/>
  <c r="AD96" i="6"/>
  <c r="P153" i="6"/>
  <c r="P160" i="6"/>
  <c r="X256" i="6"/>
  <c r="Z256" i="6"/>
  <c r="AF117" i="6"/>
  <c r="Z243" i="6"/>
  <c r="AF227" i="6"/>
  <c r="AF228" i="6"/>
  <c r="Z158" i="6"/>
  <c r="Q158" i="6"/>
  <c r="Q159" i="6"/>
  <c r="V158" i="6"/>
  <c r="V159" i="6"/>
  <c r="Y153" i="6"/>
  <c r="Y160" i="6"/>
  <c r="U153" i="6"/>
  <c r="U160" i="6"/>
  <c r="W94" i="6"/>
  <c r="BE113" i="16"/>
  <c r="Z261" i="6"/>
  <c r="AD261" i="6"/>
  <c r="D44" i="6"/>
  <c r="D58" i="6"/>
  <c r="D61" i="6"/>
  <c r="D80" i="6"/>
  <c r="V183" i="6"/>
  <c r="V193" i="6"/>
  <c r="R193" i="6"/>
  <c r="R194" i="6"/>
  <c r="V194" i="6"/>
  <c r="V205" i="6"/>
  <c r="R115" i="6"/>
  <c r="W109" i="6"/>
  <c r="W103" i="6"/>
  <c r="O115" i="6"/>
  <c r="Q103" i="6"/>
  <c r="Q115" i="6"/>
  <c r="AG38" i="6"/>
  <c r="AG43" i="6"/>
  <c r="AF43" i="6"/>
  <c r="AF91" i="6"/>
  <c r="AF98" i="6"/>
  <c r="T91" i="6"/>
  <c r="T98" i="6"/>
  <c r="R90" i="6"/>
  <c r="R91" i="6"/>
  <c r="R98" i="6"/>
  <c r="F44" i="6"/>
  <c r="F58" i="6"/>
  <c r="V109" i="6"/>
  <c r="V115" i="6"/>
  <c r="Q25" i="6"/>
  <c r="W58" i="6"/>
  <c r="W60" i="6"/>
  <c r="AF100" i="6"/>
  <c r="AF153" i="6"/>
  <c r="Q250" i="6"/>
  <c r="Q257" i="6"/>
  <c r="Q258" i="6"/>
  <c r="V244" i="6"/>
  <c r="U205" i="6"/>
  <c r="S205" i="6"/>
  <c r="O159" i="6"/>
  <c r="W158" i="6"/>
  <c r="W159" i="6"/>
  <c r="AD159" i="6"/>
  <c r="X153" i="6"/>
  <c r="X160" i="6"/>
  <c r="Z160" i="6"/>
  <c r="Q140" i="6"/>
  <c r="V126" i="6"/>
  <c r="S153" i="6"/>
  <c r="S160" i="6"/>
  <c r="V96" i="6"/>
  <c r="U90" i="6"/>
  <c r="Q23" i="6"/>
  <c r="W214" i="6"/>
  <c r="S249" i="6"/>
  <c r="S263" i="6"/>
  <c r="W162" i="6"/>
  <c r="W181" i="6"/>
  <c r="W182" i="6"/>
  <c r="Q162" i="6"/>
  <c r="AH116" i="6"/>
  <c r="AG116" i="6"/>
  <c r="AG118" i="6"/>
  <c r="Q260" i="6"/>
  <c r="Q261" i="6"/>
  <c r="R249" i="6"/>
  <c r="R262" i="6"/>
  <c r="V262" i="6"/>
  <c r="W191" i="6"/>
  <c r="X182" i="6"/>
  <c r="Z182" i="6"/>
  <c r="AH182" i="6"/>
  <c r="Z181" i="6"/>
  <c r="AH181" i="6"/>
  <c r="Y262" i="6"/>
  <c r="O193" i="6"/>
  <c r="O194" i="6"/>
  <c r="Q194" i="6"/>
  <c r="Y227" i="6"/>
  <c r="Y228" i="6"/>
  <c r="W157" i="6"/>
  <c r="W28" i="6"/>
  <c r="AD28" i="6"/>
  <c r="AF262" i="6"/>
  <c r="AG249" i="6"/>
  <c r="Q219" i="6"/>
  <c r="W184" i="6"/>
  <c r="R140" i="6"/>
  <c r="W140" i="6"/>
  <c r="AD140" i="6"/>
  <c r="Z100" i="6"/>
  <c r="AD100" i="6"/>
  <c r="AG90" i="6"/>
  <c r="Z60" i="6"/>
  <c r="S98" i="6"/>
  <c r="W222" i="6"/>
  <c r="Q226" i="6"/>
  <c r="V140" i="6"/>
  <c r="W57" i="6"/>
  <c r="AD57" i="6"/>
  <c r="W229" i="6"/>
  <c r="AG205" i="6"/>
  <c r="AF158" i="6"/>
  <c r="AF159" i="6"/>
  <c r="W43" i="6"/>
  <c r="AD43" i="6"/>
  <c r="V43" i="6"/>
  <c r="C61" i="6"/>
  <c r="W19" i="6"/>
  <c r="W23" i="6"/>
  <c r="O181" i="6"/>
  <c r="O182" i="6"/>
  <c r="Q150" i="6"/>
  <c r="W150" i="6"/>
  <c r="W152" i="6"/>
  <c r="O152" i="6"/>
  <c r="AG115" i="6"/>
  <c r="V61" i="6"/>
  <c r="V90" i="6"/>
  <c r="Z250" i="6"/>
  <c r="P262" i="6"/>
  <c r="W254" i="6"/>
  <c r="W257" i="6"/>
  <c r="W258" i="6"/>
  <c r="O203" i="6"/>
  <c r="X249" i="6"/>
  <c r="Q214" i="6"/>
  <c r="O248" i="6"/>
  <c r="Q248" i="6"/>
  <c r="W248" i="6"/>
  <c r="O247" i="6"/>
  <c r="Q245" i="6"/>
  <c r="Z203" i="6"/>
  <c r="X204" i="6"/>
  <c r="Z204" i="6"/>
  <c r="Y91" i="6"/>
  <c r="Y98" i="6"/>
  <c r="B80" i="6"/>
  <c r="Z152" i="6"/>
  <c r="AH114" i="6"/>
  <c r="Z244" i="6"/>
  <c r="Y249" i="6"/>
  <c r="O226" i="6"/>
  <c r="Z214" i="6"/>
  <c r="Y183" i="6"/>
  <c r="AF205" i="6"/>
  <c r="AG151" i="6"/>
  <c r="AG152" i="6"/>
  <c r="AF152" i="6"/>
  <c r="U91" i="6"/>
  <c r="U98" i="6"/>
  <c r="Z23" i="6"/>
  <c r="X91" i="6"/>
  <c r="Q37" i="6"/>
  <c r="Q92" i="6"/>
  <c r="Q193" i="6"/>
  <c r="W116" i="6"/>
  <c r="Q118" i="6"/>
  <c r="V95" i="6"/>
  <c r="W95" i="6"/>
  <c r="X227" i="6"/>
  <c r="R118" i="6"/>
  <c r="W118" i="6"/>
  <c r="AD118" i="6"/>
  <c r="AD116" i="16"/>
  <c r="AD117" i="16" s="1"/>
  <c r="AG117" i="16" s="1"/>
  <c r="AD84" i="16"/>
  <c r="AD85" i="16" s="1"/>
  <c r="V249" i="6"/>
  <c r="AD248" i="6"/>
  <c r="O97" i="6"/>
  <c r="O98" i="6"/>
  <c r="W115" i="6"/>
  <c r="AD115" i="6"/>
  <c r="Q181" i="6"/>
  <c r="Q182" i="6"/>
  <c r="O244" i="6"/>
  <c r="W244" i="6"/>
  <c r="AD244" i="6"/>
  <c r="AD214" i="6"/>
  <c r="AD126" i="6"/>
  <c r="AD182" i="6"/>
  <c r="O227" i="6"/>
  <c r="O228" i="6"/>
  <c r="V263" i="6"/>
  <c r="T264" i="6"/>
  <c r="AD158" i="6"/>
  <c r="U264" i="6"/>
  <c r="Z153" i="6"/>
  <c r="W226" i="6"/>
  <c r="AD226" i="6"/>
  <c r="AD60" i="6"/>
  <c r="AF160" i="6"/>
  <c r="AF264" i="6"/>
  <c r="R205" i="6"/>
  <c r="AD243" i="6"/>
  <c r="Y263" i="6"/>
  <c r="Q262" i="6"/>
  <c r="W262" i="6"/>
  <c r="O153" i="6"/>
  <c r="O160" i="6"/>
  <c r="X257" i="6"/>
  <c r="Q91" i="6"/>
  <c r="AD181" i="6"/>
  <c r="R263" i="6"/>
  <c r="W61" i="6"/>
  <c r="W90" i="6"/>
  <c r="AD90" i="6"/>
  <c r="V153" i="6"/>
  <c r="V160" i="6"/>
  <c r="W183" i="6"/>
  <c r="W193" i="6"/>
  <c r="S264" i="6"/>
  <c r="W194" i="6"/>
  <c r="AG91" i="6"/>
  <c r="AG98" i="6"/>
  <c r="W92" i="6"/>
  <c r="Q96" i="6"/>
  <c r="Z249" i="6"/>
  <c r="Q152" i="6"/>
  <c r="Q153" i="6"/>
  <c r="Q160" i="6"/>
  <c r="P263" i="6"/>
  <c r="P264" i="6"/>
  <c r="Z183" i="6"/>
  <c r="Y193" i="6"/>
  <c r="Q203" i="6"/>
  <c r="Q204" i="6"/>
  <c r="W203" i="6"/>
  <c r="W204" i="6"/>
  <c r="O204" i="6"/>
  <c r="C80" i="6"/>
  <c r="C92" i="6"/>
  <c r="Z91" i="6"/>
  <c r="X98" i="6"/>
  <c r="AG153" i="6"/>
  <c r="AG160" i="6"/>
  <c r="Z227" i="6"/>
  <c r="X228" i="6"/>
  <c r="Z228" i="6"/>
  <c r="AD23" i="6"/>
  <c r="V91" i="6"/>
  <c r="V98" i="6"/>
  <c r="X205" i="6"/>
  <c r="AD152" i="6"/>
  <c r="Q247" i="6"/>
  <c r="W245" i="6"/>
  <c r="W247" i="6"/>
  <c r="AD247" i="6"/>
  <c r="Q227" i="6"/>
  <c r="R153" i="6"/>
  <c r="R160" i="6"/>
  <c r="R264" i="6"/>
  <c r="O205" i="6"/>
  <c r="W97" i="6"/>
  <c r="AD97" i="6"/>
  <c r="Q97" i="6"/>
  <c r="O249" i="6"/>
  <c r="O264" i="6"/>
  <c r="W264" i="6"/>
  <c r="Q244" i="6"/>
  <c r="W153" i="6"/>
  <c r="AD153" i="6"/>
  <c r="Q205" i="6"/>
  <c r="W227" i="6"/>
  <c r="AD227" i="6"/>
  <c r="X258" i="6"/>
  <c r="Z257" i="6"/>
  <c r="Q98" i="6"/>
  <c r="V264" i="6"/>
  <c r="AG264" i="6"/>
  <c r="W205" i="6"/>
  <c r="W91" i="6"/>
  <c r="AD91" i="6"/>
  <c r="W160" i="6"/>
  <c r="AD160" i="6"/>
  <c r="Z98" i="6"/>
  <c r="Z193" i="6"/>
  <c r="Y194" i="6"/>
  <c r="W228" i="6"/>
  <c r="AD228" i="6"/>
  <c r="Q228" i="6"/>
  <c r="AD203" i="6"/>
  <c r="AD204" i="6"/>
  <c r="Q249" i="6"/>
  <c r="O263" i="6"/>
  <c r="W98" i="6"/>
  <c r="AD98" i="6"/>
  <c r="AD257" i="6"/>
  <c r="AH257" i="6"/>
  <c r="Z258" i="6"/>
  <c r="X262" i="6"/>
  <c r="Q264" i="6"/>
  <c r="Y205" i="6"/>
  <c r="Z194" i="6"/>
  <c r="W249" i="6"/>
  <c r="Q263" i="6"/>
  <c r="AD193" i="6"/>
  <c r="AH193" i="6"/>
  <c r="AH258" i="6"/>
  <c r="AD258" i="6"/>
  <c r="Z262" i="6"/>
  <c r="X264" i="6"/>
  <c r="X263" i="6"/>
  <c r="W263" i="6"/>
  <c r="AD249" i="6"/>
  <c r="AH194" i="6"/>
  <c r="AD194" i="6"/>
  <c r="Y264" i="6"/>
  <c r="Z205" i="6"/>
  <c r="AD262" i="6"/>
  <c r="Z263" i="6"/>
  <c r="AD263" i="6"/>
  <c r="AD205" i="6"/>
  <c r="AE228" i="6"/>
  <c r="AE264" i="6"/>
  <c r="Z264" i="6"/>
  <c r="AD264" i="6"/>
  <c r="AB26" i="21"/>
  <c r="AB32" i="21" s="1"/>
  <c r="AZ149" i="16"/>
  <c r="BF133" i="16"/>
  <c r="AZ101" i="16"/>
  <c r="BF112" i="16"/>
  <c r="BF83" i="16"/>
  <c r="BF61" i="16"/>
  <c r="BF87" i="16"/>
  <c r="BF114" i="16"/>
  <c r="BF51" i="16"/>
  <c r="AI150" i="16"/>
  <c r="AI151" i="16" s="1"/>
  <c r="AL26" i="21"/>
  <c r="AL32" i="21" s="1"/>
  <c r="BF106" i="16"/>
  <c r="BF75" i="16"/>
  <c r="BF103" i="16"/>
  <c r="AT142" i="16"/>
  <c r="AT150" i="16" s="1"/>
  <c r="BF36" i="16"/>
  <c r="BF54" i="16"/>
  <c r="BF110" i="16"/>
  <c r="BF17" i="16"/>
  <c r="BF77" i="16"/>
  <c r="AP101" i="16"/>
  <c r="AN101" i="16"/>
  <c r="BF132" i="16"/>
  <c r="BF15" i="16"/>
  <c r="BF91" i="16"/>
  <c r="AN150" i="16"/>
  <c r="AN151" i="16" s="1"/>
  <c r="AL150" i="16"/>
  <c r="AL151" i="16" s="1"/>
  <c r="BF34" i="16"/>
  <c r="AD150" i="16"/>
  <c r="AD151" i="16" s="1"/>
  <c r="BA101" i="16"/>
  <c r="AS101" i="16"/>
  <c r="AK101" i="16"/>
  <c r="AH46" i="16"/>
  <c r="AG35" i="16"/>
  <c r="BF55" i="16"/>
  <c r="BF74" i="16"/>
  <c r="BF92" i="16"/>
  <c r="BF102" i="16"/>
  <c r="BF111" i="16"/>
  <c r="BF137" i="16"/>
  <c r="AH150" i="16"/>
  <c r="AH151" i="16" s="1"/>
  <c r="BE93" i="16"/>
  <c r="BF47" i="16"/>
  <c r="BE116" i="16"/>
  <c r="AA28" i="21"/>
  <c r="BF79" i="16"/>
  <c r="BC101" i="16"/>
  <c r="BF130" i="16"/>
  <c r="AE46" i="16"/>
  <c r="BJ45" i="16"/>
  <c r="BJ100" i="16"/>
  <c r="AU101" i="16"/>
  <c r="AM101" i="16"/>
  <c r="BF26" i="16"/>
  <c r="AR46" i="16"/>
  <c r="AS116" i="16"/>
  <c r="BF98" i="16"/>
  <c r="BH101" i="16"/>
  <c r="AO116" i="16"/>
  <c r="AI68" i="21"/>
  <c r="AA38" i="21"/>
  <c r="BJ35" i="16"/>
  <c r="AE43" i="21"/>
  <c r="BN118" i="16"/>
  <c r="AG42" i="16"/>
  <c r="BF42" i="16" s="1"/>
  <c r="AQ117" i="16"/>
  <c r="BQ42" i="16"/>
  <c r="BQ149" i="16"/>
  <c r="BQ58" i="16"/>
  <c r="BP150" i="16"/>
  <c r="BQ116" i="16"/>
  <c r="BO150" i="16"/>
  <c r="BO151" i="16" s="1"/>
  <c r="BD101" i="16" l="1"/>
  <c r="AJ46" i="16"/>
  <c r="AX46" i="16"/>
  <c r="AV101" i="16"/>
  <c r="AP46" i="16"/>
  <c r="AN46" i="16"/>
  <c r="BE100" i="16"/>
  <c r="BF100" i="16" s="1"/>
  <c r="AD46" i="16"/>
  <c r="BF43" i="16"/>
  <c r="BF80" i="16"/>
  <c r="BF99" i="16"/>
  <c r="BF126" i="16"/>
  <c r="AE150" i="16"/>
  <c r="AE151" i="16" s="1"/>
  <c r="BH46" i="16"/>
  <c r="AZ46" i="16"/>
  <c r="AZ60" i="16" s="1"/>
  <c r="AZ119" i="16" s="1"/>
  <c r="AY46" i="16"/>
  <c r="AQ46" i="16"/>
  <c r="AI46" i="16"/>
  <c r="AI60" i="16" s="1"/>
  <c r="AR101" i="16"/>
  <c r="AJ101" i="16"/>
  <c r="BF31" i="16"/>
  <c r="BF49" i="16"/>
  <c r="BF86" i="16"/>
  <c r="BF104" i="16"/>
  <c r="BF129" i="16"/>
  <c r="BG46" i="16"/>
  <c r="BQ101" i="16"/>
  <c r="BF20" i="16"/>
  <c r="AK116" i="16"/>
  <c r="BJ58" i="16"/>
  <c r="BF81" i="16"/>
  <c r="BF109" i="16"/>
  <c r="BA116" i="16"/>
  <c r="BJ42" i="16"/>
  <c r="BJ116" i="16"/>
  <c r="A134" i="16"/>
  <c r="AG116" i="16"/>
  <c r="BF113" i="16"/>
  <c r="AQ150" i="16"/>
  <c r="AQ151" i="16" s="1"/>
  <c r="AS151" i="16" s="1"/>
  <c r="AG45" i="16"/>
  <c r="BF45" i="16" s="1"/>
  <c r="AG58" i="16"/>
  <c r="AW116" i="16"/>
  <c r="BD46" i="16"/>
  <c r="BD60" i="16" s="1"/>
  <c r="BD119" i="16" s="1"/>
  <c r="AY101" i="16"/>
  <c r="AY118" i="16" s="1"/>
  <c r="AQ101" i="16"/>
  <c r="AQ118" i="16" s="1"/>
  <c r="AI101" i="16"/>
  <c r="AI118" i="16" s="1"/>
  <c r="AV46" i="16"/>
  <c r="BF140" i="16"/>
  <c r="BF50" i="16"/>
  <c r="BF21" i="16"/>
  <c r="AA51" i="21"/>
  <c r="AA10" i="21"/>
  <c r="AA11" i="21"/>
  <c r="X32" i="21"/>
  <c r="X72" i="21" s="1"/>
  <c r="X73" i="21" s="1"/>
  <c r="AE32" i="21"/>
  <c r="AB68" i="21"/>
  <c r="AB72" i="21" s="1"/>
  <c r="AB73" i="21" s="1"/>
  <c r="AA65" i="21"/>
  <c r="AA59" i="21"/>
  <c r="AA43" i="21"/>
  <c r="AA26" i="21"/>
  <c r="AA32" i="21" s="1"/>
  <c r="AK150" i="16"/>
  <c r="AK151" i="16" s="1"/>
  <c r="AM151" i="16" s="1"/>
  <c r="BF44" i="16"/>
  <c r="BE101" i="16"/>
  <c r="AG22" i="16"/>
  <c r="AL72" i="21"/>
  <c r="AL73" i="21" s="1"/>
  <c r="AI72" i="21"/>
  <c r="AI73" i="21" s="1"/>
  <c r="AW101" i="16"/>
  <c r="AO101" i="16"/>
  <c r="AE101" i="16"/>
  <c r="AE118" i="16" s="1"/>
  <c r="BJ149" i="16"/>
  <c r="BG150" i="16"/>
  <c r="BG151" i="16" s="1"/>
  <c r="BC46" i="16"/>
  <c r="BC60" i="16" s="1"/>
  <c r="AU46" i="16"/>
  <c r="AU60" i="16" s="1"/>
  <c r="AM46" i="16"/>
  <c r="BB46" i="16"/>
  <c r="BB60" i="16" s="1"/>
  <c r="AT46" i="16"/>
  <c r="AT60" i="16" s="1"/>
  <c r="AL46" i="16"/>
  <c r="AL60" i="16" s="1"/>
  <c r="BA46" i="16"/>
  <c r="BA60" i="16" s="1"/>
  <c r="AM23" i="16"/>
  <c r="BF57" i="16"/>
  <c r="BJ46" i="16"/>
  <c r="BF53" i="16"/>
  <c r="AE68" i="21"/>
  <c r="BG101" i="16"/>
  <c r="BJ101" i="16" s="1"/>
  <c r="AS46" i="16"/>
  <c r="AS60" i="16" s="1"/>
  <c r="BG60" i="16"/>
  <c r="BF24" i="16"/>
  <c r="AG84" i="16"/>
  <c r="AG85" i="16" s="1"/>
  <c r="BF78" i="16"/>
  <c r="BF88" i="16"/>
  <c r="BF107" i="16"/>
  <c r="BF115" i="16"/>
  <c r="BF131" i="16"/>
  <c r="BJ142" i="16"/>
  <c r="BJ84" i="16"/>
  <c r="BJ85" i="16" s="1"/>
  <c r="BJ93" i="16"/>
  <c r="BE35" i="16"/>
  <c r="BF35" i="16" s="1"/>
  <c r="AG149" i="16"/>
  <c r="BF149" i="16" s="1"/>
  <c r="AO150" i="16"/>
  <c r="AO151" i="16" s="1"/>
  <c r="AP151" i="16" s="1"/>
  <c r="AG46" i="16"/>
  <c r="AP118" i="16"/>
  <c r="BE117" i="16"/>
  <c r="AT117" i="16"/>
  <c r="AW117" i="16" s="1"/>
  <c r="BH150" i="16"/>
  <c r="BH151" i="16" s="1"/>
  <c r="BJ22" i="16"/>
  <c r="AG93" i="16"/>
  <c r="BF93" i="16" s="1"/>
  <c r="BQ150" i="16"/>
  <c r="AF150" i="16"/>
  <c r="BF25" i="16"/>
  <c r="AJ151" i="16"/>
  <c r="AG142" i="16"/>
  <c r="BE22" i="16"/>
  <c r="AJ150" i="16"/>
  <c r="BQ22" i="16"/>
  <c r="BE84" i="16"/>
  <c r="BE85" i="16" s="1"/>
  <c r="AD101" i="16"/>
  <c r="AD118" i="16" s="1"/>
  <c r="AO117" i="16"/>
  <c r="BJ23" i="16"/>
  <c r="AL118" i="16"/>
  <c r="BB118" i="16"/>
  <c r="BP151" i="16"/>
  <c r="BP152" i="16" s="1"/>
  <c r="AW60" i="16"/>
  <c r="AR60" i="16"/>
  <c r="AR119" i="16" s="1"/>
  <c r="AR152" i="16" s="1"/>
  <c r="AY60" i="16"/>
  <c r="AK60" i="16"/>
  <c r="AP23" i="16"/>
  <c r="AX60" i="16"/>
  <c r="AQ60" i="16"/>
  <c r="AM118" i="16"/>
  <c r="BQ59" i="16"/>
  <c r="BC118" i="16"/>
  <c r="BJ117" i="16"/>
  <c r="AS117" i="16"/>
  <c r="AX118" i="16"/>
  <c r="AJ23" i="16"/>
  <c r="AJ60" i="16" s="1"/>
  <c r="AJ119" i="16" s="1"/>
  <c r="BH118" i="16"/>
  <c r="AN60" i="16"/>
  <c r="AN119" i="16" s="1"/>
  <c r="AN152" i="16" s="1"/>
  <c r="AU118" i="16"/>
  <c r="BA117" i="16"/>
  <c r="AG59" i="16"/>
  <c r="AE60" i="16"/>
  <c r="AD60" i="16"/>
  <c r="AT151" i="16"/>
  <c r="AG23" i="16"/>
  <c r="BI151" i="16"/>
  <c r="BI152" i="16" s="1"/>
  <c r="AH118" i="16"/>
  <c r="AK117" i="16"/>
  <c r="BJ59" i="16"/>
  <c r="BH60" i="16"/>
  <c r="BA149" i="16"/>
  <c r="BB145" i="16"/>
  <c r="BE134" i="16"/>
  <c r="BF134" i="16" s="1"/>
  <c r="AV139" i="16"/>
  <c r="AU142" i="16"/>
  <c r="AU150" i="16" s="1"/>
  <c r="AU151" i="16" s="1"/>
  <c r="BE138" i="16"/>
  <c r="BF138" i="16" s="1"/>
  <c r="BQ117" i="16"/>
  <c r="BO118" i="16"/>
  <c r="BQ118" i="16" s="1"/>
  <c r="AO60" i="16"/>
  <c r="BE56" i="16"/>
  <c r="AV58" i="16"/>
  <c r="AV59" i="16" s="1"/>
  <c r="AV60" i="16" s="1"/>
  <c r="AV119" i="16" s="1"/>
  <c r="AH60" i="16"/>
  <c r="BQ23" i="16"/>
  <c r="BN60" i="16"/>
  <c r="BO46" i="16"/>
  <c r="BO60" i="16" s="1"/>
  <c r="BQ45" i="16"/>
  <c r="BQ46" i="16" s="1"/>
  <c r="AS150" i="16" l="1"/>
  <c r="AP60" i="16"/>
  <c r="AP119" i="16" s="1"/>
  <c r="BE46" i="16"/>
  <c r="BF46" i="16" s="1"/>
  <c r="AM150" i="16"/>
  <c r="AE72" i="21"/>
  <c r="AE73" i="21" s="1"/>
  <c r="AA68" i="21"/>
  <c r="AA72" i="21" s="1"/>
  <c r="AA73" i="21" s="1"/>
  <c r="AM60" i="16"/>
  <c r="BQ151" i="16"/>
  <c r="BG118" i="16"/>
  <c r="BG119" i="16" s="1"/>
  <c r="BG152" i="16" s="1"/>
  <c r="AK118" i="16"/>
  <c r="AK119" i="16" s="1"/>
  <c r="AK152" i="16" s="1"/>
  <c r="AG101" i="16"/>
  <c r="BF101" i="16" s="1"/>
  <c r="BF116" i="16"/>
  <c r="BF117" i="16" s="1"/>
  <c r="AI119" i="16"/>
  <c r="AI152" i="16" s="1"/>
  <c r="BJ151" i="16"/>
  <c r="AS118" i="16"/>
  <c r="AS119" i="16" s="1"/>
  <c r="BJ150" i="16"/>
  <c r="AY119" i="16"/>
  <c r="BC119" i="16"/>
  <c r="AL119" i="16"/>
  <c r="AL152" i="16" s="1"/>
  <c r="AO118" i="16"/>
  <c r="AO119" i="16" s="1"/>
  <c r="AO152" i="16" s="1"/>
  <c r="AP152" i="16" s="1"/>
  <c r="AP150" i="16"/>
  <c r="BQ60" i="16"/>
  <c r="BR60" i="16" s="1"/>
  <c r="AG150" i="16"/>
  <c r="AF151" i="16"/>
  <c r="AX119" i="16"/>
  <c r="BF84" i="16"/>
  <c r="AT118" i="16"/>
  <c r="AW118" i="16" s="1"/>
  <c r="AW119" i="16" s="1"/>
  <c r="BE23" i="16"/>
  <c r="BF23" i="16" s="1"/>
  <c r="BF22" i="16"/>
  <c r="BF85" i="16"/>
  <c r="AM119" i="16"/>
  <c r="BB119" i="16"/>
  <c r="AQ119" i="16"/>
  <c r="AQ152" i="16" s="1"/>
  <c r="AS152" i="16" s="1"/>
  <c r="AE119" i="16"/>
  <c r="AE152" i="16" s="1"/>
  <c r="BE118" i="16"/>
  <c r="AG118" i="16"/>
  <c r="AV151" i="16"/>
  <c r="AV150" i="16"/>
  <c r="AH119" i="16"/>
  <c r="AH152" i="16" s="1"/>
  <c r="AU119" i="16"/>
  <c r="AU152" i="16" s="1"/>
  <c r="BO152" i="16"/>
  <c r="BO119" i="16"/>
  <c r="BJ60" i="16"/>
  <c r="BH119" i="16"/>
  <c r="BH152" i="16" s="1"/>
  <c r="BA118" i="16"/>
  <c r="BA119" i="16" s="1"/>
  <c r="BN119" i="16"/>
  <c r="BN152" i="16"/>
  <c r="BE58" i="16"/>
  <c r="BF56" i="16"/>
  <c r="AW139" i="16"/>
  <c r="AV142" i="16"/>
  <c r="BC145" i="16"/>
  <c r="BB149" i="16"/>
  <c r="AD119" i="16"/>
  <c r="AG60" i="16"/>
  <c r="BF118" i="16" l="1"/>
  <c r="BJ118" i="16"/>
  <c r="AJ152" i="16"/>
  <c r="BQ152" i="16"/>
  <c r="AM152" i="16"/>
  <c r="AT119" i="16"/>
  <c r="AT152" i="16" s="1"/>
  <c r="AV152" i="16" s="1"/>
  <c r="AF152" i="16"/>
  <c r="AG151" i="16"/>
  <c r="BQ119" i="16"/>
  <c r="AX139" i="16"/>
  <c r="AW142" i="16"/>
  <c r="AW150" i="16" s="1"/>
  <c r="BJ152" i="16"/>
  <c r="BJ119" i="16"/>
  <c r="AG119" i="16"/>
  <c r="AD152" i="16"/>
  <c r="BD145" i="16"/>
  <c r="BD149" i="16" s="1"/>
  <c r="BC149" i="16"/>
  <c r="BE59" i="16"/>
  <c r="BF58" i="16"/>
  <c r="AG152" i="16" l="1"/>
  <c r="BE119" i="16"/>
  <c r="BF119" i="16" s="1"/>
  <c r="AX142" i="16"/>
  <c r="AX150" i="16" s="1"/>
  <c r="AX151" i="16" s="1"/>
  <c r="AX152" i="16" s="1"/>
  <c r="AY139" i="16"/>
  <c r="AW151" i="16"/>
  <c r="BE60" i="16"/>
  <c r="BF60" i="16" s="1"/>
  <c r="BF59" i="16"/>
  <c r="AZ139" i="16" l="1"/>
  <c r="AY142" i="16"/>
  <c r="AY150" i="16"/>
  <c r="AY151" i="16"/>
  <c r="AW152" i="16"/>
  <c r="AY152" i="16" s="1"/>
  <c r="AZ142" i="16" l="1"/>
  <c r="AZ150" i="16" s="1"/>
  <c r="BA139" i="16"/>
  <c r="BB139" i="16" l="1"/>
  <c r="BA142" i="16"/>
  <c r="BA150" i="16" s="1"/>
  <c r="BA151" i="16" s="1"/>
  <c r="BA152" i="16" s="1"/>
  <c r="AZ151" i="16"/>
  <c r="BB150" i="16" l="1"/>
  <c r="BB151" i="16"/>
  <c r="AZ152" i="16"/>
  <c r="BB152" i="16" s="1"/>
  <c r="BB142" i="16"/>
  <c r="BC139" i="16"/>
  <c r="BC142" i="16" l="1"/>
  <c r="BC150" i="16" s="1"/>
  <c r="BD139" i="16"/>
  <c r="BD142" i="16" s="1"/>
  <c r="BD150" i="16" s="1"/>
  <c r="BD151" i="16" s="1"/>
  <c r="BD152" i="16" s="1"/>
  <c r="BE139" i="16" l="1"/>
  <c r="BF139" i="16" s="1"/>
  <c r="BC151" i="16"/>
  <c r="BE150" i="16"/>
  <c r="BF150" i="16" s="1"/>
  <c r="BE142" i="16" l="1"/>
  <c r="BF142" i="16" s="1"/>
  <c r="BE151" i="16"/>
  <c r="BF151" i="16" s="1"/>
  <c r="BC152" i="16"/>
  <c r="BE152" i="16" s="1"/>
  <c r="BF152" i="16" s="1"/>
</calcChain>
</file>

<file path=xl/comments1.xml><?xml version="1.0" encoding="utf-8"?>
<comments xmlns="http://schemas.openxmlformats.org/spreadsheetml/2006/main">
  <authors>
    <author>Martha Cecilia Quintero Barreiro</author>
  </authors>
  <commentList>
    <comment ref="P28"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P39"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P40"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P41"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P54" authorId="0">
      <text>
        <r>
          <rPr>
            <b/>
            <sz val="9"/>
            <color indexed="81"/>
            <rFont val="Tahoma"/>
            <family val="2"/>
          </rPr>
          <t>Martha Cecilia Quintero Barreiro:</t>
        </r>
        <r>
          <rPr>
            <sz val="9"/>
            <color indexed="81"/>
            <rFont val="Tahoma"/>
            <family val="2"/>
          </rPr>
          <t xml:space="preserve">
se modiicica el objeto contractual de acuerdo al Memorando No. 262 del 15/02/2018</t>
        </r>
      </text>
    </comment>
    <comment ref="X54" authorId="0">
      <text>
        <r>
          <rPr>
            <b/>
            <sz val="9"/>
            <color indexed="81"/>
            <rFont val="Tahoma"/>
            <family val="2"/>
          </rPr>
          <t>Martha Cecilia Quintero Barreiro:</t>
        </r>
        <r>
          <rPr>
            <sz val="9"/>
            <color indexed="81"/>
            <rFont val="Tahoma"/>
            <family val="2"/>
          </rPr>
          <t xml:space="preserve">
se  ajusta el mes de acuerdo al Memorando No. 262 del 15/02/2018
se modifica de abril para agosto de acuerdo al Memorando No. 439 del 12/04/2018</t>
        </r>
      </text>
    </comment>
    <comment ref="Y54" authorId="0">
      <text>
        <r>
          <rPr>
            <b/>
            <sz val="9"/>
            <color indexed="81"/>
            <rFont val="Tahoma"/>
            <family val="2"/>
          </rPr>
          <t>Martha Cecilia Quintero Barreiro:</t>
        </r>
        <r>
          <rPr>
            <sz val="9"/>
            <color indexed="81"/>
            <rFont val="Tahoma"/>
            <family val="2"/>
          </rPr>
          <t xml:space="preserve">
se modifica de mayo para septiembre  de acuerdo al Memorando No. 439 del 12/04/2018</t>
        </r>
      </text>
    </comment>
    <comment ref="Z54" authorId="0">
      <text>
        <r>
          <rPr>
            <b/>
            <sz val="9"/>
            <color indexed="81"/>
            <rFont val="Tahoma"/>
            <family val="2"/>
          </rPr>
          <t>Martha Cecilia Quintero Barreiro:</t>
        </r>
        <r>
          <rPr>
            <sz val="9"/>
            <color indexed="81"/>
            <rFont val="Tahoma"/>
            <family val="2"/>
          </rPr>
          <t xml:space="preserve">
se modifica de 7 meses para tres</t>
        </r>
      </text>
    </comment>
    <comment ref="P56" authorId="0">
      <text>
        <r>
          <rPr>
            <b/>
            <sz val="9"/>
            <color indexed="81"/>
            <rFont val="Tahoma"/>
            <family val="2"/>
          </rPr>
          <t>Martha Cecilia Quintero Barreiro:</t>
        </r>
        <r>
          <rPr>
            <sz val="9"/>
            <color indexed="81"/>
            <rFont val="Tahoma"/>
            <family val="2"/>
          </rPr>
          <t xml:space="preserve">
se  ajusta el mes de acuerdo al Memorando No. 262 del 15/02/2018</t>
        </r>
      </text>
    </comment>
    <comment ref="X56" authorId="0">
      <text>
        <r>
          <rPr>
            <b/>
            <sz val="9"/>
            <color indexed="81"/>
            <rFont val="Tahoma"/>
            <family val="2"/>
          </rPr>
          <t>Martha Cecilia Quintero Barreiro:</t>
        </r>
        <r>
          <rPr>
            <sz val="9"/>
            <color indexed="81"/>
            <rFont val="Tahoma"/>
            <family val="2"/>
          </rPr>
          <t xml:space="preserve">
se  ajusta el mes de acuerdo al Memorando No. 262 del 15/02/2018
se modifica los meses de acuerdo al memorando No. 342 del 12/03/2018</t>
        </r>
      </text>
    </comment>
    <comment ref="P73" authorId="0">
      <text>
        <r>
          <rPr>
            <b/>
            <sz val="9"/>
            <color indexed="81"/>
            <rFont val="Tahoma"/>
            <family val="2"/>
          </rPr>
          <t>Martha Cecilia Quintero Barreiro:</t>
        </r>
        <r>
          <rPr>
            <sz val="9"/>
            <color indexed="81"/>
            <rFont val="Tahoma"/>
            <family val="2"/>
          </rPr>
          <t xml:space="preserve">
Se modifica el  objeto contractual de acuerdo al Memorando NO.143 del 18/01/2018
Se modifica objeto contractual de acuerdo al Memorando NO. 183 del 23/01/2018</t>
        </r>
      </text>
    </comment>
    <comment ref="P78"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AG78"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BJ78"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P110" authorId="0">
      <text>
        <r>
          <rPr>
            <b/>
            <sz val="9"/>
            <color indexed="81"/>
            <rFont val="Tahoma"/>
            <family val="2"/>
          </rPr>
          <t>Martha Cecilia Quintero Barreiro:</t>
        </r>
        <r>
          <rPr>
            <sz val="9"/>
            <color indexed="81"/>
            <rFont val="Tahoma"/>
            <family val="2"/>
          </rPr>
          <t xml:space="preserve">
se modiicica el objeto contractual de acuerdo al Memorando No. 262 del 15/02/2018</t>
        </r>
      </text>
    </comment>
    <comment ref="X110" authorId="0">
      <text>
        <r>
          <rPr>
            <b/>
            <sz val="9"/>
            <color indexed="81"/>
            <rFont val="Tahoma"/>
            <family val="2"/>
          </rPr>
          <t>Martha Cecilia Quintero Barreiro:</t>
        </r>
        <r>
          <rPr>
            <sz val="9"/>
            <color indexed="81"/>
            <rFont val="Tahoma"/>
            <family val="2"/>
          </rPr>
          <t xml:space="preserve">
se  ajusta el mes de acuerdo al Memorando No. 262 del 15/02/2018
se modifica de abril para agosto de acuerdo al Memorando No. 439 del 12/04/2018</t>
        </r>
      </text>
    </comment>
    <comment ref="Y110" authorId="0">
      <text>
        <r>
          <rPr>
            <b/>
            <sz val="9"/>
            <color indexed="81"/>
            <rFont val="Tahoma"/>
            <family val="2"/>
          </rPr>
          <t>Martha Cecilia Quintero Barreiro:</t>
        </r>
        <r>
          <rPr>
            <sz val="9"/>
            <color indexed="81"/>
            <rFont val="Tahoma"/>
            <family val="2"/>
          </rPr>
          <t xml:space="preserve">
se modifica de mayo para septiembre  de acuerdo al Memorando No. 439 del 12/04/2018</t>
        </r>
      </text>
    </comment>
    <comment ref="Z110" authorId="0">
      <text>
        <r>
          <rPr>
            <b/>
            <sz val="9"/>
            <color indexed="81"/>
            <rFont val="Tahoma"/>
            <family val="2"/>
          </rPr>
          <t>Martha Cecilia Quintero Barreiro:</t>
        </r>
        <r>
          <rPr>
            <sz val="9"/>
            <color indexed="81"/>
            <rFont val="Tahoma"/>
            <family val="2"/>
          </rPr>
          <t xml:space="preserve">
se modifica de 7 meses para tres</t>
        </r>
      </text>
    </comment>
    <comment ref="X112" authorId="0">
      <text>
        <r>
          <rPr>
            <b/>
            <sz val="9"/>
            <color indexed="81"/>
            <rFont val="Tahoma"/>
            <family val="2"/>
          </rPr>
          <t>Martha Cecilia Quintero Barreiro:</t>
        </r>
        <r>
          <rPr>
            <sz val="9"/>
            <color indexed="81"/>
            <rFont val="Tahoma"/>
            <family val="2"/>
          </rPr>
          <t xml:space="preserve">
se  ajusta el mes de acuerdo al Memorando No. 262 del 15/02/2018
se modifica los meses de acuerdo al memorando No. 342 del 12/03/2018</t>
        </r>
      </text>
    </comment>
    <comment ref="P113" author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AD134" authorId="0">
      <text>
        <r>
          <rPr>
            <b/>
            <sz val="9"/>
            <color indexed="81"/>
            <rFont val="Tahoma"/>
            <family val="2"/>
          </rPr>
          <t>Martha Cecilia Quintero Barreiro:</t>
        </r>
        <r>
          <rPr>
            <sz val="9"/>
            <color indexed="81"/>
            <rFont val="Tahoma"/>
            <family val="2"/>
          </rPr>
          <t xml:space="preserve">
se  reduce de acuerdo al memorando No. 342 del 12/03/2018</t>
        </r>
      </text>
    </comment>
    <comment ref="AF134" authorId="0">
      <text>
        <r>
          <rPr>
            <b/>
            <sz val="9"/>
            <color indexed="81"/>
            <rFont val="Tahoma"/>
            <family val="2"/>
          </rPr>
          <t>Martha Cecilia Quintero Barreiro:</t>
        </r>
        <r>
          <rPr>
            <sz val="9"/>
            <color indexed="81"/>
            <rFont val="Tahoma"/>
            <family val="2"/>
          </rPr>
          <t xml:space="preserve">
Se reduce de acuerdo al Memorando No. 262 del 15/02/2018</t>
        </r>
      </text>
    </comment>
    <comment ref="P135" authorId="0">
      <text>
        <r>
          <rPr>
            <b/>
            <sz val="9"/>
            <color indexed="81"/>
            <rFont val="Tahoma"/>
            <family val="2"/>
          </rPr>
          <t>Martha Cecilia Quintero Barreiro:</t>
        </r>
        <r>
          <rPr>
            <sz val="9"/>
            <color indexed="81"/>
            <rFont val="Tahoma"/>
            <family val="2"/>
          </rPr>
          <t xml:space="preserve">
Se crea nuevo objeto de acuerdo al Memorando No. 342 del 12/03/2018
SE MODIFICA EL OBJETO DE ACUERDO AL MEMORANDO No. 619 del 25/05/2018</t>
        </r>
      </text>
    </comment>
    <comment ref="X137" authorId="0">
      <text>
        <r>
          <rPr>
            <b/>
            <sz val="9"/>
            <color indexed="81"/>
            <rFont val="Tahoma"/>
            <family val="2"/>
          </rPr>
          <t>Martha Cecilia Quintero Barreiro:</t>
        </r>
        <r>
          <rPr>
            <sz val="9"/>
            <color indexed="81"/>
            <rFont val="Tahoma"/>
            <family val="2"/>
          </rPr>
          <t xml:space="preserve">
se modifica los meses de acuerdo al memorando No. 342 del 12/03/2018</t>
        </r>
      </text>
    </comment>
    <comment ref="AG137" authorId="0">
      <text>
        <r>
          <rPr>
            <b/>
            <sz val="9"/>
            <color indexed="81"/>
            <rFont val="Tahoma"/>
            <family val="2"/>
          </rPr>
          <t>Martha Cecilia Quintero Barreiro:</t>
        </r>
        <r>
          <rPr>
            <sz val="9"/>
            <color indexed="81"/>
            <rFont val="Tahoma"/>
            <family val="2"/>
          </rPr>
          <t xml:space="preserve">
se  reduce de acuerdo al memorando No. 342 del 12/03/2018</t>
        </r>
      </text>
    </comment>
    <comment ref="X147" authorId="0">
      <text>
        <r>
          <rPr>
            <b/>
            <sz val="9"/>
            <color indexed="81"/>
            <rFont val="Tahoma"/>
            <family val="2"/>
          </rPr>
          <t>Martha Cecilia Quintero Barreiro:</t>
        </r>
        <r>
          <rPr>
            <sz val="9"/>
            <color indexed="81"/>
            <rFont val="Tahoma"/>
            <family val="2"/>
          </rPr>
          <t xml:space="preserve">
se modifica la fecha de acuerdo al Memorando No. 262 del 15/02/2018
se modifica de marzo para abril de acuerdo al Memorando No. 439 del 12/04/2018</t>
        </r>
      </text>
    </comment>
    <comment ref="Z147" authorId="0">
      <text>
        <r>
          <rPr>
            <b/>
            <sz val="9"/>
            <color indexed="81"/>
            <rFont val="Tahoma"/>
            <family val="2"/>
          </rPr>
          <t>Martha Cecilia Quintero Barreiro:</t>
        </r>
        <r>
          <rPr>
            <sz val="9"/>
            <color indexed="81"/>
            <rFont val="Tahoma"/>
            <family val="2"/>
          </rPr>
          <t xml:space="preserve">
se modifica de 360  dias a 3 meses de acuerdo al Memorando No. 439 del 12/04/2018</t>
        </r>
      </text>
    </comment>
  </commentList>
</comments>
</file>

<file path=xl/comments2.xml><?xml version="1.0" encoding="utf-8"?>
<comments xmlns="http://schemas.openxmlformats.org/spreadsheetml/2006/main">
  <authors>
    <author>Martha Cecilia Quintero Barreiro</author>
  </authors>
  <commentList>
    <comment ref="X15" authorId="0">
      <text>
        <r>
          <rPr>
            <b/>
            <sz val="9"/>
            <color indexed="81"/>
            <rFont val="Tahoma"/>
            <family val="2"/>
          </rPr>
          <t>Martha Cecilia Quintero Barreiro:</t>
        </r>
        <r>
          <rPr>
            <sz val="9"/>
            <color indexed="81"/>
            <rFont val="Tahoma"/>
            <family val="2"/>
          </rPr>
          <t xml:space="preserve">
se reducen 114,711 de acuerdo a memorando No. 25 del 09/01/2017</t>
        </r>
      </text>
    </comment>
    <comment ref="AB15" authorId="0">
      <text>
        <r>
          <rPr>
            <b/>
            <sz val="9"/>
            <color indexed="81"/>
            <rFont val="Tahoma"/>
            <family val="2"/>
          </rPr>
          <t>Martha Cecilia Quintero Barreiro:</t>
        </r>
        <r>
          <rPr>
            <sz val="9"/>
            <color indexed="81"/>
            <rFont val="Tahoma"/>
            <family val="2"/>
          </rPr>
          <t xml:space="preserve">
se reducen 114,711 de acuerdo a memorando No. 25 del 09/01/2017</t>
        </r>
      </text>
    </comment>
    <comment ref="X16" authorId="0">
      <text>
        <r>
          <rPr>
            <b/>
            <sz val="9"/>
            <color indexed="81"/>
            <rFont val="Tahoma"/>
            <family val="2"/>
          </rPr>
          <t>Martha Cecilia Quintero Barreiro:</t>
        </r>
        <r>
          <rPr>
            <sz val="9"/>
            <color indexed="81"/>
            <rFont val="Tahoma"/>
            <family val="2"/>
          </rPr>
          <t xml:space="preserve">
se adicionan 500,000 de acuerdo al Memorando No.   Del 04/04/2018</t>
        </r>
      </text>
    </comment>
    <comment ref="X18" authorId="0">
      <text>
        <r>
          <rPr>
            <b/>
            <sz val="9"/>
            <color indexed="81"/>
            <rFont val="Tahoma"/>
            <family val="2"/>
          </rPr>
          <t>Martha Cecilia Quintero Barreiro:</t>
        </r>
        <r>
          <rPr>
            <sz val="9"/>
            <color indexed="81"/>
            <rFont val="Tahoma"/>
            <family val="2"/>
          </rPr>
          <t xml:space="preserve">
Se reducen $19,008,078de acuerdo al Memorando No. 342 del 12/03/2018</t>
        </r>
      </text>
    </comment>
    <comment ref="X19" authorId="0">
      <text>
        <r>
          <rPr>
            <b/>
            <sz val="9"/>
            <color indexed="81"/>
            <rFont val="Tahoma"/>
            <family val="2"/>
          </rPr>
          <t>Martha Cecilia Quintero Barreiro:</t>
        </r>
        <r>
          <rPr>
            <sz val="9"/>
            <color indexed="81"/>
            <rFont val="Tahoma"/>
            <family val="2"/>
          </rPr>
          <t xml:space="preserve">
se restan 500,000 de acuerdo al Memorando No.   Del 04/04/2018 SE REDUCEN 649,000 DE ACUERDO AL MEMORANDO 508 DE 27/04/2018</t>
        </r>
      </text>
    </comment>
    <comment ref="K20" authorId="0">
      <text>
        <r>
          <rPr>
            <b/>
            <sz val="9"/>
            <color indexed="81"/>
            <rFont val="Tahoma"/>
            <family val="2"/>
          </rPr>
          <t>Martha Cecilia Quintero Barreiro:</t>
        </r>
        <r>
          <rPr>
            <sz val="9"/>
            <color indexed="81"/>
            <rFont val="Tahoma"/>
            <family val="2"/>
          </rPr>
          <t xml:space="preserve">
se modifica objeto contractual de acuerdfo al Memorando No. 508 del 27/04/2018</t>
        </r>
      </text>
    </comment>
    <comment ref="L20" authorId="0">
      <text>
        <r>
          <rPr>
            <b/>
            <sz val="9"/>
            <color indexed="81"/>
            <rFont val="Tahoma"/>
            <family val="2"/>
          </rPr>
          <t>Martha Cecilia Quintero Barreiro:</t>
        </r>
        <r>
          <rPr>
            <sz val="9"/>
            <color indexed="81"/>
            <rFont val="Tahoma"/>
            <family val="2"/>
          </rPr>
          <t xml:space="preserve">
se adicionan codigoa de acuerdo a Memorando NO. 619* de 25/05/2018</t>
        </r>
      </text>
    </comment>
    <comment ref="X22" authorId="0">
      <text>
        <r>
          <rPr>
            <b/>
            <sz val="9"/>
            <color indexed="81"/>
            <rFont val="Tahoma"/>
            <family val="2"/>
          </rPr>
          <t>Martha Cecilia Quintero Barreiro:</t>
        </r>
        <r>
          <rPr>
            <sz val="9"/>
            <color indexed="81"/>
            <rFont val="Tahoma"/>
            <family val="2"/>
          </rPr>
          <t xml:space="preserve">
Se reducen $27,0000,00 de acuerdo al Memorando No. 342 del 12/03/2018</t>
        </r>
      </text>
    </comment>
    <comment ref="K24" authorId="0">
      <text>
        <r>
          <rPr>
            <b/>
            <sz val="9"/>
            <color indexed="81"/>
            <rFont val="Tahoma"/>
            <family val="2"/>
          </rPr>
          <t>Martha Cecilia Quintero Barreiro:</t>
        </r>
        <r>
          <rPr>
            <sz val="9"/>
            <color indexed="81"/>
            <rFont val="Tahoma"/>
            <family val="2"/>
          </rPr>
          <t xml:space="preserve">
SE CREA NUEVO OBJETO DE ACUERDO AL Memorando 505 del 27/04/2018</t>
        </r>
      </text>
    </comment>
    <comment ref="R24" authorId="0">
      <text>
        <r>
          <rPr>
            <b/>
            <sz val="9"/>
            <color indexed="81"/>
            <rFont val="Tahoma"/>
            <family val="2"/>
          </rPr>
          <t>Martha Cecilia Quintero Barreiro:</t>
        </r>
        <r>
          <rPr>
            <sz val="9"/>
            <color indexed="81"/>
            <rFont val="Tahoma"/>
            <family val="2"/>
          </rPr>
          <t xml:space="preserve">
SE MODIFICA LA FECHA DE ACUERDO AL MEMORANDO 508 DE 27/04/2018</t>
        </r>
      </text>
    </comment>
    <comment ref="K29" authorId="0">
      <text>
        <r>
          <rPr>
            <b/>
            <sz val="9"/>
            <color indexed="81"/>
            <rFont val="Tahoma"/>
            <family val="2"/>
          </rPr>
          <t>Martha Cecilia Quintero Barreiro:</t>
        </r>
        <r>
          <rPr>
            <sz val="9"/>
            <color indexed="81"/>
            <rFont val="Tahoma"/>
            <family val="2"/>
          </rPr>
          <t xml:space="preserve">
SE MODIFICA LA FECHA DE ACUERDO AL MEMORANDO 508 DE 27/04/2018</t>
        </r>
      </text>
    </comment>
    <comment ref="L29" authorId="0">
      <text>
        <r>
          <rPr>
            <b/>
            <sz val="9"/>
            <color indexed="81"/>
            <rFont val="Tahoma"/>
            <family val="2"/>
          </rPr>
          <t>Martha Cecilia Quintero Barreiro:</t>
        </r>
        <r>
          <rPr>
            <sz val="9"/>
            <color indexed="81"/>
            <rFont val="Tahoma"/>
            <family val="2"/>
          </rPr>
          <t xml:space="preserve">
SE adiciona codigo de las tintas y los toners DE ACUERDO AL MEMORANDO 508 DE 27/04/2018</t>
        </r>
      </text>
    </comment>
    <comment ref="R29" authorId="0">
      <text>
        <r>
          <rPr>
            <b/>
            <sz val="9"/>
            <color indexed="81"/>
            <rFont val="Tahoma"/>
            <family val="2"/>
          </rPr>
          <t>Martha Cecilia Quintero Barreiro:</t>
        </r>
        <r>
          <rPr>
            <sz val="9"/>
            <color indexed="81"/>
            <rFont val="Tahoma"/>
            <family val="2"/>
          </rPr>
          <t xml:space="preserve">
SE MODIFICA LA FECHA DE ACUERDO AL MEMORANDO 508 DE 27/04/2018</t>
        </r>
      </text>
    </comment>
    <comment ref="X33"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AB33"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X34"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AB34"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X35"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AB35"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X36"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AB36" authorId="0">
      <text>
        <r>
          <rPr>
            <b/>
            <sz val="9"/>
            <color indexed="81"/>
            <rFont val="Tahoma"/>
            <family val="2"/>
          </rPr>
          <t>Martha Cecilia Quintero Barreiro:</t>
        </r>
        <r>
          <rPr>
            <sz val="9"/>
            <color indexed="81"/>
            <rFont val="Tahoma"/>
            <family val="2"/>
          </rPr>
          <t xml:space="preserve">
Se reducen de acuerdo al Memorando No. 183 del 23/01/2018</t>
        </r>
      </text>
    </comment>
    <comment ref="X37" authorId="0">
      <text>
        <r>
          <rPr>
            <b/>
            <sz val="9"/>
            <color indexed="81"/>
            <rFont val="Tahoma"/>
            <family val="2"/>
          </rPr>
          <t>Martha Cecilia Quintero Barreiro:</t>
        </r>
        <r>
          <rPr>
            <sz val="9"/>
            <color indexed="81"/>
            <rFont val="Tahoma"/>
            <family val="2"/>
          </rPr>
          <t xml:space="preserve">
Se adicionan de acuerdo al Memorando No. 183 del 23/01/2018</t>
        </r>
      </text>
    </comment>
    <comment ref="R44" author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X44" authorId="0">
      <text>
        <r>
          <rPr>
            <b/>
            <sz val="9"/>
            <color indexed="81"/>
            <rFont val="Tahoma"/>
            <family val="2"/>
          </rPr>
          <t>Martha Cecilia Quintero Barreiro:</t>
        </r>
        <r>
          <rPr>
            <sz val="9"/>
            <color indexed="81"/>
            <rFont val="Tahoma"/>
            <family val="2"/>
          </rPr>
          <t xml:space="preserve">
se modifica de acuerdo al memorando No. 262 del 15/02/2018.</t>
        </r>
      </text>
    </comment>
    <comment ref="X45" authorId="0">
      <text>
        <r>
          <rPr>
            <b/>
            <sz val="9"/>
            <color indexed="81"/>
            <rFont val="Tahoma"/>
            <family val="2"/>
          </rPr>
          <t>Martha Cecilia Quintero Barreiro:</t>
        </r>
        <r>
          <rPr>
            <sz val="9"/>
            <color indexed="81"/>
            <rFont val="Tahoma"/>
            <family val="2"/>
          </rPr>
          <t xml:space="preserve">
se reduce de acuerdo al memorando No. 262 del 15/02/2018.</t>
        </r>
      </text>
    </comment>
    <comment ref="R48" author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R49" author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V49" authorId="0">
      <text>
        <r>
          <rPr>
            <b/>
            <sz val="9"/>
            <color indexed="81"/>
            <rFont val="Tahoma"/>
            <family val="2"/>
          </rPr>
          <t>Martha Cecilia Quintero Barreiro:</t>
        </r>
        <r>
          <rPr>
            <sz val="9"/>
            <color indexed="81"/>
            <rFont val="Tahoma"/>
            <family val="2"/>
          </rPr>
          <t xml:space="preserve">
SE MODIFICA LA FECHA DE ACUERDO AL MEMORANDO 508 DE 27/04/2018</t>
        </r>
      </text>
    </comment>
    <comment ref="S52" author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S53" author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R60" authorId="0">
      <text>
        <r>
          <rPr>
            <b/>
            <sz val="9"/>
            <color indexed="81"/>
            <rFont val="Tahoma"/>
            <family val="2"/>
          </rPr>
          <t>Martha Cecilia Quintero Barreiro:</t>
        </r>
        <r>
          <rPr>
            <sz val="9"/>
            <color indexed="81"/>
            <rFont val="Tahoma"/>
            <family val="2"/>
          </rPr>
          <t xml:space="preserve">
Se modifica de acuerdo al Memorando No.626 del 31/05/2018</t>
        </r>
      </text>
    </comment>
    <comment ref="R63" authorId="0">
      <text>
        <r>
          <rPr>
            <b/>
            <sz val="9"/>
            <color indexed="81"/>
            <rFont val="Tahoma"/>
            <family val="2"/>
          </rPr>
          <t>Martha Cecilia Quintero Barreiro:</t>
        </r>
        <r>
          <rPr>
            <sz val="9"/>
            <color indexed="81"/>
            <rFont val="Tahoma"/>
            <family val="2"/>
          </rPr>
          <t xml:space="preserve">
Se modifica de acuerdo al Memorando No.626 del 31/05/2018</t>
        </r>
      </text>
    </comment>
    <comment ref="R66" authorId="0">
      <text>
        <r>
          <rPr>
            <b/>
            <sz val="9"/>
            <color indexed="81"/>
            <rFont val="Tahoma"/>
            <family val="2"/>
          </rPr>
          <t>Martha Cecilia Quintero Barreiro:</t>
        </r>
        <r>
          <rPr>
            <sz val="9"/>
            <color indexed="81"/>
            <rFont val="Tahoma"/>
            <family val="2"/>
          </rPr>
          <t xml:space="preserve">
Se modifica de acuerdo al Memorando No.626 del 31/05/2018</t>
        </r>
      </text>
    </comment>
  </commentList>
</comments>
</file>

<file path=xl/sharedStrings.xml><?xml version="1.0" encoding="utf-8"?>
<sst xmlns="http://schemas.openxmlformats.org/spreadsheetml/2006/main" count="3018" uniqueCount="1077">
  <si>
    <t>Plan de desarrollo 2012-2016 "Bogotá Humana"</t>
  </si>
  <si>
    <t>PROYECTO</t>
  </si>
  <si>
    <t>COMPONENTE</t>
  </si>
  <si>
    <t>ACTIVIDAD</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</si>
  <si>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</si>
  <si>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</si>
  <si>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</si>
  <si>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</si>
  <si>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</si>
  <si>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</si>
  <si>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</si>
  <si>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</si>
  <si>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</si>
  <si>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</si>
  <si>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</si>
  <si>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</si>
  <si>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</si>
  <si>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</si>
  <si>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</si>
  <si>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</si>
  <si>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</si>
  <si>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</si>
  <si>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</si>
  <si>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</si>
  <si>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</si>
  <si>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</si>
  <si>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</si>
  <si>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</si>
  <si>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</si>
  <si>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</si>
  <si>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</si>
  <si>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</si>
  <si>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</si>
  <si>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</si>
  <si>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</si>
  <si>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</si>
  <si>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</si>
  <si>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</si>
  <si>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</si>
  <si>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</si>
  <si>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</si>
  <si>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</si>
  <si>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</si>
  <si>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</si>
  <si>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</si>
  <si>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</si>
  <si>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</si>
  <si>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</si>
  <si>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</si>
  <si>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</si>
  <si>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</si>
  <si>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</si>
  <si>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</si>
  <si>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</si>
  <si>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</si>
  <si>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</si>
  <si>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</si>
  <si>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</si>
  <si>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</si>
  <si>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</si>
  <si>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</si>
  <si>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</si>
  <si>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</si>
  <si>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</si>
  <si>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</si>
  <si>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</si>
  <si>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</si>
  <si>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</si>
  <si>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</si>
  <si>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</si>
  <si>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</si>
  <si>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</si>
  <si>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</si>
  <si>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</si>
  <si>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</si>
  <si>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</si>
  <si>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</si>
  <si>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</si>
  <si>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</si>
  <si>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</si>
  <si>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</si>
  <si>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</si>
  <si>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</si>
  <si>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</si>
  <si>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</si>
  <si>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</si>
  <si>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</si>
  <si>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</si>
  <si>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</si>
  <si>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</si>
  <si>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</si>
  <si>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</si>
  <si>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</si>
  <si>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</si>
  <si>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</si>
  <si>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</si>
  <si>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</si>
  <si>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</si>
  <si>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</si>
  <si>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</si>
  <si>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</si>
  <si>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</si>
  <si>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</si>
  <si>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</si>
  <si>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</si>
  <si>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</si>
  <si>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</si>
  <si>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</si>
  <si>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</si>
  <si>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</si>
  <si>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</si>
  <si>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</si>
  <si>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</si>
  <si>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</si>
  <si>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</si>
  <si>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</si>
  <si>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</si>
  <si>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</si>
  <si>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</si>
  <si>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</si>
  <si>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</si>
  <si>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</si>
  <si>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</si>
  <si>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</si>
  <si>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</si>
  <si>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</si>
  <si>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</si>
  <si>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</si>
  <si>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</si>
  <si>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</si>
  <si>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</si>
  <si>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</si>
  <si>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</si>
  <si>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</si>
  <si>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</si>
  <si>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</si>
  <si>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</si>
  <si>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</si>
  <si>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</si>
  <si>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</si>
  <si>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</si>
  <si>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</si>
  <si>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</si>
  <si>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</si>
  <si>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</si>
  <si>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</si>
  <si>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</si>
  <si>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</si>
  <si>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</si>
  <si>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</si>
  <si>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</si>
  <si>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</si>
  <si>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</si>
  <si>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</si>
  <si>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</si>
  <si>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</si>
  <si>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</si>
  <si>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</si>
  <si>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</si>
  <si>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</si>
  <si>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</si>
  <si>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</si>
  <si>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</si>
  <si>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</si>
  <si>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</si>
  <si>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</si>
  <si>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</si>
  <si>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</si>
  <si>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</si>
  <si>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</si>
  <si>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</si>
  <si>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</si>
  <si>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</si>
  <si>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</si>
  <si>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</si>
  <si>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</si>
  <si>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</si>
  <si>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</si>
  <si>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</si>
  <si>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</si>
  <si>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</si>
  <si>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</si>
  <si>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</si>
  <si>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</si>
  <si>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</si>
  <si>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</si>
  <si>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</si>
  <si>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</si>
  <si>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</si>
  <si>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</si>
  <si>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</si>
  <si>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</si>
  <si>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</si>
  <si>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</si>
  <si>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</si>
  <si>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</si>
  <si>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</si>
  <si>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</si>
  <si>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</si>
  <si>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</si>
  <si>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</si>
  <si>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</si>
  <si>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</si>
  <si>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</si>
  <si>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</si>
  <si>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</si>
  <si>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</si>
  <si>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</si>
  <si>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</si>
  <si>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</si>
  <si>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</si>
  <si>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</si>
  <si>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</si>
  <si>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</si>
  <si>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</si>
  <si>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</si>
  <si>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</si>
  <si>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</si>
  <si>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</si>
  <si>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</si>
  <si>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</si>
  <si>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</si>
  <si>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</si>
  <si>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</si>
  <si>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</si>
  <si>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</si>
  <si>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</si>
  <si>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</si>
  <si>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</si>
  <si>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</si>
  <si>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</si>
  <si>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</si>
  <si>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</si>
  <si>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</si>
  <si>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</si>
  <si>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</si>
  <si>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</si>
  <si>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</si>
  <si>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</si>
  <si>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</si>
  <si>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</si>
  <si>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</si>
  <si>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</si>
  <si>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</si>
  <si>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</si>
  <si>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</si>
  <si>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</si>
  <si>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</si>
  <si>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</si>
  <si>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</si>
  <si>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</si>
  <si>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</si>
  <si>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</si>
  <si>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</si>
  <si>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</si>
  <si>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</si>
  <si>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</si>
  <si>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</si>
  <si>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</si>
  <si>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</si>
  <si>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</si>
  <si>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</si>
  <si>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</si>
  <si>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</si>
  <si>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</si>
  <si>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</si>
  <si>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</si>
  <si>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</si>
  <si>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</si>
  <si>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</si>
  <si>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</si>
  <si>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</si>
  <si>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</si>
  <si>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</si>
  <si>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</si>
  <si>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</si>
  <si>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</si>
  <si>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</si>
  <si>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</si>
  <si>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</si>
  <si>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</si>
  <si>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</si>
  <si>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</si>
  <si>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</si>
  <si>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</si>
  <si>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</si>
  <si>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</si>
  <si>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</si>
  <si>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</si>
  <si>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</si>
  <si>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</si>
  <si>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</si>
  <si>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</si>
  <si>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</si>
  <si>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</si>
  <si>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</si>
  <si>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</si>
  <si>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</si>
  <si>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</si>
  <si>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</si>
  <si>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</si>
  <si>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</si>
  <si>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</si>
  <si>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</si>
  <si>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</si>
  <si>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</si>
  <si>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</si>
  <si>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</si>
  <si>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</si>
  <si>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</si>
  <si>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</si>
  <si>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</si>
  <si>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</si>
  <si>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</si>
  <si>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</si>
  <si>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</si>
  <si>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</si>
  <si>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</si>
  <si>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</si>
  <si>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</si>
  <si>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</si>
  <si>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</si>
  <si>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</si>
  <si>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</si>
  <si>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</si>
  <si>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</si>
  <si>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</si>
  <si>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</si>
  <si>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</si>
  <si>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</si>
  <si>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</si>
  <si>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</si>
  <si>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</si>
  <si>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</si>
  <si>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</si>
  <si>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</si>
  <si>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</si>
  <si>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</si>
  <si>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</si>
  <si>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</si>
  <si>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</si>
  <si>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</si>
  <si>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</si>
  <si>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</si>
  <si>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</si>
  <si>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</si>
  <si>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</si>
  <si>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</si>
  <si>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</si>
  <si>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</si>
  <si>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</si>
  <si>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</si>
  <si>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</si>
  <si>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</si>
  <si>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</si>
  <si>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</si>
  <si>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</si>
  <si>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</si>
  <si>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</si>
  <si>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</si>
  <si>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</si>
  <si>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</si>
  <si>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</si>
  <si>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</si>
  <si>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</si>
  <si>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</si>
  <si>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</si>
  <si>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</si>
  <si>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</si>
  <si>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</si>
  <si>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</si>
  <si>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</si>
  <si>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</si>
  <si>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</si>
  <si>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</si>
  <si>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</si>
  <si>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</si>
  <si>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</si>
  <si>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</si>
  <si>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</si>
  <si>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</si>
  <si>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</si>
  <si>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</si>
  <si>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</si>
  <si>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</si>
  <si>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</si>
  <si>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</si>
  <si>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</si>
  <si>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</si>
  <si>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</si>
  <si>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</si>
  <si>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</si>
  <si>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</si>
  <si>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</si>
  <si>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</si>
  <si>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</si>
  <si>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</si>
  <si>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</si>
  <si>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</si>
  <si>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</si>
  <si>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</si>
  <si>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</si>
  <si>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</si>
  <si>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</si>
  <si>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</si>
  <si>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</si>
  <si>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</si>
  <si>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</si>
  <si>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</si>
  <si>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</si>
  <si>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</si>
  <si>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</si>
  <si>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</si>
  <si>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</si>
  <si>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</si>
  <si>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</si>
  <si>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</si>
  <si>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</si>
  <si>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</si>
  <si>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</si>
  <si>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</si>
  <si>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</si>
  <si>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</si>
  <si>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</si>
  <si>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</si>
  <si>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</si>
  <si>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</si>
  <si>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</si>
  <si>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</si>
  <si>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</si>
  <si>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</si>
  <si>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</si>
  <si>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</si>
  <si>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</si>
  <si>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</si>
  <si>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</si>
  <si>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</si>
  <si>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</si>
  <si>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</si>
  <si>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</si>
  <si>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</si>
  <si>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</si>
  <si>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</si>
  <si>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</si>
  <si>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</si>
  <si>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</si>
  <si>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</si>
  <si>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</si>
  <si>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</si>
  <si>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</si>
  <si>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</si>
  <si>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</si>
  <si>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</si>
  <si>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</si>
  <si>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</si>
  <si>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</si>
  <si>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</si>
  <si>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</si>
  <si>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</si>
  <si>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</si>
  <si>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</si>
  <si>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</si>
  <si>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</si>
  <si>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</si>
  <si>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</si>
  <si>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</si>
  <si>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</si>
  <si>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</si>
  <si>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</si>
  <si>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</si>
  <si>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</si>
  <si>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</si>
  <si>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</si>
  <si>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</si>
  <si>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</si>
  <si>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</si>
  <si>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</si>
  <si>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</si>
  <si>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</si>
  <si>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</si>
  <si>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</si>
  <si>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</si>
  <si>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</si>
  <si>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</si>
  <si>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</si>
  <si>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</si>
  <si>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</si>
  <si>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</si>
  <si>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</si>
  <si>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</si>
  <si>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</si>
  <si>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</si>
  <si>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</si>
  <si>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</si>
  <si>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</si>
  <si>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</si>
  <si>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</si>
  <si>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</si>
  <si>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</si>
  <si>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</si>
  <si>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Total Actividad</t>
  </si>
  <si>
    <t>Proyecto  No. 1039</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</si>
  <si>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</si>
  <si>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</si>
  <si>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</si>
  <si>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</si>
  <si>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 xml:space="preserve">Desarrollar una  (1) estrategia de comunicación, socialización y divulgación de la cualificación, investigación e innovación docente: Comunidades de saber y de práctica </t>
  </si>
  <si>
    <t>Sostenibilidad del SIG en el ámbito de los subsistemas de Calidad, Control Interno, Seguridad de la Información y Gestión Documental y Archivo</t>
  </si>
  <si>
    <t>Sostenibilidad del SIG en el ámbito de los Subsistemas de la Gestión Ambiental , Seguridad y salud en el trabajo, y la Responsabilidad Social</t>
  </si>
  <si>
    <t>Desarrollar una (1) estrategia de Comunicación, socialización y divulgación: Componente 1</t>
  </si>
  <si>
    <t>Realizar cinco (5) estudios Sistema de seguimiento a la política educativa distrital en los contextos escolares.</t>
  </si>
  <si>
    <t>Componente No.1 "Sistema de Seguimiento a la política educativa distrital en los contextos escolares."</t>
  </si>
  <si>
    <t>113 Bogotá reconoce a sus maestras, maestros y directivos docentes.</t>
  </si>
  <si>
    <t>Sostenibilidad del   Sistema Integrado de Gestión</t>
  </si>
  <si>
    <t>Código: FT-DIP- 02-02</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</si>
  <si>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</si>
  <si>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</si>
  <si>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</si>
  <si>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</si>
  <si>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</si>
  <si>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</si>
  <si>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</si>
  <si>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</si>
  <si>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Estratégico Plan de Desarrollo</t>
  </si>
  <si>
    <t>Metas de resultado Plan de Desarrollo</t>
  </si>
  <si>
    <t>Componente del proyecto de Inversión</t>
  </si>
  <si>
    <t>Metas Proyecto del 2016 AL 2020</t>
  </si>
  <si>
    <t>Códigos</t>
  </si>
  <si>
    <t>PROGRAMACIÓN CONTRATO</t>
  </si>
  <si>
    <t>VIABILIDAD</t>
  </si>
  <si>
    <t xml:space="preserve">Seguimiento a </t>
  </si>
  <si>
    <t>VALOR CONVENIO</t>
  </si>
  <si>
    <t>VALOR TRANSFERENCIAS</t>
  </si>
  <si>
    <t>VALOR TOTAL</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</si>
  <si>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</si>
  <si>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</si>
  <si>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</si>
  <si>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</si>
  <si>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</si>
  <si>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</si>
  <si>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</si>
  <si>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</si>
  <si>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</si>
  <si>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</si>
  <si>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</si>
  <si>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</si>
  <si>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</si>
  <si>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</si>
  <si>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</si>
  <si>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</si>
  <si>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</si>
  <si>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</si>
  <si>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</si>
  <si>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Jefe Oficina Asesora Jurídica</t>
  </si>
  <si>
    <t>PLAN DE ADQUISICIONES INVERSIÓN 2018</t>
  </si>
  <si>
    <t>Estrategia para el Desarrollo personal de los maestros del Distrito: ser maestro</t>
  </si>
  <si>
    <t>Centro de Costos</t>
  </si>
  <si>
    <t>Prestación de servicios profesionales para apoyar   las  acciones, métodos y procedimientos de evaluación del modelo de operación de la entidad y  la gestión del riesgo; enmarcados en los lineamientos  normativos  del ejercicio de la auditoría interna, el  Modelo Integrado de Planeación y Gestión Versión 2 y los  roles asignados a la Oficina de Control Interno.</t>
  </si>
  <si>
    <t>PAC 2018</t>
  </si>
  <si>
    <t>Enero</t>
  </si>
  <si>
    <t>Mayo</t>
  </si>
  <si>
    <t>Septiembre</t>
  </si>
  <si>
    <t>Octubre</t>
  </si>
  <si>
    <t>Noviembre</t>
  </si>
  <si>
    <t>Diciembre</t>
  </si>
  <si>
    <t>Enero Cuentas por pagar</t>
  </si>
  <si>
    <t>Total</t>
  </si>
  <si>
    <t>Prestación de servicios profesionales para apoyar la ejecución del proceso mejoramiento integral y continuo, así como el mantenimiento y sostenibilidad del Sistema Integrado de Gestión – SIG del IDEP.</t>
  </si>
  <si>
    <t>olsanchez@idep.edu.co</t>
  </si>
  <si>
    <t xml:space="preserve">Enero </t>
  </si>
  <si>
    <t xml:space="preserve">Prestación de servicios para el suministro e instalación de un rack para el centro de cómputo del IDEP. </t>
  </si>
  <si>
    <t>Prestación de servicios profesionales para apoyar la ejecución del proceso de gestión tecnológica que hace parte del Sistema Integrado de Gestión – SIG del IDEP, así como apoyar lo relacionado con el mantenimiento del Subsistema de Seguridad de la Información.</t>
  </si>
  <si>
    <t>Prestación de servicios profesionales para brindar apoyo administrativo en los procesos y procedimientos del Sistema de seguimiento a la política educativa distrital en los contextos escolares</t>
  </si>
  <si>
    <t>Estudio Sistema de seguimiento a la política educativa distrital en los contextos escolares -Fase 3</t>
  </si>
  <si>
    <t xml:space="preserve">Memoria histórica y educación para la paz - Caso Sumapaz. </t>
  </si>
  <si>
    <t>Prestación de servicios profesionales para desarrollar estrategias investigativas, formativas y creativas en el marco del estudio Memoria histórica y educación para la paz.: Caso Sumapaz. -Bogotá, D.C.</t>
  </si>
  <si>
    <t>Sistema de Monitoreo al cumplimiento de los estándares de calidad en educación inicial</t>
  </si>
  <si>
    <t>Prestación de servicios profesionales para orientar académicamente el estudio "Abordaje integral de la Maternidad y la Paternidad en los contextos escolares" Fase III: Línea de base.</t>
  </si>
  <si>
    <t>Abordaje integral de la Maternidad y la Paternidad en los contextos escolares. Fase III: Línea de base.</t>
  </si>
  <si>
    <t>Prestación de servicios profesionales para apoyar las acciones de comunicación en los canales y medios institucionales, difusión externa, actualización y generación de contenidos, en la socialización y divulgación de los proyectos y eventos efectuados por el IDEP.</t>
  </si>
  <si>
    <t xml:space="preserve">Prestación de servicios profesionales para apoyar el diseño y la diagramación de piezas gráficas, así como la creación y producción de materiales pedagógicos, promocionales y comunicativos del IDEP. </t>
  </si>
  <si>
    <t>Prestar servicios profesionales para apoyar la coordinación de las gestiones administrativas y operativas requeridas durante el desarrollo de los procesos misionales, así como apoyar las actividades de socialización académica e institucional y el seguimiento de la mismas.</t>
  </si>
  <si>
    <t>82141505 - 82111801</t>
  </si>
  <si>
    <t>Prestación de servicios profesionales para realizar el apoyo administrativo del componente cualificación, investigación e innovación docente: comunidades de saber y práctica pedagógica</t>
  </si>
  <si>
    <t>Prestación de servicios profesionales para el fortalecimiento de la estrategia de gestión documental y la estrategia de comunicación, socialización y divulgación del IDEP</t>
  </si>
  <si>
    <t>Arrendar un (1) stand, con el propósito que el Instituto para la Investigación Educativa y el Desarrollo Pedagógico IDEP, participe como expositor en la XXXI Feria Internacional del Libro de Bogotá -Colombia</t>
  </si>
  <si>
    <t>Pago Directo</t>
  </si>
  <si>
    <t>Programa de pensamiento crítico para la innovación e investigación educativa</t>
  </si>
  <si>
    <t>Prácticas de Evaluación - Conformación RIE</t>
  </si>
  <si>
    <t>Prestación de servicios profesionales para realizar el apoyo administrativo del Estudio sobre Prácticas de Evaluación</t>
  </si>
  <si>
    <t>Prestación de servicios para realizar el proceso de cualificación y el trabajo de campo para la conformación de la RED  Red de Instituciones por la Evaluación- RIE  en el Distrito Capital</t>
  </si>
  <si>
    <t xml:space="preserve">Prestación de servicios profesionales para apoyar a la oficina asesora jurídica en el cumplimiento de los procesos de apoyo del Sistema Integrado de Gestión: gestión jurídica y contractual, y llevar a cabo la defensa judicial de la entidad. </t>
  </si>
  <si>
    <t>adiazi@idep.edu.co</t>
  </si>
  <si>
    <t>cplazas@idep.edu.co</t>
  </si>
  <si>
    <t>Prestación de servicios profesionales para apoyar la ejecución del proceso de gestión documental que hace parte del Sistema Integrado de Gestión – SIG del IDEP.</t>
  </si>
  <si>
    <t>Adición y prórroga al contrato No. 35 cuyo objeto es "Prestar servicios profesionales para apoyar en la gestión de los procesos asociados con el área de Talento Humano de la entidad."</t>
  </si>
  <si>
    <t>Compra de computadores de escritorio y bases de computador</t>
  </si>
  <si>
    <t>Fecha estimada
 de inicio de proceso de selección (mes)</t>
  </si>
  <si>
    <t>Duración
 estimada del contrato (número)</t>
  </si>
  <si>
    <t>Duración 
estimada del contrato (intervalo: días, meses, años)</t>
  </si>
  <si>
    <t xml:space="preserve">Modalidad 
de selección </t>
  </si>
  <si>
    <t>jpalacio@idep.edu.co</t>
  </si>
  <si>
    <t>mcuevas@idep.edu.co</t>
  </si>
  <si>
    <t>mramirez@idep.edu.co</t>
  </si>
  <si>
    <t>rcortes@idep.edu.co</t>
  </si>
  <si>
    <t>abustamante@idep.edu.co</t>
  </si>
  <si>
    <t>dprada@idep.edu.co</t>
  </si>
  <si>
    <t>jgutierrezs@idep.edu.co</t>
  </si>
  <si>
    <t>lacuna@idep.edu.co</t>
  </si>
  <si>
    <t>CCE-05</t>
  </si>
  <si>
    <t>CCE-10</t>
  </si>
  <si>
    <t>Mínima cuantía</t>
  </si>
  <si>
    <t>CCE-06</t>
  </si>
  <si>
    <t>Códigos
UNSPSC</t>
  </si>
  <si>
    <t>Nombre del Responsable</t>
  </si>
  <si>
    <t>Código: FT-DIP-02-03</t>
  </si>
  <si>
    <t>Vigencia</t>
  </si>
  <si>
    <t>Rubro Presupuestal</t>
  </si>
  <si>
    <t>Actividad</t>
  </si>
  <si>
    <t xml:space="preserve">TOTAL GASTOS DE FUNCIONAMIENTO </t>
  </si>
  <si>
    <t>Director (a) General del IDEP</t>
  </si>
  <si>
    <t>Subdirector  Administrativo, Financiero y de Control Disciplinario</t>
  </si>
  <si>
    <t>Correo eléctronico</t>
  </si>
  <si>
    <t>Versión:</t>
  </si>
  <si>
    <t>Codigo Modalidad 
de selección SECOP</t>
  </si>
  <si>
    <t>Concurso de méritos abierto</t>
  </si>
  <si>
    <t>Contratación directa</t>
  </si>
  <si>
    <t>Selección abreviada menor cuantía</t>
  </si>
  <si>
    <t>RECURSOS</t>
  </si>
  <si>
    <t>Fecha estimada 
 de presentación de ofertas (mes)</t>
  </si>
  <si>
    <t>Transferencias</t>
  </si>
  <si>
    <t>Recursos Administrados</t>
  </si>
  <si>
    <t>Recursos de Libre Destinanción</t>
  </si>
  <si>
    <t>Versión: 2</t>
  </si>
  <si>
    <t>Objeto del Contrato</t>
  </si>
  <si>
    <t>Compra de dotación  Integral (vestido y calzado de labor) para los funcionarios del IDEP,  que tienen derecho a ella por disposiciones de Ley para el año 2018 para todos los tres (3) periodos del año 2018.</t>
  </si>
  <si>
    <t>Profesional Especializado 222-03 
Área de Talento Humano</t>
  </si>
  <si>
    <t>nbeltran@idep.edu.co</t>
  </si>
  <si>
    <t>DOTACIÓN</t>
  </si>
  <si>
    <t>Suministro de combustibles  (Gasolina y Gas vehicular), mediante el sistema electrónico de control (microchip) programable, llantas para los vehículos del Instituto para la Investigación Educativa y el Desarrollo Pedagógico – IDEP.</t>
  </si>
  <si>
    <t>15101506  25172504 78181505</t>
  </si>
  <si>
    <t>Profesional Universitario 219-02 Servicios Generales</t>
  </si>
  <si>
    <t>lcorrea@idep.edu.co</t>
  </si>
  <si>
    <t>CAJA MENOR</t>
  </si>
  <si>
    <t>Técnico de Contabilidad</t>
  </si>
  <si>
    <t>Gastos de Computador</t>
  </si>
  <si>
    <t>Prestación de servicio  de soporte y actualización del sistema de información administrativo y financiero del IDEP</t>
  </si>
  <si>
    <t xml:space="preserve">Prestación de servicios para la renovación de la  licencia "Oracle Database Standard Edición - Processor Perpetual" con nivel de servicios "Software Update License &amp; Support" </t>
  </si>
  <si>
    <t>Prestación de servicios para la adquisición de licencias Google Apps</t>
  </si>
  <si>
    <t>Compra de licencias de Firewall</t>
  </si>
  <si>
    <t>Compra de licencias microsoft office</t>
  </si>
  <si>
    <t>Licencias de servidores Windows server  y Linux</t>
  </si>
  <si>
    <t xml:space="preserve">Expedición de los certificados de firma digital para la Ordenadora del gasto y el responsable de presupuesto. </t>
  </si>
  <si>
    <t>Combustibles, lubricantes y llantas</t>
  </si>
  <si>
    <t>TOTAL  ADQUISICIÓN DE BIENES</t>
  </si>
  <si>
    <t>Arrendamientos</t>
  </si>
  <si>
    <t>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</si>
  <si>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</si>
  <si>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</si>
  <si>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</si>
  <si>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Administración oficinas</t>
  </si>
  <si>
    <t>Prestación del servicio de mensajería especializada para el Instituto para la Investigación Educativa y Desarrollo Pedagógico IDEP</t>
  </si>
  <si>
    <t>obonilla@idep.edu.co</t>
  </si>
  <si>
    <t>Prestación del servicio de CELULAR ETB (3)</t>
  </si>
  <si>
    <t xml:space="preserve"> Impresos y publicaciones</t>
  </si>
  <si>
    <t>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</si>
  <si>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Mantenimiento entidad</t>
  </si>
  <si>
    <t>Prestación de los servicios de aseo y cafetería, con suministro de insumos, en las instalaciones del Instituto para la Investigación Educativa y el Desarrollo Pedagógico - IDEP.</t>
  </si>
  <si>
    <t>76111501
 95121503</t>
  </si>
  <si>
    <t>Contratar la prestación de servicios de intermediación de seguros, asesoría integral en el manejo de programa de seguros que el instituto requiera</t>
  </si>
  <si>
    <t>Contratar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</si>
  <si>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ENERGIA</t>
  </si>
  <si>
    <t>ACUEDUCTO</t>
  </si>
  <si>
    <t>ASEO</t>
  </si>
  <si>
    <t>TELEFONOS</t>
  </si>
  <si>
    <t>Prestación de servicios profesionales  para  realizar  la capacitación a los servidores y servidoras del  IDEP</t>
  </si>
  <si>
    <t>Adquisición de bonos de bienestar para los servidores públicos de planta del IDEP, y de bonos de navidad, para sus hijos, en edades comprendidas entre los cero (0) a trece (13) años.</t>
  </si>
  <si>
    <t>60141000;
80111500</t>
  </si>
  <si>
    <t>Servicio de apoyo logístico para la realización de actividades recreativas para los hijos de los funcionarios en edades entre los cero (0) a los trece (13) años , las cuales tienen como fin contribuir al fortalecimiento de los procesos motivacionales, actitudinales y comportamentales de los servidores públicos.</t>
  </si>
  <si>
    <t>Incentivos no pecuniarios</t>
  </si>
  <si>
    <t xml:space="preserve"> Salud ocupacional</t>
  </si>
  <si>
    <t>Prestación de servicios para realizar los exámenes médico ocupacionales para los servidores del IDEP.</t>
  </si>
  <si>
    <t>TOTAL ADQUISICIÓN DE SERVICIOS</t>
  </si>
  <si>
    <t>Impuestos, tasas, contribuciones, derechos y multas</t>
  </si>
  <si>
    <t>TOTAL  OTROS GASTOS GENERALES</t>
  </si>
  <si>
    <t>GRAN TOTAL PLAN DE ADQUISICIONES AÑO 2018</t>
  </si>
  <si>
    <t>Gastos de transporte y comunicación</t>
  </si>
  <si>
    <t>Seguros Entidad</t>
  </si>
  <si>
    <t>Servicios públicos</t>
  </si>
  <si>
    <t>Capacitación</t>
  </si>
  <si>
    <t>Bienestar e incentivos</t>
  </si>
  <si>
    <t>GASTOS DIRECTOS</t>
  </si>
  <si>
    <t>Profesional Especializado 222-03  Academica</t>
  </si>
  <si>
    <t>Profesional 222-07</t>
  </si>
  <si>
    <t xml:space="preserve">Prestación de servicios para apoyar las actividades académicas e institucionales que permitan visibilizar, compartir, intercambiar y posicionar el conocimiento pedagógico y educativo generado desde el Sistema de Seguimiento a la política educativa distrital en los contextos escolares y la Estrategia de Cualificación investigación e innovación docente: Comunidades de saber y de práctica pedagógica. </t>
  </si>
  <si>
    <t>Asesor 105-02</t>
  </si>
  <si>
    <t>Prestación de servicios profesionales para la aplicación en 2018, de la metodología de evaluación de impacto (MEI) del IDEP a uno de los proyectos desarrollados por el Instituto.</t>
  </si>
  <si>
    <t>Asesor 105-03</t>
  </si>
  <si>
    <t>Prestación de servicios profesionales para apoyar en la organización, procesamiento y análisis de la información cuantitativa del estudio "Abordaje integral de la Maternidad y la Paternidad en los contextos escolares" Fase III: Línea de base.</t>
  </si>
  <si>
    <t>Prestación de servicios profesionales para apoyar en las actividades de recolección de la información y el acompañamiento a las IED en los procesos relacionados con la indagación cualitativa y cuantitativa del estudio "Abordaje integral de la Maternidad y la Paternidad en los contextos escolares" Fase III: Línea de base.</t>
  </si>
  <si>
    <t>Profesional 222-05</t>
  </si>
  <si>
    <t>Subdirectora Académica</t>
  </si>
  <si>
    <t>Prestación de servicios profesionales para apoyar el desarrollo, administración y gestión de contenidos para los sitios web administrados por el IDEP, así como brindar soporte a los sistemas informáticos, en el marco de las actividades de comunicación, socialización y divulgación institucional.</t>
  </si>
  <si>
    <t>Prestación de servicios profesionales para diseñar el magazín "Aula Urbana" y la revista "Educación y Ciudad" del Instituto para la Investigación Educativa y el Desarrollo Pedagógico, durante la vigencia 2018.</t>
  </si>
  <si>
    <t>Prestación de servicios para realizar el diseño, la edición y diagramación de libros en la vigencia 2018, de la serie editorial del Instituto para la Investigación Educativa y el Desarrollo Pedagógico.</t>
  </si>
  <si>
    <t>Suscripción para el uso de servicios y licencias para el fortalecimiento de las actividades de comunicación, socialización y divulgación del IDEP</t>
  </si>
  <si>
    <t>Prestación de servicios profesionales para orientar el acompañamiento a iniciativas de experiencias pedagógicas: Nivel I.</t>
  </si>
  <si>
    <t>Profesional 219 -01</t>
  </si>
  <si>
    <t>Prestación de servicios profesionales para apoyar  el acompañamiento  a iniciativas de experiencias pedagógicas: Nivel I</t>
  </si>
  <si>
    <t>Prestación de servicios profesionales para orientar el acompañamiento  a iniciativas de experiencias pedagógicas: Nivel II.</t>
  </si>
  <si>
    <t>Prestación de servicios profesionales para apoyar el acompañamiento a iniciativas de experiencias pedagógicas: Nivel II.</t>
  </si>
  <si>
    <t>Prestación de servicios profesionales para orientar el acompañamiento  a iniciativas de experiencias pedagógicas: Nivel III.</t>
  </si>
  <si>
    <t>Prestación de servicios profesionales para apoyar el acompañamiento  a iniciativas de experiencias pedagógicas: Nivel III.</t>
  </si>
  <si>
    <t>Prestación de servicios profesionales para realizar el análisis cualitativo del proceso de caracterización y acompañamiento a experiencias pedagógicos en los tres niveles de desarrollo.</t>
  </si>
  <si>
    <t xml:space="preserve">Prestación de servicios profesionales para apoyar en la implementación de estrategias de caracterización, cualificación y divulgación de experiencias pedagógicas que contribuyan a la conformación de comunidades de saber y práctica pedagógica  </t>
  </si>
  <si>
    <t>Membrecía anual (2018) al Consejo Latinoamericano de Ciencias Sociales- CLACSO</t>
  </si>
  <si>
    <t xml:space="preserve">Prestación del servicio de un canal de Internet dedicado   </t>
  </si>
  <si>
    <t>81112500;81112200</t>
  </si>
  <si>
    <t>NA</t>
  </si>
  <si>
    <t>Gastos directos</t>
  </si>
  <si>
    <t>agevara@idep.edu.co</t>
  </si>
  <si>
    <t>Gastos Directos</t>
  </si>
  <si>
    <t>Cancelación de impuestos, tasas, contribuciones, derechos y multas</t>
  </si>
  <si>
    <t>Profesional Especializado 222-04</t>
  </si>
  <si>
    <t>ogomez@idep.edu.co</t>
  </si>
  <si>
    <t>Prestación de servicios para el mantenimiento de UPS</t>
  </si>
  <si>
    <t>Prestación de servicios profesionales para la adopción en los procesos de transición e implementación del Nuevo Marco Normativo para Entidades del Gobierno, en convergencia con Normas Internacionales de Información Financiera NIIF y Normas Internacionales de Contabilidad para el Sector Público - NICSP y apoyo en la estructuración de los informes requeridos en cumplimiento de lo establecido en la normatividad vigente.</t>
  </si>
  <si>
    <t>Prestación de servicios profesionales para apoyar la ejecución de los procedimientos planeación operativa, ejecución y seguimiento de proyectos de investigación y desarrollo y del proceso atención al ciudadano que hacen parte del Sistema Integrado de Gestión–SIG del IDEP.</t>
  </si>
  <si>
    <t>Fecha Aprobación :01/12/2017</t>
  </si>
  <si>
    <t>Página: 1 de 8</t>
  </si>
  <si>
    <t>Fecha Aprobación: 01/12/2017</t>
  </si>
  <si>
    <t>Página: 1 de 3</t>
  </si>
  <si>
    <t>Prestar los servicios de implementación de actividades de intervención y control de factores de riesgo psicosocial y sus efectos.</t>
  </si>
  <si>
    <t>Prestación de servicios profesionales para el apoyo a la ejecución de las actividades del Subsistema de Gestión Ambiental así como al mantenimiento y sostenibilidad del Subsistema de Seguridad y Salud en el Trabajo .que hacen parte del SIG del  IDEP.</t>
  </si>
  <si>
    <t>Profesional 222-03- Académica</t>
  </si>
  <si>
    <t>Prestación de servicios de apoyo operativo para la adopción, implementación y aplicación de  las Tablas de Retención y Valoración  Documental convalidadas</t>
  </si>
  <si>
    <t>Profesional 222-04</t>
  </si>
  <si>
    <t xml:space="preserve">Prestación de servicios profesionales para realizar el análisis cualitativo y cuantitativo de la consulta a las fuentes primarias y el análisis documental de la producción programática de la SED y el MEN, correspondientes con la línea estratégica Equipo por la educación para el reencuentro, la reconciliación y la paz del Plan Sectorial de Educación, y la articulación de acciones y consolidación de resultados, en el marco de la aplicación del Sistema de Seguimiento a la Política Educativa Distrital en los contextos escolares, Fase 3. </t>
  </si>
  <si>
    <t xml:space="preserve">Prestación de servicios profesionales para realizar el análisis cualitativo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</si>
  <si>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 xml:space="preserve">Prestación de servicios profesionales para realizar el análisis cuantitativo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</si>
  <si>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Prestación de servicios profesionales para realizar la recolección, procesamiento, sistematización y análisis de la información relacionada con la consulta a las fuentes primarias, en la aplicación del Sistema de seguimiento a la política educativa distrital en los contextos escolares, Fase 3.</t>
  </si>
  <si>
    <t>Prestación de servicios profesionales para apoyar en la organización, procesamiento y análisis de la información cualitativa del estudio "Abordaje integral de la Maternidad y la Paternidad en los contextos escolares" Fase III: Línea de base.</t>
  </si>
  <si>
    <t>Prestación de servicios profesionales para elaborar la versión inicial de los lineamientos de un programa socio educativo para educación de la sexualidad con base en la información recolectada en el estudio "Abordaje integral de la Maternidad y la Paternidad en los contextos escolares" Fase III: Línea de base.</t>
  </si>
  <si>
    <t>Prestar servicios profesionales para apoyar la gestión administrativa del estudio "Abordaje integral de la Maternidad y la Paternidad en los contextos escolares Fase III: Línea de base".</t>
  </si>
  <si>
    <t xml:space="preserve">Prestación de servicios profesionales para orientar conceptual y metodológicamente el estudio Memoria histórica y educación para la paz: El caso de Sumapaz. </t>
  </si>
  <si>
    <t>Profesional 222 -06</t>
  </si>
  <si>
    <t>Prestación de servicios profesionales para apoyar administrativamente en las acciones de planeación, logística y comunicación del IDEP, en el marco del Programa de pensamiento crítico para la innovación e investigación educativa.</t>
  </si>
  <si>
    <t>Prestación de servicios profesionales para apoyar a la Subdirección Académica en la coordinación, desarrollo de proyectos y estrategias para la gestión y proyección del Centro de Documentación del IDEP, que permitan visibilizar, compartir, intercambiar y posicionar el conocimiento pedagógico y educativo generado.</t>
  </si>
  <si>
    <t>eortiz@idep.edu.co</t>
  </si>
  <si>
    <t>Prestación de servicios profesionales para planear, gestionar y coordinar las actividades de la expedición pedagógica en el marco del programa de pensamiento crítico para la innovación e investigación educativa</t>
  </si>
  <si>
    <t>Prestación de servicios profesionales para fomentar la conformación y apoyar el semillero de innovación educativa, en el marco del programa de pensamiento crítico para la innovación e investigación educativa</t>
  </si>
  <si>
    <t xml:space="preserve">Prestación de servicios profesionales para  la coordinación de la propuesta conceptual  y metodológica del Premio a la Investigación e Innovación Educativa 2018 </t>
  </si>
  <si>
    <t>Prestación de servicios profesionales para apoyar la gestión académica y administrativa de las actividades de Innovación Educativa y  Reconocimiento Docente -  Premio a la Investigación e Innovación Educativa.</t>
  </si>
  <si>
    <t>Desarrollar un aplicativo como solución tecnológica, para fortalecer y administrar la convocatoria del Premio a la investigación e Innovación Educativa desde el micro-sitio del mismo.</t>
  </si>
  <si>
    <t>Prestación de servicios profesionales para apoyar la gestión académica, logística y administrativa de las actividades culturales, académicas e incentivos. Asimismo apoyar administrativamente la gestión de las actividades de Innovación Educativa.</t>
  </si>
  <si>
    <t>Prestación de servicios profesionales para apoyar  la planeación, gestiones administrativas y contractuales derivadas  de  las actividades de la XII versión del premio a la investigación e innovación educativa.</t>
  </si>
  <si>
    <t>Implementar el aplicativo como solución tecnológica, para fortalecer y administrar la convocatoria del Premio a la investigación e Innovación Educativa 2018, desde el micro-sitio del mismo.</t>
  </si>
  <si>
    <t>Prestación de servicios profesionales para apoyar  la planeación, gestiones administrativas y contractuales derivadas  de  las actividades de culturales, académicas e incentivos.</t>
  </si>
  <si>
    <t>Prestación de servicios profesionales para orientar metodológicamente la conformación de la Red de Instituciones por la Evaluación- RIE y liderar la divulgación  de prácticas significativas de evaluación.</t>
  </si>
  <si>
    <t xml:space="preserve">Prestación de servicios profesionales para fundamentar conceptualmente  y sistematizar el proceso de conformación de la Red de Instituciones por la Evaluación - RIE </t>
  </si>
  <si>
    <t xml:space="preserve">Prestación de servicios profesionales para acompañar  el proceso de conformación de la Red de Instituciones por la Evaluación - RIE en  el eje:  prácticas  evaluativas acordes con la política distrital de evaluación en grados y áreas  </t>
  </si>
  <si>
    <t>Prestación de servicios profesionales para acompañar  el proceso de conformación de la Red de Instituciones por la Evaluación - RIE en  el eje: prácticas  evaluativas acordes con la política distrital de evaluación en los nodos 1 y 2.</t>
  </si>
  <si>
    <t xml:space="preserve">Prestación de servicios profesionales para acompañar  el proceso de conformación de la Red de Instituciones por la Evaluación - RIE en  el eje: prácticas  evaluativas acordes con la política distrital de evaluación en los nodos 3 y 4. </t>
  </si>
  <si>
    <t>Prestación de servicios profesionales para implementar, evaluar y sistematizar la experiencia piloto de la estrategia   para el desarrollo personal de los docentes del Distrito Capital y apoyar los procesos de investigación y sistematización asociados a la oferta de servicios de formación desde el eje de innovación.</t>
  </si>
  <si>
    <t>Prestación de servicios profesionales para implementar, evaluar y sistematizar la experiencia piloto de la estrategia  para el desarrollo personal de los docentes del Distrito Capital y apoyar los procesos de investigación desde el eje de cualificación.</t>
  </si>
  <si>
    <t>Prestación de servicios profesionales para implementar, evaluar y sistematizar la estrategia   para el desarrollo personal de los docentes del Distrito Capital y apoyar los procesos de investigación y sistematización asociados a la oferta de servicios de formación desde el eje de innovación.</t>
  </si>
  <si>
    <t>Prestación de servicios profesionales para implementar, evaluar y sistematizar la estrategia  para el desarrollo personal de los docentes del Distrito Capital y apoyar los procesos de investigación desde el eje de cualificación.</t>
  </si>
  <si>
    <t>Prestación de servicios de apoyo a la gestión para el desarrollo de actividades académicas e institucionales para el desarrollo de la estrategia del "Ser".</t>
  </si>
  <si>
    <t>Prestar servicios profesionales para apoyar la coordinación de las gestiones administrativas y operativas requeridas durante el desarrollo de los procesos misionales, así como apoyar las actividades de socialización académica e institucional y el seguimiento de las mismas.</t>
  </si>
  <si>
    <t>Prestación de servicios profesionales para  asesorar y apoyar  en todos los asuntos, controversias o litigios de carácter jurídico y disciplinario que requiera la Subdirección Administrativa Financiera y de control Disciplinario, así como en el desarrollo de las acciones preventivas que permitan garantizar el cumplimiento de los deberes y obligaciones de los funcionarios del IDEP  en procura de salvaguardar el patrimonio institucional.</t>
  </si>
  <si>
    <t>Duración 
estimada del contrato (intervalo: días(0), meses (1), años (2))</t>
  </si>
  <si>
    <t>Jefe Oficina de Planeación</t>
  </si>
  <si>
    <t>Jefe Oficina Jurídica</t>
  </si>
  <si>
    <t>Subdirector AFyCD</t>
  </si>
  <si>
    <t xml:space="preserve">
Prestación de servicios profesionales para orientar académicamente 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</si>
  <si>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cuantitativa del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</si>
  <si>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cualitativa del estudio "Abordaje integral de la Maternidad y la Paternidad en los contextos escolares. Línea de base”, en la etapa de validación con expertos y la aplicación con carácter de pilotaje.</t>
  </si>
  <si>
    <t xml:space="preserve"> 
Prestar servicios profesionales para apoyar la gestión administrativa del estudio "Abordaje integral de la Maternidad y la Paternidad en los contextos escolares. Línea de base” en la etapa de validación con expertos y la aplicación con carácter de pilotaje.</t>
  </si>
  <si>
    <t>82111801- 82111803</t>
  </si>
  <si>
    <t>adiaz@idep.edu.co</t>
  </si>
  <si>
    <t>Prestación de servicios profesionales para realizar la edición de la Revista "Educación y Ciudad" del Instituto para la Investigación Educativa y el Desarrollo Pedagógico, durante la vigencia 2018.</t>
  </si>
  <si>
    <t>PLAN DE ADQUISICIONES FUNCIONAMIENTO 2018</t>
  </si>
  <si>
    <t>Subdirector Administrativo, Financiero y CD</t>
  </si>
  <si>
    <t>Prestación de servicios profesionales para orientar académicamente el estudio de aplicación del Sistema de Monitoreo de estándares de calidad en Educación Inicial y seguimiento a sus resultados.</t>
  </si>
  <si>
    <t>Prestar servicios profesionales para apoyar la gestión administrativa del estudio de aplicación del Sistema de Monitoreo de estándares de calidad en Educación Inicial y seguimiento a sus resultados.</t>
  </si>
  <si>
    <t>Código 386 
Tres centros de Innovación que dinamizan las Estrategias y procesos en la Red de Innovación del Maestro</t>
  </si>
  <si>
    <t>Componente N° 2: Estrategia de Cualificación investigación e innovación docente: Comunidades de saber y de práctica pedagógica</t>
  </si>
  <si>
    <t>TOTAL COMPONENTE 2 : Estrategia de Cualificación, Investigación e Innovación Docente: Comunidades de Saber y Práctica Pedagógica</t>
  </si>
  <si>
    <t>Correo Electrónico</t>
  </si>
  <si>
    <t>Código Modalidad 
de selección SECOP</t>
  </si>
  <si>
    <t>Recursos de Libre Destinación</t>
  </si>
  <si>
    <t>Prestación de servicios profesionales para apoyar  a la oficina asesora jurídica en la ejecución de sus procesos, así como en  cumplimiento de los lineamientos establecidos para cada uno de los siete  (7) subsistemas que conforma el  sistema integrado de gestión SIG de conformidad con la norma técnica del Distrito.</t>
  </si>
  <si>
    <t xml:space="preserve">
Prestación de servicios profesionales para apoyar en la ejecución del proceso de Gestión del Talento Humano del IDEP dentro del marco del Sistema Integrado de Gestión del IDEP.</t>
  </si>
  <si>
    <t>Prestar servicios profesionales de apoyo a la gestión  en el análisis, consolidación y entrega de  Informes de Gestión. Así mismo, el seguimiento, control y evaluación a los reportes generados por los procesos de la Subdirección Administrativa, Financiera y de Control Interno Disciplinario del IDEP.</t>
  </si>
  <si>
    <t>115 Fortalecimiento Institucional desde la Gestión Pedagógica</t>
  </si>
  <si>
    <t>Correo electrónico</t>
  </si>
  <si>
    <t>Código 383 
Un sistema de seguimiento a la Política Educativa Distrital en los contestos Escolares Ajustado e Implementado</t>
  </si>
  <si>
    <t xml:space="preserve">
Prestación de servicios profesionales para apoyar en la organización, procesamiento y análisis de la información cualitativa del estudio de acompañamiento en planes de mejora y el seguimiento al Sistema de Monitoreo de estándares de calidad en Educación Inicial.</t>
  </si>
  <si>
    <t>ABOGADO ASIGNADO</t>
  </si>
  <si>
    <t>FECHA ASIGNACIÓN</t>
  </si>
  <si>
    <t>FECHA DEVOLUCIÓN DE LA OAJ</t>
  </si>
  <si>
    <t>FECHA REMITIDO POR EL AREA CON CORRECCIONES</t>
  </si>
  <si>
    <t>EDISON</t>
  </si>
  <si>
    <t>ADRIANA</t>
  </si>
  <si>
    <t>DAYANA</t>
  </si>
  <si>
    <t>STEPHANIA</t>
  </si>
  <si>
    <t>29/12/17</t>
  </si>
  <si>
    <t>6A</t>
  </si>
  <si>
    <t>26A</t>
  </si>
  <si>
    <t>23A</t>
  </si>
  <si>
    <t>21A</t>
  </si>
  <si>
    <t>20A</t>
  </si>
  <si>
    <t>24A</t>
  </si>
  <si>
    <t>25A</t>
  </si>
  <si>
    <t>22A</t>
  </si>
  <si>
    <t>Comunicación, socialización y divulgación Componente 2</t>
  </si>
  <si>
    <t>Comunicación, Socialización y Divulgación: Componente 1</t>
  </si>
  <si>
    <t>NO CONTRATOS A REALIZAR EN ENERO</t>
  </si>
  <si>
    <t>CONTRATO REALIZADO</t>
  </si>
  <si>
    <t>FECHA DE RADICACIÓN SOLICITUD DE CONTRATACIÓN</t>
  </si>
  <si>
    <t>Pendiente</t>
  </si>
  <si>
    <t>Pendiente convenio</t>
  </si>
  <si>
    <t>Contrato 03 de 2018</t>
  </si>
  <si>
    <t>Contrato 04 de 2018</t>
  </si>
  <si>
    <t>ok</t>
  </si>
  <si>
    <t>Contrato 01 de 2018</t>
  </si>
  <si>
    <t>Contrato 02 de 2018</t>
  </si>
  <si>
    <t>Contrato 09 de 2018</t>
  </si>
  <si>
    <t>Contrato 05 de 2018</t>
  </si>
  <si>
    <t>Contrato 07 de 2018</t>
  </si>
  <si>
    <t>Contrato 08 de 2018</t>
  </si>
  <si>
    <t>Contrato 06 de 2018</t>
  </si>
  <si>
    <t>Realizar la coedición por medio impreso (en papel) y/o electrónica (e-book, PDF), del libro titulado “21 VOCES. Historias de vida sobre 40 años de Educación en Colombia” de los autores J.D. Herrera y H. Bayona</t>
  </si>
  <si>
    <t>Contrato 11 de 2018</t>
  </si>
  <si>
    <t>Contrato 10 de 2018</t>
  </si>
  <si>
    <t>contrato 12 de 2018</t>
  </si>
  <si>
    <t>contrato 13 de 2018</t>
  </si>
  <si>
    <t>contrato 14 de 2018</t>
  </si>
  <si>
    <t>Categoria</t>
  </si>
  <si>
    <t>contrato 18 de 2018</t>
  </si>
  <si>
    <t>Contrato 20 de 2018</t>
  </si>
  <si>
    <t>Contrato 15 de 2018</t>
  </si>
  <si>
    <t>Contrato 17 de 2018</t>
  </si>
  <si>
    <t>Contrato 19 de 2018</t>
  </si>
  <si>
    <t>Contrato 16 de 2018</t>
  </si>
  <si>
    <t>Contrato 21 de 2018</t>
  </si>
  <si>
    <t>Contrato 22 de 2018</t>
  </si>
  <si>
    <t>2.5.14</t>
  </si>
  <si>
    <t>2.5.20</t>
  </si>
  <si>
    <t xml:space="preserve">2.1 </t>
  </si>
  <si>
    <t>2.1</t>
  </si>
  <si>
    <t>2.5.2</t>
  </si>
  <si>
    <t>2.5.5</t>
  </si>
  <si>
    <t>1.2.5.2</t>
  </si>
  <si>
    <t>Prestación de servicios profesionales para apoyar la convalidación de las tablas de valoración documental</t>
  </si>
  <si>
    <t>2.6.23</t>
  </si>
  <si>
    <t>Prestación de servicios profesionales para: (1) efectuar el acompañamiento en la indagación cualitativa y cuantitativa, y en la lectura de resultados para la elaboración de planes de mejora del Sistema de Monitoreo de estándares de calidad en Educación Inicial; y (2) apoyar en las actividades de recolección de la información y el acompañamiento a las IED en los procesos relacionados con la indagación cualitativa y cuantitativa del estudio "Abordaje integral de la Maternidad y la Paternidad en los contextos escolares. Línea de base”, en la etapa de validación con expertos y la aplicación con carácter de pilotaje.</t>
  </si>
  <si>
    <t>enero</t>
  </si>
  <si>
    <t>Contrato 23 de 2018</t>
  </si>
  <si>
    <t>Contrato 24 de 2018</t>
  </si>
  <si>
    <t>Contrato 25 de 2018</t>
  </si>
  <si>
    <t>42A</t>
  </si>
  <si>
    <t>Prestación de servicios profesionales para apoyar acciones administrativas y de comunicación que articulen los dos componentes del proyecto de inversión</t>
  </si>
  <si>
    <t>contrato 26 de 2018</t>
  </si>
  <si>
    <t>Contrato 27 de 2018</t>
  </si>
  <si>
    <t>Contrato 28 de 2018</t>
  </si>
  <si>
    <t>Contrato 29 de 2018</t>
  </si>
  <si>
    <t>Contrato 31 de 2018</t>
  </si>
  <si>
    <t>Contrato 30 de 2018</t>
  </si>
  <si>
    <t>pendiente</t>
  </si>
  <si>
    <t>11A</t>
  </si>
  <si>
    <t>Nombre Centro de Costo</t>
  </si>
  <si>
    <t>Categoría</t>
  </si>
  <si>
    <t>Nombre Categoría</t>
  </si>
  <si>
    <t>Categoría a escoger</t>
  </si>
  <si>
    <t>Grupo Misional Subdirección Académica</t>
  </si>
  <si>
    <t>2.4</t>
  </si>
  <si>
    <t>Estudio, análisis y diseño…</t>
  </si>
  <si>
    <t>Sericios profesionales</t>
  </si>
  <si>
    <t>Estudio, análisis y diseño…procesamiento de la información</t>
  </si>
  <si>
    <t>Servicios de apoyo logístico</t>
  </si>
  <si>
    <t>Convenio 1452 de 2017 IDEP-SED</t>
  </si>
  <si>
    <t xml:space="preserve">2.6.27.08  </t>
  </si>
  <si>
    <t>Pagos bajo el convenio 1452</t>
  </si>
  <si>
    <t>2.4 y
2.6.27.08</t>
  </si>
  <si>
    <t>Estudio, análisis y diseño…procesamiento de la información-
Pagos bajo el convenio 1452…</t>
  </si>
  <si>
    <t>2.3</t>
  </si>
  <si>
    <t>Investigación y desarrollo</t>
  </si>
  <si>
    <t>2.6.31</t>
  </si>
  <si>
    <t>Divulgación institucional…</t>
  </si>
  <si>
    <t>2.6.28</t>
  </si>
  <si>
    <t>Edición, diseño y diagramación</t>
  </si>
  <si>
    <t>Servicios profesionales</t>
  </si>
  <si>
    <t>Magazin Aula Urbana - MAU</t>
  </si>
  <si>
    <t>Revista Educación y Ciudad</t>
  </si>
  <si>
    <t>Libros</t>
  </si>
  <si>
    <t>3031701
3031702
3031703</t>
  </si>
  <si>
    <t>Magazin Aula Urbana - MAU
Revista Educación y Ciudad
Libros</t>
  </si>
  <si>
    <t>Subdirección Académica</t>
  </si>
  <si>
    <t>Renovación licencias</t>
  </si>
  <si>
    <t>Servicios Profesionales</t>
  </si>
  <si>
    <t>Centro de Documentación</t>
  </si>
  <si>
    <t>Estudios, análisis, diseño y recolección de información</t>
  </si>
  <si>
    <t>2.5.14 
2.6.27.08</t>
  </si>
  <si>
    <t>Servicios de apoyo logístico
Pagos bajo el convenio 1452…</t>
  </si>
  <si>
    <t>2.3
2.6.27.08</t>
  </si>
  <si>
    <t>Investigación y desarrollo
Pagos bajo el convenio 1452…</t>
  </si>
  <si>
    <t>Servicios de Apoyo Logístico</t>
  </si>
  <si>
    <t>Grupo Sistemas de Información</t>
  </si>
  <si>
    <t>Impresos, publicaciones, suscripciones y servicios fotográficos, cartografía</t>
  </si>
  <si>
    <t>Renta o arrendamiento de bienes inmuebles</t>
  </si>
  <si>
    <t>Oficina Asesora de Planeación</t>
  </si>
  <si>
    <t>Jurídica</t>
  </si>
  <si>
    <t>Contabilidad</t>
  </si>
  <si>
    <t>Equipo de Computación</t>
  </si>
  <si>
    <t>Archivo y Correspondencia</t>
  </si>
  <si>
    <t>2.2</t>
  </si>
  <si>
    <t>Servicios de apoyo administrativo funcionamiento</t>
  </si>
  <si>
    <t>Subdirección Administrativa, Financiera y de CD</t>
  </si>
  <si>
    <t>Area de Talento Humano</t>
  </si>
  <si>
    <t>Bienestar, capacitación</t>
  </si>
  <si>
    <t>2.5.18</t>
  </si>
  <si>
    <t>2.5.22</t>
  </si>
  <si>
    <t>2.5.21</t>
  </si>
  <si>
    <t>2.5.6</t>
  </si>
  <si>
    <t>Despacho Dirección General</t>
  </si>
  <si>
    <t>2.5.23</t>
  </si>
  <si>
    <t>Servicios Generales</t>
  </si>
  <si>
    <t>2.5.24</t>
  </si>
  <si>
    <t>Almacén General</t>
  </si>
  <si>
    <t>1.1.1.1</t>
  </si>
  <si>
    <t>10101
20102
30303
30302
10103</t>
  </si>
  <si>
    <t>Subdirección AFYCD
Grupo Sistemas de Informción
Grupo Misional
Centro de Documentación
Jurídica</t>
  </si>
  <si>
    <t>2.5.15</t>
  </si>
  <si>
    <t>Subdirección AFYCD</t>
  </si>
  <si>
    <t>Grupo Misional</t>
  </si>
  <si>
    <t>10101
30303
30302</t>
  </si>
  <si>
    <t>Subdirección AFYCD
Grupo Misional
Centro de Documentación</t>
  </si>
  <si>
    <t>2.5.16</t>
  </si>
  <si>
    <t>2.5.4</t>
  </si>
  <si>
    <t>10101
30201
30301</t>
  </si>
  <si>
    <t>Subdirección AFYCD
Despacho Dirección General
Subdirección Académica</t>
  </si>
  <si>
    <t>10101
30303
10103</t>
  </si>
  <si>
    <t>Subdirección AFYCD
Grupo Misional
Jurídica</t>
  </si>
  <si>
    <t>2.5.8</t>
  </si>
  <si>
    <t>1.1.8 y 2.5.9</t>
  </si>
  <si>
    <t>2.5.11</t>
  </si>
  <si>
    <t>10101
20102
30303
30302</t>
  </si>
  <si>
    <t>Subdirección AFYCD
Grupo Sistemas de Informción
Grupo Misional
Centro de Documentación</t>
  </si>
  <si>
    <t>2.5.1</t>
  </si>
  <si>
    <t>2.5.9</t>
  </si>
  <si>
    <t>4.1</t>
  </si>
  <si>
    <t>ITEM SIAFI</t>
  </si>
  <si>
    <t>Meta Vigencia 2018</t>
  </si>
  <si>
    <t xml:space="preserve">
Prestación de servicios profesionales para apoyar en la organización, procesamiento y análisis de la información cualitativa del estudio de aplicación del Sistema de Monitoreo de estándares de calidad en Educación Inicial y seguimiento a sus resultados.</t>
  </si>
  <si>
    <t xml:space="preserve">
Prestación de servicios profesionales para apoyar en la propuesta de adaptaciones o ajustes del Sistema de monitoreo a los estándares de calidad en Educación Inicial necesarios  para su aplicación en todas las instituciones educativas de Bogotá que brindan educación inicial en los grados de jardin o transición.
</t>
  </si>
  <si>
    <t>TOTAL ACTIVIDAD</t>
  </si>
  <si>
    <t>Realizar  tres (3) Estudios en Escuela currículo y pedagogía, Educación y políticas públicas y Cualificación docente</t>
  </si>
  <si>
    <t>Realizar dos ( 2) Estudios Escuela Currículo y Pedagogía, Educación y políticas públicas y Cualificación docente componente de cualificación, investigación e innovación docente: Comunidades de saber y de práctica pedagógica.</t>
  </si>
  <si>
    <t>Prestación de servicios de apoyo a la gestión para el desarrollo de actividades académicas y pedagógicas en el marco del convenio 1452 de 2017 para los componentes (4) innovación Educativa y (5) Reconocimiento docente.</t>
  </si>
  <si>
    <t>PAGOS</t>
  </si>
  <si>
    <t>INMOBILIARIA 1 CASA GRANDE LIMITADA</t>
  </si>
  <si>
    <t>MAURICIO GALARZA LOPEZ</t>
  </si>
  <si>
    <t>NANCY YAZMIN TINJACA CASTRO</t>
  </si>
  <si>
    <t>HUGO HERNAN ROCHA CORREA</t>
  </si>
  <si>
    <t>RECURSOS DE LIBRE DESTINACIÓN</t>
  </si>
  <si>
    <t>MARIA ANGELICA MARTINEZ VERGARA</t>
  </si>
  <si>
    <t>VIVIANA MONROY PRECIADO</t>
  </si>
  <si>
    <t>SINDY PAOLA CASTELBLANCO CHAVARRO</t>
  </si>
  <si>
    <t>NUBIA PATRICIA SANABRIA</t>
  </si>
  <si>
    <t>ORACLE COLOMBIA LTDA</t>
  </si>
  <si>
    <t>JAIME LEONARDO ACOSTA DIAZ</t>
  </si>
  <si>
    <t>EDISON ENRIQUE BARRERO TORRES</t>
  </si>
  <si>
    <t>STEPHANIA ORTEGA LUGO</t>
  </si>
  <si>
    <t>SANDRA MILENA BONILLA RODRIGUEZ</t>
  </si>
  <si>
    <t>CORPODUCACIÓN</t>
  </si>
  <si>
    <t>CORPOEDUCACIÓN</t>
  </si>
  <si>
    <t>CORPOEDUCAIÓN</t>
  </si>
  <si>
    <t>BETTY BLANCO SANDOVAL</t>
  </si>
  <si>
    <t>DIANA CAROLINA MARTINEZ RODRIGUEZ</t>
  </si>
  <si>
    <t>WILLIAM PLUTARCO MANTILLA CARDENAS</t>
  </si>
  <si>
    <t>OLGA PATRICIA TELLEZ BECERRA</t>
  </si>
  <si>
    <t>ANDREA MARCELA LAGOS MENDOZA</t>
  </si>
  <si>
    <t>1801/2018</t>
  </si>
  <si>
    <t>LAURA MARIANA PRIETO VEGA</t>
  </si>
  <si>
    <t>OLGA LUCIA BEJARANO BEJARANO</t>
  </si>
  <si>
    <t>LUZ SNEY CARDOZO ESPITIA</t>
  </si>
  <si>
    <t>ADRIANA MARCELA LONDOÑO CANCELADO</t>
  </si>
  <si>
    <t>ANDREA OSORIO VILLADA</t>
  </si>
  <si>
    <t>DFUNDACIÓN UNIVERSITARIA CAFAM</t>
  </si>
  <si>
    <t>LUIS ALFONSO TMAYO VALENCIA</t>
  </si>
  <si>
    <t>ANA MARIA CARO DIAZ</t>
  </si>
  <si>
    <t>LICED ANGELICA ZEA SILVA</t>
  </si>
  <si>
    <t>EDWIN ALEXANDER DUQUE OLIVA</t>
  </si>
  <si>
    <t>FUNDACIÓN UNIVESITARIA CAFAM</t>
  </si>
  <si>
    <t>ALBERTO AYALA MORANTE</t>
  </si>
  <si>
    <t>NELSON MAURICIO MUÑOZ</t>
  </si>
  <si>
    <t>NOHORA MARIA ESPERANZA ROZO GUEVARA</t>
  </si>
  <si>
    <t>OSCAR ORLANDO LOZANO MANRIQUE</t>
  </si>
  <si>
    <t>JUAN CARLOS DIAZ GOMEZ</t>
  </si>
  <si>
    <t>JOSE ANTONIKO RONDON RODRIGUEZ</t>
  </si>
  <si>
    <t xml:space="preserve">CORPORACIÓN DE FERIAS Y EXPOSICIONES </t>
  </si>
  <si>
    <t>COOPERATIVA EDITORIAL MAGISTERIO</t>
  </si>
  <si>
    <t>TALLER DE EDICIÓN ROCA SA</t>
  </si>
  <si>
    <t>KAREN NAYIBE MALAGON RUBIO</t>
  </si>
  <si>
    <t>23/14/2018</t>
  </si>
  <si>
    <t>ANDREA SARMIENTO BOHORQUEZ</t>
  </si>
  <si>
    <t>ADRY LILIANA MANRIQUE LAGOS</t>
  </si>
  <si>
    <t>JUAN HARBEY NUMPAQUE FONSECA</t>
  </si>
  <si>
    <t>OSCAR JULIO SEGURA MARTINEZ</t>
  </si>
  <si>
    <t>ADRIANA LOPEZ CAMACHO</t>
  </si>
  <si>
    <t>ANTONIO SEGUNDO VARGAS</t>
  </si>
  <si>
    <t>LINA MARIA VARGAS ALVAREZ</t>
  </si>
  <si>
    <t>JUAN JOSE CORREA VARGAS</t>
  </si>
  <si>
    <t>LORENA SOFIA CORREA TOVAR</t>
  </si>
  <si>
    <t>MARISOL HERNANDEZ VIASUS</t>
  </si>
  <si>
    <t>JOHN HAROLD RINCON HOLGUIN</t>
  </si>
  <si>
    <t>FRANCY LORENY CARRANZA FRANCO</t>
  </si>
  <si>
    <t>FUNDACONVIVENCIA</t>
  </si>
  <si>
    <t>JOSE ANTONIO RONDON RODRIGUEZ</t>
  </si>
  <si>
    <t>ANDREA SARMIENTO BOHORQUES</t>
  </si>
  <si>
    <t>TALLER DE EDICIÓN ROCCA SA</t>
  </si>
  <si>
    <t>UNIVERSIDAD DE LOS ANDES</t>
  </si>
  <si>
    <t>MARINA BERNAL</t>
  </si>
  <si>
    <t>CAROLINA LOPERA OQUENDO</t>
  </si>
  <si>
    <t>ALEJANDRA QUINTANA MARTINEZ</t>
  </si>
  <si>
    <t>E-VALUAR</t>
  </si>
  <si>
    <t>CLACSO</t>
  </si>
  <si>
    <t>DIEGO ARMANDO GUTIERREZ DIMATE</t>
  </si>
  <si>
    <t>LUZ MARIBEL PAEZ MENDIETA</t>
  </si>
  <si>
    <t>OSCAR EDUARDO GONZALEZ AGUIRRE</t>
  </si>
  <si>
    <t>ADRIANA LUCIA CASTRO ROJAS</t>
  </si>
  <si>
    <t>JENNY CARDENAS BUITRAGO</t>
  </si>
  <si>
    <t>CLAUDIA ESPERANZA APARICIO ESCAMILLA</t>
  </si>
  <si>
    <t>Adquirir insumos gráficos para la impresión de publicaciones del Instituto para la Investigación Educativa y el Desarrollo Pedagógico, IDEP, conforme las especificaciones técnicas señaladas</t>
  </si>
  <si>
    <t xml:space="preserve">Agosto </t>
  </si>
  <si>
    <t>FUNCIÓN PREVENTIVA</t>
  </si>
  <si>
    <t>DIEGO HERNANDO VARGAS ARGAS</t>
  </si>
  <si>
    <t>ITEM CONTRATACIÓN A LA VISTA</t>
  </si>
  <si>
    <t>Selección abreviada subasta inversa</t>
  </si>
  <si>
    <t>CCE-02</t>
  </si>
  <si>
    <t>Licitación Pública</t>
  </si>
  <si>
    <t>CCE-03</t>
  </si>
  <si>
    <t>Concurso de méritos con precalificación</t>
  </si>
  <si>
    <t>CCE-04</t>
  </si>
  <si>
    <t>CCE-07</t>
  </si>
  <si>
    <t>CCE-99</t>
  </si>
  <si>
    <t>Selección abreviada- acuerdo marco</t>
  </si>
  <si>
    <t>listas</t>
  </si>
  <si>
    <t>Compra de licencias para herramientas ofimaticas y sistemas operativos para servidores</t>
  </si>
  <si>
    <t>Selección Abreviada Subasta Inversa</t>
  </si>
  <si>
    <t xml:space="preserve">Prestación de servicios de mantenimiento preventivo y correctivo del parque automotor del IDEP con suministro de repuestos  </t>
  </si>
  <si>
    <t xml:space="preserve">Prestación de servicio de soporte, actualización y mantenimiento al sistema de información HUMANO </t>
  </si>
  <si>
    <t xml:space="preserve">Prorroga y adición al Contrato No. 40 de 2017 Prestación de servicio de soporte, actualización y mantenimiento al sistema de información HUMANO </t>
  </si>
  <si>
    <t>SOPORTE LOGICO</t>
  </si>
  <si>
    <t>40 DE 2017</t>
  </si>
  <si>
    <t>ISBN 2018</t>
  </si>
  <si>
    <t>ITO SOFTWARE SAS.</t>
  </si>
  <si>
    <t>3120104 Materiales y suministros</t>
  </si>
  <si>
    <t>14111507  44121613 
44121701 44121704 
44121706 44121708
 44121804 44122119
 31201517 14111530
44103105 44103104
 42312009 44121630
 44121619 44111515 
44122027 14111514 
44121503 60101312  
44103105 44103104</t>
  </si>
  <si>
    <t>Compraventa de papelería, útiles de escritorio, artículos de oficina, toners y tintas para las impresoras del Instituto para la Investigación Educativa y el Desarrollo Pedagógico - IDEP</t>
  </si>
  <si>
    <t>saldo contrato 72 Prestar los servicios de implementación de actividades de intervención y control de factores de riesgo psicosocial y sus efectos.</t>
  </si>
  <si>
    <t>02/05/20187</t>
  </si>
  <si>
    <t>BONG BUSTAMANTE EU</t>
  </si>
  <si>
    <t>Prestación de servicios para realizar  el mantenimiento preventivo y correctivo a los equipos que conforman la infraestructura tecnológica del IDEP.</t>
  </si>
  <si>
    <t>MANUFACTURAS LA FE S.A.S</t>
  </si>
  <si>
    <t>MARIO SERGIO GARCIA ANGEL</t>
  </si>
  <si>
    <t xml:space="preserve"> Prestación de servicios profesionales para apoyar la ejecución del proceso dirección y planeación que hace parte del Sistema Integrado de Gestión – SIG del IDEP, específicamente en lo relacionado con la  planeación presupuestal y estratégica.</t>
  </si>
  <si>
    <t>Adquisición de computadores y periféricos</t>
  </si>
  <si>
    <t xml:space="preserve">81112304
81112305       
81112307        
81112306        
43211711        
43222610       
43222805        
44103206       
46171500        
46171610       
46171621       
52161505        
52161555        
43191508        
45121504        
81111812       
</t>
  </si>
  <si>
    <t>saldo del contrato 73</t>
  </si>
  <si>
    <t>SOLUCTION COPY LTDA</t>
  </si>
  <si>
    <t>UNION TEMPORAL</t>
  </si>
  <si>
    <t>1,4,2</t>
  </si>
  <si>
    <t>saldo del contrao No. 76</t>
  </si>
  <si>
    <t>COMUNICACIONES E INFORMATICA SAS.</t>
  </si>
  <si>
    <t xml:space="preserve">Seguimiento a 30 de junio de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</si>
</sst>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5" formatCode="&quot;$&quot;#,##0;\-&quot;$&quot;#,##0"/>
    <numFmt numFmtId="6" formatCode="&quot;$&quot;#,##0;[Red]\-&quot;$&quot;#,##0"/>
    <numFmt numFmtId="8" formatCode="&quot;$&quot;#,##0.00;[Red]\-&quot;$&quot;#,##0.00"/>
    <numFmt numFmtId="44" formatCode="_-&quot;$&quot;* #,##0.00_-;\-&quot;$&quot;* #,##0.00_-;_-&quot;$&quot;* &quot;-&quot;??_-;_-@_-"/>
    <numFmt numFmtId="164" formatCode="_(* #,##0.00_);_(* \(#,##0.00\);_(* &quot;-&quot;??_);_(@_)"/>
    <numFmt numFmtId="165" formatCode="&quot;$&quot;\ #,##0_);[Red]\(&quot;$&quot;\ #,##0\)"/>
    <numFmt numFmtId="166" formatCode="&quot;$&quot;\ #,##0.00_);\(&quot;$&quot;\ #,##0.00\)"/>
    <numFmt numFmtId="167" formatCode="_(&quot;$&quot;\ * #,##0_);_(&quot;$&quot;\ * \(#,##0\);_(&quot;$&quot;\ * &quot;-&quot;_);_(@_)"/>
    <numFmt numFmtId="168" formatCode="_(&quot;$&quot;\ * #,##0.00_);_(&quot;$&quot;\ * \(#,##0.00\);_(&quot;$&quot;\ *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 numFmtId="180" formatCode="#,##0.0"/>
    <numFmt numFmtId="181" formatCode="#,##0_ ;\-#,##0\ "/>
    <numFmt numFmtId="182" formatCode="_-&quot;$&quot;* #,##0.00_-;\-&quot;$&quot;* #,##0.00_-;_-&quot;$&quot;* &quot;-&quot;??_-;_-@"/>
    <numFmt numFmtId="183" formatCode="_-* #,##0.00_-;\-* #,##0.00_-;_-* &quot;-&quot;??_-;_-@"/>
    <numFmt numFmtId="184" formatCode="_-&quot;$&quot;* #,##0_-;\-&quot;$&quot;* #,##0_-;_-&quot;$&quot;* &quot;-&quot;??_-;_-@"/>
  </numFmts>
  <fonts count="42" x14ac:knownFonts="1">
    <font>
      <sz val="11"/>
      <color indexed="63"/>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11"/>
      <color indexed="8"/>
      <name val="Calibri"/>
      <family val="2"/>
    </font>
    <font>
      <sz val="11"/>
      <color indexed="8"/>
      <name val="Arial"/>
      <family val="2"/>
    </font>
    <font>
      <sz val="9"/>
      <color rgb="FF000000"/>
      <name val="Arial"/>
      <family val="2"/>
    </font>
    <font>
      <b/>
      <sz val="9"/>
      <name val="Arial"/>
      <family val="2"/>
    </font>
    <font>
      <sz val="9"/>
      <name val="Arial"/>
      <family val="2"/>
    </font>
    <font>
      <u/>
      <sz val="11"/>
      <color theme="10"/>
      <name val="Calibri"/>
      <family val="2"/>
      <charset val="1"/>
    </font>
    <font>
      <sz val="9"/>
      <name val="Calibri"/>
      <family val="2"/>
      <scheme val="minor"/>
    </font>
    <font>
      <b/>
      <sz val="10"/>
      <color theme="1"/>
      <name val="Verdana"/>
      <family val="2"/>
    </font>
    <font>
      <sz val="12"/>
      <name val="Arial"/>
      <family val="2"/>
    </font>
    <font>
      <u/>
      <sz val="10"/>
      <color theme="10"/>
      <name val="Calibri"/>
      <family val="2"/>
      <charset val="1"/>
    </font>
    <font>
      <sz val="10"/>
      <color indexed="63"/>
      <name val="Calibri"/>
      <family val="2"/>
      <charset val="1"/>
    </font>
    <font>
      <sz val="10"/>
      <color theme="0"/>
      <name val="Arial"/>
      <family val="2"/>
    </font>
    <font>
      <u/>
      <sz val="9"/>
      <name val="Arial"/>
      <family val="2"/>
    </font>
    <font>
      <sz val="9"/>
      <color rgb="FFFF0000"/>
      <name val="Arial"/>
      <family val="2"/>
    </font>
    <font>
      <sz val="9"/>
      <color indexed="81"/>
      <name val="Tahoma"/>
      <family val="2"/>
    </font>
    <font>
      <b/>
      <sz val="9"/>
      <color indexed="81"/>
      <name val="Tahoma"/>
      <family val="2"/>
    </font>
    <font>
      <b/>
      <sz val="11"/>
      <name val="Arial"/>
      <family val="2"/>
    </font>
    <font>
      <sz val="11"/>
      <name val="Arial"/>
      <family val="2"/>
    </font>
    <font>
      <sz val="9"/>
      <color rgb="FF00B0F0"/>
      <name val="Arial"/>
      <family val="2"/>
    </font>
  </fonts>
  <fills count="5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FF"/>
        <bgColor rgb="FFFFFFFF"/>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rgb="FF00B0F0"/>
        <bgColor rgb="FFD7E4BD"/>
      </patternFill>
    </fill>
    <fill>
      <patternFill patternType="solid">
        <fgColor rgb="FF00B0F0"/>
        <bgColor rgb="FFFFFFFF"/>
      </patternFill>
    </fill>
    <fill>
      <patternFill patternType="solid">
        <fgColor rgb="FF00B0F0"/>
        <bgColor indexed="13"/>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39997558519241921"/>
        <bgColor indexed="22"/>
      </patternFill>
    </fill>
    <fill>
      <patternFill patternType="solid">
        <fgColor rgb="FF808080"/>
        <bgColor indexed="64"/>
      </patternFill>
    </fill>
    <fill>
      <patternFill patternType="solid">
        <fgColor rgb="FFDBE5F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50"/>
        <bgColor indexed="64"/>
      </patternFill>
    </fill>
    <fill>
      <patternFill patternType="solid">
        <fgColor theme="6" tint="0.39997558519241921"/>
        <bgColor indexed="64"/>
      </patternFill>
    </fill>
    <fill>
      <patternFill patternType="solid">
        <fgColor theme="6" tint="0.39997558519241921"/>
        <bgColor rgb="FFFFFFFF"/>
      </patternFill>
    </fill>
    <fill>
      <patternFill patternType="solid">
        <fgColor theme="5" tint="0.39997558519241921"/>
        <bgColor indexed="64"/>
      </patternFill>
    </fill>
    <fill>
      <patternFill patternType="solid">
        <fgColor theme="3" tint="0.59999389629810485"/>
        <bgColor indexed="13"/>
      </patternFill>
    </fill>
    <fill>
      <patternFill patternType="solid">
        <fgColor rgb="FF00B0F0"/>
        <bgColor indexed="22"/>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3847">
    <xf numFmtId="0" fontId="0" fillId="0" borderId="0"/>
    <xf numFmtId="177" fontId="6" fillId="0" borderId="0" applyFont="0" applyFill="0" applyBorder="0" applyAlignment="0" applyProtection="0"/>
    <xf numFmtId="170" fontId="4" fillId="0" borderId="0"/>
    <xf numFmtId="164"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1" fillId="0" borderId="0"/>
    <xf numFmtId="9" fontId="11" fillId="0" borderId="0" applyFont="0" applyFill="0" applyBorder="0" applyAlignment="0" applyProtection="0"/>
    <xf numFmtId="169" fontId="4" fillId="0" borderId="0"/>
    <xf numFmtId="44" fontId="4"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77" fontId="4"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6" fillId="0" borderId="0"/>
    <xf numFmtId="0" fontId="24" fillId="0" borderId="0"/>
    <xf numFmtId="0" fontId="2" fillId="0" borderId="0"/>
    <xf numFmtId="0" fontId="2" fillId="0" borderId="0"/>
    <xf numFmtId="0" fontId="2" fillId="0" borderId="0"/>
    <xf numFmtId="0" fontId="23" fillId="0" borderId="0"/>
    <xf numFmtId="9" fontId="23" fillId="0" borderId="0" applyFont="0" applyFill="0" applyBorder="0" applyAlignment="0" applyProtection="0"/>
    <xf numFmtId="9" fontId="23"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4"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8" fillId="0" borderId="0" applyNumberFormat="0" applyFill="0" applyBorder="0" applyAlignment="0" applyProtection="0"/>
    <xf numFmtId="0" fontId="30" fillId="39" borderId="1" applyNumberFormat="0" applyProtection="0">
      <alignment horizontal="left" vertical="center" wrapText="1"/>
    </xf>
    <xf numFmtId="0" fontId="30" fillId="40" borderId="0" applyNumberFormat="0" applyBorder="0" applyProtection="0">
      <alignment horizontal="center" vertic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8" fontId="4" fillId="0" borderId="0"/>
  </cellStyleXfs>
  <cellXfs count="1422">
    <xf numFmtId="0" fontId="0" fillId="0" borderId="0" xfId="0"/>
    <xf numFmtId="0" fontId="12" fillId="0" borderId="0" xfId="6" applyFont="1" applyFill="1" applyAlignment="1">
      <alignment horizontal="left" vertical="center"/>
    </xf>
    <xf numFmtId="172" fontId="12" fillId="0" borderId="1" xfId="5" applyNumberFormat="1" applyFont="1" applyFill="1" applyBorder="1" applyAlignment="1">
      <alignment horizontal="left" vertical="center"/>
    </xf>
    <xf numFmtId="9" fontId="12" fillId="0" borderId="1" xfId="7" applyFont="1" applyFill="1" applyBorder="1" applyAlignment="1">
      <alignment vertical="center"/>
    </xf>
    <xf numFmtId="0" fontId="12" fillId="0" borderId="0" xfId="6" applyFont="1" applyFill="1" applyAlignment="1">
      <alignment horizontal="center" vertical="center"/>
    </xf>
    <xf numFmtId="172" fontId="13" fillId="2" borderId="0" xfId="5" applyNumberFormat="1" applyFont="1" applyFill="1" applyBorder="1" applyAlignment="1">
      <alignment horizontal="left" vertical="center"/>
    </xf>
    <xf numFmtId="0" fontId="12" fillId="2" borderId="0" xfId="6" applyFont="1" applyFill="1" applyBorder="1" applyAlignment="1">
      <alignment horizontal="left" vertical="center"/>
    </xf>
    <xf numFmtId="172" fontId="12" fillId="2" borderId="0" xfId="6" applyNumberFormat="1" applyFont="1" applyFill="1" applyBorder="1" applyAlignment="1">
      <alignment horizontal="left" vertical="center"/>
    </xf>
    <xf numFmtId="172" fontId="5" fillId="2" borderId="0" xfId="5" applyNumberFormat="1" applyFont="1" applyFill="1" applyBorder="1" applyAlignment="1">
      <alignment horizontal="left" vertical="center"/>
    </xf>
    <xf numFmtId="172" fontId="13" fillId="2" borderId="0" xfId="6" applyNumberFormat="1" applyFont="1" applyFill="1" applyBorder="1" applyAlignment="1">
      <alignment horizontal="left" vertical="center"/>
    </xf>
    <xf numFmtId="173" fontId="13" fillId="2" borderId="0" xfId="3" applyNumberFormat="1" applyFont="1" applyFill="1" applyBorder="1" applyAlignment="1">
      <alignment horizontal="left" vertical="center"/>
    </xf>
    <xf numFmtId="172" fontId="12" fillId="0" borderId="0" xfId="6" applyNumberFormat="1" applyFont="1" applyFill="1" applyAlignment="1">
      <alignment horizontal="left" vertical="center"/>
    </xf>
    <xf numFmtId="173" fontId="12" fillId="0" borderId="0" xfId="6" applyNumberFormat="1" applyFont="1" applyFill="1" applyAlignment="1">
      <alignment horizontal="left" vertical="center"/>
    </xf>
    <xf numFmtId="173" fontId="12" fillId="0" borderId="0" xfId="3" applyNumberFormat="1" applyFont="1" applyFill="1" applyAlignment="1">
      <alignment horizontal="left" vertical="center"/>
    </xf>
    <xf numFmtId="14" fontId="12" fillId="2" borderId="0" xfId="6" applyNumberFormat="1" applyFont="1" applyFill="1" applyBorder="1" applyAlignment="1">
      <alignment horizontal="left" vertical="center"/>
    </xf>
    <xf numFmtId="173" fontId="12" fillId="2" borderId="0" xfId="3" applyNumberFormat="1" applyFont="1" applyFill="1" applyBorder="1" applyAlignment="1">
      <alignment horizontal="left" vertical="center"/>
    </xf>
    <xf numFmtId="0" fontId="12" fillId="0" borderId="0" xfId="6" applyFont="1" applyFill="1" applyAlignment="1">
      <alignment vertical="center"/>
    </xf>
    <xf numFmtId="173" fontId="13" fillId="0" borderId="0" xfId="3" applyNumberFormat="1" applyFont="1" applyFill="1" applyAlignment="1">
      <alignment horizontal="center" vertical="center"/>
    </xf>
    <xf numFmtId="174" fontId="12" fillId="2" borderId="0" xfId="3" applyNumberFormat="1" applyFont="1" applyFill="1" applyBorder="1" applyAlignment="1">
      <alignment horizontal="left" vertical="center"/>
    </xf>
    <xf numFmtId="3" fontId="12" fillId="2" borderId="0" xfId="6" applyNumberFormat="1" applyFont="1" applyFill="1" applyBorder="1" applyAlignment="1">
      <alignment horizontal="left" vertical="center"/>
    </xf>
    <xf numFmtId="3" fontId="14" fillId="0" borderId="0" xfId="6" applyNumberFormat="1" applyFont="1" applyFill="1" applyBorder="1" applyAlignment="1">
      <alignment horizontal="left" vertical="center"/>
    </xf>
    <xf numFmtId="0" fontId="13" fillId="0" borderId="0" xfId="6" applyFont="1" applyFill="1" applyAlignment="1">
      <alignment horizontal="left" vertical="center"/>
    </xf>
    <xf numFmtId="172" fontId="13" fillId="0" borderId="0" xfId="6" applyNumberFormat="1" applyFont="1" applyFill="1" applyAlignment="1">
      <alignment horizontal="left" vertical="center"/>
    </xf>
    <xf numFmtId="172" fontId="13" fillId="0" borderId="0" xfId="6" applyNumberFormat="1" applyFont="1" applyFill="1" applyAlignment="1">
      <alignment vertical="center"/>
    </xf>
    <xf numFmtId="0" fontId="13" fillId="0" borderId="0" xfId="6" applyFont="1" applyFill="1" applyAlignment="1">
      <alignment horizontal="center" vertical="center"/>
    </xf>
    <xf numFmtId="0" fontId="13" fillId="0" borderId="0" xfId="6" applyFont="1" applyFill="1" applyAlignment="1">
      <alignment vertical="center"/>
    </xf>
    <xf numFmtId="175" fontId="12" fillId="0" borderId="0" xfId="6" applyNumberFormat="1" applyFont="1" applyFill="1" applyAlignment="1">
      <alignment horizontal="left" vertical="center"/>
    </xf>
    <xf numFmtId="172" fontId="13" fillId="0" borderId="0" xfId="6" applyNumberFormat="1" applyFont="1" applyFill="1" applyBorder="1" applyAlignment="1">
      <alignment horizontal="right" vertical="center"/>
    </xf>
    <xf numFmtId="0" fontId="13" fillId="0" borderId="0" xfId="6" applyFont="1" applyFill="1" applyAlignment="1">
      <alignment horizontal="right" vertical="center"/>
    </xf>
    <xf numFmtId="172" fontId="13" fillId="0" borderId="0" xfId="6" applyNumberFormat="1" applyFont="1" applyFill="1" applyAlignment="1">
      <alignment horizontal="right" vertical="center"/>
    </xf>
    <xf numFmtId="172" fontId="12" fillId="0" borderId="0" xfId="6" applyNumberFormat="1" applyFont="1" applyFill="1" applyBorder="1" applyAlignment="1">
      <alignment horizontal="right" vertical="center"/>
    </xf>
    <xf numFmtId="0" fontId="12" fillId="0" borderId="2" xfId="6" applyFont="1" applyFill="1" applyBorder="1" applyAlignment="1">
      <alignment horizontal="right" vertical="center"/>
    </xf>
    <xf numFmtId="172" fontId="12" fillId="0" borderId="2" xfId="6" applyNumberFormat="1" applyFont="1" applyFill="1" applyBorder="1" applyAlignment="1">
      <alignment horizontal="right" vertical="center"/>
    </xf>
    <xf numFmtId="0" fontId="12" fillId="0" borderId="0" xfId="6" applyFont="1" applyFill="1" applyBorder="1" applyAlignment="1">
      <alignment horizontal="right" vertical="center"/>
    </xf>
    <xf numFmtId="0" fontId="12" fillId="0" borderId="0" xfId="6" applyFont="1" applyFill="1" applyBorder="1" applyAlignment="1">
      <alignment horizontal="center" vertical="center"/>
    </xf>
    <xf numFmtId="0" fontId="12" fillId="0" borderId="0" xfId="6" applyFont="1" applyFill="1" applyBorder="1" applyAlignment="1">
      <alignment horizontal="left" vertical="center"/>
    </xf>
    <xf numFmtId="0" fontId="12" fillId="0" borderId="3" xfId="6" applyFont="1" applyFill="1" applyBorder="1" applyAlignment="1">
      <alignment horizontal="left" vertical="center"/>
    </xf>
    <xf numFmtId="9" fontId="12" fillId="0" borderId="3" xfId="6" applyNumberFormat="1" applyFont="1" applyFill="1" applyBorder="1" applyAlignment="1">
      <alignment horizontal="left" vertical="center"/>
    </xf>
    <xf numFmtId="9" fontId="12" fillId="0" borderId="3" xfId="7" applyFont="1" applyFill="1" applyBorder="1" applyAlignment="1">
      <alignment horizontal="left" vertical="center"/>
    </xf>
    <xf numFmtId="172" fontId="13" fillId="3" borderId="1" xfId="5" applyNumberFormat="1" applyFont="1" applyFill="1" applyBorder="1" applyAlignment="1">
      <alignment horizontal="right" vertical="center"/>
    </xf>
    <xf numFmtId="172" fontId="13" fillId="3" borderId="0" xfId="5" applyNumberFormat="1" applyFont="1" applyFill="1" applyBorder="1" applyAlignment="1">
      <alignment horizontal="right" vertical="center"/>
    </xf>
    <xf numFmtId="172" fontId="13" fillId="3" borderId="2" xfId="5" applyNumberFormat="1" applyFont="1" applyFill="1" applyBorder="1" applyAlignment="1">
      <alignment horizontal="right" vertical="center"/>
    </xf>
    <xf numFmtId="172" fontId="13" fillId="0" borderId="4" xfId="6" applyNumberFormat="1" applyFont="1" applyFill="1" applyBorder="1" applyAlignment="1">
      <alignment horizontal="left" vertical="center"/>
    </xf>
    <xf numFmtId="172" fontId="13" fillId="0" borderId="1" xfId="6" applyNumberFormat="1" applyFont="1" applyFill="1" applyBorder="1" applyAlignment="1">
      <alignment horizontal="left" vertical="center"/>
    </xf>
    <xf numFmtId="176" fontId="13" fillId="4" borderId="1" xfId="7" applyNumberFormat="1" applyFont="1" applyFill="1" applyBorder="1" applyAlignment="1">
      <alignment horizontal="center" vertical="center"/>
    </xf>
    <xf numFmtId="172" fontId="13" fillId="3" borderId="1" xfId="5" applyNumberFormat="1" applyFont="1" applyFill="1" applyBorder="1" applyAlignment="1">
      <alignment horizontal="left" vertical="center"/>
    </xf>
    <xf numFmtId="172" fontId="13" fillId="3" borderId="4" xfId="5" applyNumberFormat="1" applyFont="1" applyFill="1" applyBorder="1" applyAlignment="1">
      <alignment horizontal="left" vertical="center"/>
    </xf>
    <xf numFmtId="172" fontId="13" fillId="3" borderId="5" xfId="5" applyNumberFormat="1" applyFont="1" applyFill="1" applyBorder="1" applyAlignment="1">
      <alignment horizontal="left" vertical="center"/>
    </xf>
    <xf numFmtId="0" fontId="13" fillId="3" borderId="5" xfId="6" applyFont="1" applyFill="1" applyBorder="1" applyAlignment="1">
      <alignment horizontal="center" vertical="center" wrapText="1"/>
    </xf>
    <xf numFmtId="0" fontId="12" fillId="0" borderId="4" xfId="6" applyFont="1" applyFill="1" applyBorder="1" applyAlignment="1">
      <alignment horizontal="left" vertical="center"/>
    </xf>
    <xf numFmtId="0" fontId="12" fillId="0" borderId="1" xfId="6" applyFont="1" applyFill="1" applyBorder="1" applyAlignment="1">
      <alignment horizontal="left" vertical="center"/>
    </xf>
    <xf numFmtId="173" fontId="12" fillId="0" borderId="1" xfId="6" applyNumberFormat="1" applyFont="1" applyFill="1" applyBorder="1" applyAlignment="1">
      <alignment horizontal="left" vertical="center"/>
    </xf>
    <xf numFmtId="9" fontId="13" fillId="5" borderId="1" xfId="7" applyFont="1" applyFill="1" applyBorder="1" applyAlignment="1">
      <alignment horizontal="center" vertical="center"/>
    </xf>
    <xf numFmtId="0" fontId="12" fillId="6" borderId="1" xfId="6" applyFont="1" applyFill="1" applyBorder="1" applyAlignment="1">
      <alignment horizontal="left" vertical="center"/>
    </xf>
    <xf numFmtId="172" fontId="5" fillId="6" borderId="6" xfId="5" applyNumberFormat="1" applyFont="1" applyFill="1" applyBorder="1" applyAlignment="1">
      <alignment horizontal="left" vertical="center"/>
    </xf>
    <xf numFmtId="172" fontId="5" fillId="6" borderId="3" xfId="5" applyNumberFormat="1" applyFont="1" applyFill="1" applyBorder="1" applyAlignment="1">
      <alignment horizontal="right" vertical="center"/>
    </xf>
    <xf numFmtId="0" fontId="13" fillId="6" borderId="6" xfId="6" applyFont="1" applyFill="1" applyBorder="1" applyAlignment="1">
      <alignment horizontal="center" vertical="center" wrapText="1"/>
    </xf>
    <xf numFmtId="173" fontId="12" fillId="7" borderId="4" xfId="6" applyNumberFormat="1" applyFont="1" applyFill="1" applyBorder="1" applyAlignment="1">
      <alignment horizontal="left" vertical="center"/>
    </xf>
    <xf numFmtId="173" fontId="12" fillId="7" borderId="1" xfId="6" applyNumberFormat="1" applyFont="1" applyFill="1" applyBorder="1" applyAlignment="1">
      <alignment horizontal="left" vertical="center"/>
    </xf>
    <xf numFmtId="9" fontId="13" fillId="7" borderId="1" xfId="7" applyFont="1" applyFill="1" applyBorder="1" applyAlignment="1">
      <alignment horizontal="center" vertical="center"/>
    </xf>
    <xf numFmtId="0" fontId="12" fillId="7" borderId="1" xfId="6" applyFont="1" applyFill="1" applyBorder="1" applyAlignment="1">
      <alignment horizontal="left" vertical="center"/>
    </xf>
    <xf numFmtId="173" fontId="13" fillId="7" borderId="1" xfId="3" applyNumberFormat="1" applyFont="1" applyFill="1" applyBorder="1" applyAlignment="1">
      <alignment horizontal="left" vertical="center"/>
    </xf>
    <xf numFmtId="173" fontId="13" fillId="7" borderId="5" xfId="3" applyNumberFormat="1" applyFont="1" applyFill="1" applyBorder="1" applyAlignment="1">
      <alignment horizontal="left" vertical="center"/>
    </xf>
    <xf numFmtId="172" fontId="5" fillId="7" borderId="1" xfId="5" applyNumberFormat="1" applyFont="1" applyFill="1" applyBorder="1" applyAlignment="1">
      <alignment horizontal="right" vertical="center"/>
    </xf>
    <xf numFmtId="172" fontId="5" fillId="7" borderId="7" xfId="5" applyNumberFormat="1" applyFont="1" applyFill="1" applyBorder="1" applyAlignment="1">
      <alignment horizontal="right" vertical="center"/>
    </xf>
    <xf numFmtId="172" fontId="5" fillId="7" borderId="3" xfId="5" applyNumberFormat="1" applyFont="1" applyFill="1" applyBorder="1" applyAlignment="1">
      <alignment horizontal="right" vertical="center"/>
    </xf>
    <xf numFmtId="0" fontId="13" fillId="7" borderId="6" xfId="6" applyFont="1" applyFill="1" applyBorder="1" applyAlignment="1">
      <alignment horizontal="center" vertical="center" wrapText="1"/>
    </xf>
    <xf numFmtId="173" fontId="12" fillId="8" borderId="4" xfId="3" applyNumberFormat="1" applyFont="1" applyFill="1" applyBorder="1" applyAlignment="1">
      <alignment horizontal="left" vertical="center"/>
    </xf>
    <xf numFmtId="173" fontId="12" fillId="8" borderId="1" xfId="3" applyNumberFormat="1" applyFont="1" applyFill="1" applyBorder="1" applyAlignment="1">
      <alignment horizontal="left" vertical="center"/>
    </xf>
    <xf numFmtId="0" fontId="12" fillId="8" borderId="1" xfId="6" applyFont="1" applyFill="1" applyBorder="1" applyAlignment="1">
      <alignment horizontal="left" vertical="center"/>
    </xf>
    <xf numFmtId="9" fontId="13" fillId="9" borderId="1" xfId="7" applyFont="1" applyFill="1" applyBorder="1" applyAlignment="1">
      <alignment horizontal="center" vertical="center"/>
    </xf>
    <xf numFmtId="0" fontId="12" fillId="9" borderId="1" xfId="6" applyFont="1" applyFill="1" applyBorder="1" applyAlignment="1">
      <alignment horizontal="left" vertical="center"/>
    </xf>
    <xf numFmtId="173" fontId="13" fillId="9" borderId="1" xfId="3" applyNumberFormat="1" applyFont="1" applyFill="1" applyBorder="1" applyAlignment="1">
      <alignment horizontal="left" vertical="center"/>
    </xf>
    <xf numFmtId="173" fontId="13" fillId="9"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xf>
    <xf numFmtId="172" fontId="5" fillId="9" borderId="4" xfId="5" applyNumberFormat="1" applyFont="1" applyFill="1" applyBorder="1" applyAlignment="1">
      <alignment horizontal="right" vertical="center"/>
    </xf>
    <xf numFmtId="173" fontId="12" fillId="10" borderId="4" xfId="3" applyNumberFormat="1" applyFont="1" applyFill="1" applyBorder="1" applyAlignment="1">
      <alignment horizontal="left" vertical="center"/>
    </xf>
    <xf numFmtId="173" fontId="12" fillId="10" borderId="1" xfId="3" applyNumberFormat="1" applyFont="1" applyFill="1" applyBorder="1" applyAlignment="1">
      <alignment horizontal="left" vertical="center"/>
    </xf>
    <xf numFmtId="0" fontId="12" fillId="10" borderId="1" xfId="6" applyFont="1" applyFill="1" applyBorder="1" applyAlignment="1">
      <alignment horizontal="left" vertical="center"/>
    </xf>
    <xf numFmtId="9" fontId="13" fillId="10" borderId="1" xfId="7" applyFont="1" applyFill="1" applyBorder="1" applyAlignment="1">
      <alignment horizontal="center" vertical="center"/>
    </xf>
    <xf numFmtId="173" fontId="13" fillId="10" borderId="1" xfId="3" applyNumberFormat="1" applyFont="1" applyFill="1" applyBorder="1" applyAlignment="1">
      <alignment horizontal="left" vertical="center"/>
    </xf>
    <xf numFmtId="173" fontId="13" fillId="10" borderId="5" xfId="3" applyNumberFormat="1" applyFont="1" applyFill="1" applyBorder="1" applyAlignment="1">
      <alignment horizontal="left" vertical="center"/>
    </xf>
    <xf numFmtId="172" fontId="13" fillId="10" borderId="1" xfId="6" applyNumberFormat="1" applyFont="1" applyFill="1" applyBorder="1" applyAlignment="1">
      <alignment horizontal="right" vertical="center" wrapText="1"/>
    </xf>
    <xf numFmtId="172" fontId="13" fillId="10" borderId="0" xfId="6" applyNumberFormat="1" applyFont="1" applyFill="1" applyBorder="1" applyAlignment="1">
      <alignment horizontal="right" vertical="center" wrapText="1"/>
    </xf>
    <xf numFmtId="0" fontId="13" fillId="10" borderId="0" xfId="6" applyFont="1" applyFill="1" applyBorder="1" applyAlignment="1">
      <alignment horizontal="center" vertical="center" wrapText="1"/>
    </xf>
    <xf numFmtId="9" fontId="13" fillId="2" borderId="1" xfId="7" applyFont="1" applyFill="1" applyBorder="1" applyAlignment="1">
      <alignment horizontal="center" vertical="center"/>
    </xf>
    <xf numFmtId="0" fontId="12" fillId="0" borderId="1" xfId="6" applyFont="1" applyFill="1" applyBorder="1" applyAlignment="1">
      <alignment horizontal="left" vertical="center" wrapText="1"/>
    </xf>
    <xf numFmtId="14" fontId="12" fillId="0" borderId="1" xfId="6" applyNumberFormat="1" applyFont="1" applyFill="1" applyBorder="1" applyAlignment="1">
      <alignment horizontal="left" vertical="center"/>
    </xf>
    <xf numFmtId="177" fontId="12" fillId="0" borderId="1" xfId="6" applyNumberFormat="1" applyFont="1" applyFill="1" applyBorder="1" applyAlignment="1">
      <alignment horizontal="left" vertical="center"/>
    </xf>
    <xf numFmtId="174" fontId="12" fillId="0" borderId="1" xfId="3" applyNumberFormat="1" applyFont="1" applyFill="1" applyBorder="1" applyAlignment="1">
      <alignment horizontal="left" vertical="center"/>
    </xf>
    <xf numFmtId="174" fontId="12" fillId="0"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wrapText="1"/>
    </xf>
    <xf numFmtId="172" fontId="5" fillId="2" borderId="1" xfId="5" applyNumberFormat="1" applyFont="1" applyFill="1" applyBorder="1" applyAlignment="1">
      <alignment horizontal="right" vertical="center" wrapText="1"/>
    </xf>
    <xf numFmtId="172" fontId="6" fillId="2" borderId="1" xfId="5" applyNumberFormat="1" applyFont="1" applyFill="1" applyBorder="1" applyAlignment="1">
      <alignment horizontal="right" vertical="center" wrapText="1"/>
    </xf>
    <xf numFmtId="0" fontId="12" fillId="2" borderId="1" xfId="6" applyFont="1" applyFill="1" applyBorder="1" applyAlignment="1">
      <alignment horizontal="center" vertical="center" wrapText="1"/>
    </xf>
    <xf numFmtId="0" fontId="12" fillId="0" borderId="1" xfId="6" applyFont="1" applyFill="1" applyBorder="1" applyAlignment="1">
      <alignment horizontal="justify" vertical="center" wrapText="1"/>
    </xf>
    <xf numFmtId="0" fontId="12" fillId="0" borderId="1" xfId="6" applyFont="1" applyFill="1" applyBorder="1" applyAlignment="1">
      <alignment horizontal="center" vertical="center" wrapText="1"/>
    </xf>
    <xf numFmtId="0" fontId="6" fillId="2" borderId="7" xfId="6" applyFont="1" applyFill="1" applyBorder="1" applyAlignment="1">
      <alignment horizontal="center" vertical="center" wrapText="1"/>
    </xf>
    <xf numFmtId="173" fontId="12" fillId="9" borderId="4" xfId="6" applyNumberFormat="1" applyFont="1" applyFill="1" applyBorder="1" applyAlignment="1">
      <alignment horizontal="left" vertical="center"/>
    </xf>
    <xf numFmtId="173" fontId="12" fillId="9" borderId="1" xfId="6" applyNumberFormat="1" applyFont="1" applyFill="1" applyBorder="1" applyAlignment="1">
      <alignment horizontal="left" vertical="center"/>
    </xf>
    <xf numFmtId="0" fontId="13" fillId="10" borderId="1" xfId="6" applyFont="1" applyFill="1" applyBorder="1" applyAlignment="1">
      <alignment horizontal="center" vertical="center" wrapText="1"/>
    </xf>
    <xf numFmtId="0" fontId="13" fillId="10" borderId="8" xfId="6" applyFont="1" applyFill="1" applyBorder="1" applyAlignment="1">
      <alignment horizontal="center" vertical="center" wrapText="1"/>
    </xf>
    <xf numFmtId="9" fontId="12" fillId="0" borderId="1" xfId="7" applyFont="1" applyFill="1" applyBorder="1" applyAlignment="1">
      <alignment horizontal="left" vertical="center"/>
    </xf>
    <xf numFmtId="0" fontId="12" fillId="2" borderId="1" xfId="6" applyFont="1" applyFill="1" applyBorder="1" applyAlignment="1">
      <alignment horizontal="left" vertical="center" wrapText="1"/>
    </xf>
    <xf numFmtId="0" fontId="12" fillId="2" borderId="1" xfId="6" applyFont="1" applyFill="1" applyBorder="1" applyAlignment="1">
      <alignment horizontal="left" vertical="center"/>
    </xf>
    <xf numFmtId="14" fontId="12" fillId="2" borderId="1"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3" fontId="12" fillId="0" borderId="5" xfId="6" applyNumberFormat="1" applyFont="1" applyFill="1" applyBorder="1" applyAlignment="1">
      <alignment horizontal="left" vertical="center"/>
    </xf>
    <xf numFmtId="172" fontId="15" fillId="9" borderId="1" xfId="5" applyNumberFormat="1" applyFont="1" applyFill="1" applyBorder="1" applyAlignment="1">
      <alignment horizontal="right" vertical="center" wrapText="1"/>
    </xf>
    <xf numFmtId="0" fontId="12" fillId="2" borderId="8" xfId="6" applyFont="1" applyFill="1" applyBorder="1" applyAlignment="1">
      <alignment horizontal="center" vertical="center" wrapText="1"/>
    </xf>
    <xf numFmtId="0" fontId="12" fillId="0" borderId="8" xfId="6" applyFont="1" applyFill="1" applyBorder="1" applyAlignment="1">
      <alignment horizontal="justify" vertical="center" wrapText="1"/>
    </xf>
    <xf numFmtId="0" fontId="12" fillId="0" borderId="8" xfId="6" applyFont="1" applyFill="1" applyBorder="1" applyAlignment="1">
      <alignment horizontal="center" vertical="center" wrapText="1"/>
    </xf>
    <xf numFmtId="172" fontId="6" fillId="8" borderId="1" xfId="5" applyNumberFormat="1" applyFont="1" applyFill="1" applyBorder="1" applyAlignment="1">
      <alignment horizontal="left" vertical="center"/>
    </xf>
    <xf numFmtId="172" fontId="15" fillId="2" borderId="4" xfId="5" applyNumberFormat="1" applyFont="1" applyFill="1" applyBorder="1" applyAlignment="1">
      <alignment horizontal="right" vertical="center" wrapText="1"/>
    </xf>
    <xf numFmtId="172" fontId="15" fillId="2" borderId="1" xfId="5" applyNumberFormat="1" applyFont="1" applyFill="1" applyBorder="1" applyAlignment="1">
      <alignment horizontal="right" vertical="center" wrapText="1"/>
    </xf>
    <xf numFmtId="172" fontId="16" fillId="2" borderId="1" xfId="5" applyNumberFormat="1" applyFont="1" applyFill="1" applyBorder="1" applyAlignment="1">
      <alignment horizontal="right" vertical="center" wrapText="1"/>
    </xf>
    <xf numFmtId="0" fontId="16" fillId="0" borderId="1" xfId="6" applyFont="1" applyFill="1" applyBorder="1" applyAlignment="1">
      <alignment horizontal="center" vertical="center" wrapText="1"/>
    </xf>
    <xf numFmtId="0" fontId="16" fillId="2" borderId="8" xfId="6" applyFont="1" applyFill="1" applyBorder="1" applyAlignment="1">
      <alignment horizontal="center" vertical="center" wrapText="1"/>
    </xf>
    <xf numFmtId="0" fontId="17" fillId="11" borderId="1" xfId="6" applyFont="1" applyFill="1" applyBorder="1" applyAlignment="1">
      <alignment horizontal="justify" vertical="center" wrapText="1"/>
    </xf>
    <xf numFmtId="0" fontId="16" fillId="11" borderId="8" xfId="6" applyFont="1" applyFill="1" applyBorder="1" applyAlignment="1">
      <alignment horizontal="justify" vertical="center" wrapText="1"/>
    </xf>
    <xf numFmtId="0" fontId="16" fillId="2" borderId="1" xfId="6" applyFont="1" applyFill="1" applyBorder="1" applyAlignment="1">
      <alignment horizontal="center" vertical="center" wrapText="1"/>
    </xf>
    <xf numFmtId="0" fontId="16" fillId="0" borderId="5" xfId="6" applyFont="1" applyFill="1" applyBorder="1" applyAlignment="1">
      <alignment horizontal="justify" vertical="center" wrapText="1"/>
    </xf>
    <xf numFmtId="0" fontId="12" fillId="0" borderId="5" xfId="6" applyFont="1" applyFill="1" applyBorder="1" applyAlignment="1">
      <alignment horizontal="center" vertical="center" wrapText="1"/>
    </xf>
    <xf numFmtId="172" fontId="5" fillId="7" borderId="1" xfId="5" applyNumberFormat="1" applyFont="1" applyFill="1" applyBorder="1" applyAlignment="1">
      <alignment horizontal="right" vertical="center" wrapText="1"/>
    </xf>
    <xf numFmtId="172" fontId="5" fillId="7" borderId="4" xfId="5" applyNumberFormat="1" applyFont="1" applyFill="1" applyBorder="1" applyAlignment="1">
      <alignment horizontal="right" vertical="center" wrapText="1"/>
    </xf>
    <xf numFmtId="0" fontId="5" fillId="7" borderId="5" xfId="6" applyFont="1" applyFill="1" applyBorder="1" applyAlignment="1">
      <alignment horizontal="center" vertical="center" wrapText="1"/>
    </xf>
    <xf numFmtId="172" fontId="5" fillId="9" borderId="4" xfId="5" applyNumberFormat="1" applyFont="1" applyFill="1" applyBorder="1" applyAlignment="1">
      <alignment horizontal="right" vertical="center" wrapText="1"/>
    </xf>
    <xf numFmtId="172" fontId="5" fillId="10" borderId="1" xfId="5" applyNumberFormat="1" applyFont="1" applyFill="1" applyBorder="1" applyAlignment="1">
      <alignment horizontal="right" vertical="center" wrapText="1"/>
    </xf>
    <xf numFmtId="172" fontId="5" fillId="10" borderId="4" xfId="5" applyNumberFormat="1" applyFont="1" applyFill="1" applyBorder="1" applyAlignment="1">
      <alignment horizontal="right" vertical="center" wrapText="1"/>
    </xf>
    <xf numFmtId="172" fontId="6" fillId="10" borderId="1"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wrapText="1"/>
    </xf>
    <xf numFmtId="0" fontId="13" fillId="10" borderId="0" xfId="6" applyFont="1" applyFill="1" applyBorder="1" applyAlignment="1">
      <alignment horizontal="right" vertical="center" wrapText="1"/>
    </xf>
    <xf numFmtId="0" fontId="12" fillId="0" borderId="5" xfId="6" applyFont="1" applyFill="1" applyBorder="1" applyAlignment="1">
      <alignment horizontal="left" vertical="center"/>
    </xf>
    <xf numFmtId="172" fontId="6" fillId="2" borderId="0" xfId="5" applyNumberFormat="1" applyFont="1" applyFill="1" applyBorder="1" applyAlignment="1">
      <alignment horizontal="right" vertical="center" wrapText="1"/>
    </xf>
    <xf numFmtId="172" fontId="5" fillId="2" borderId="0" xfId="5" applyNumberFormat="1" applyFont="1" applyFill="1" applyBorder="1" applyAlignment="1">
      <alignment horizontal="right" vertical="center" wrapText="1"/>
    </xf>
    <xf numFmtId="173" fontId="12" fillId="0" borderId="1" xfId="3" applyNumberFormat="1" applyFont="1" applyFill="1" applyBorder="1" applyAlignment="1">
      <alignment horizontal="left" vertical="center"/>
    </xf>
    <xf numFmtId="173" fontId="12" fillId="0" borderId="5" xfId="3" applyNumberFormat="1" applyFont="1" applyFill="1" applyBorder="1" applyAlignment="1">
      <alignment horizontal="left" vertical="center"/>
    </xf>
    <xf numFmtId="0" fontId="12" fillId="2" borderId="0" xfId="6" applyFont="1" applyFill="1" applyAlignment="1">
      <alignment horizontal="left" vertical="center"/>
    </xf>
    <xf numFmtId="172" fontId="12" fillId="2" borderId="1" xfId="5" applyNumberFormat="1" applyFont="1" applyFill="1" applyBorder="1" applyAlignment="1">
      <alignment horizontal="left" vertical="center"/>
    </xf>
    <xf numFmtId="173" fontId="13" fillId="9" borderId="4" xfId="7" applyNumberFormat="1" applyFont="1" applyFill="1" applyBorder="1" applyAlignment="1">
      <alignment horizontal="center" vertical="center"/>
    </xf>
    <xf numFmtId="173" fontId="13" fillId="9" borderId="1" xfId="7" applyNumberFormat="1" applyFont="1" applyFill="1" applyBorder="1" applyAlignment="1">
      <alignment horizontal="center" vertical="center"/>
    </xf>
    <xf numFmtId="173" fontId="13" fillId="10" borderId="4" xfId="3" applyNumberFormat="1" applyFont="1" applyFill="1" applyBorder="1" applyAlignment="1">
      <alignment horizontal="center" vertical="center"/>
    </xf>
    <xf numFmtId="173" fontId="13" fillId="10" borderId="1" xfId="3" applyNumberFormat="1" applyFont="1" applyFill="1" applyBorder="1" applyAlignment="1">
      <alignment horizontal="center" vertical="center"/>
    </xf>
    <xf numFmtId="165" fontId="13" fillId="10" borderId="1" xfId="6" applyNumberFormat="1" applyFont="1" applyFill="1" applyBorder="1" applyAlignment="1">
      <alignment horizontal="right" vertical="center" wrapText="1"/>
    </xf>
    <xf numFmtId="165" fontId="13" fillId="10" borderId="4" xfId="6" applyNumberFormat="1" applyFont="1" applyFill="1" applyBorder="1" applyAlignment="1">
      <alignment horizontal="right" vertical="center" wrapText="1"/>
    </xf>
    <xf numFmtId="0" fontId="12" fillId="2" borderId="4" xfId="6" applyFont="1" applyFill="1" applyBorder="1" applyAlignment="1">
      <alignment horizontal="left" vertical="center"/>
    </xf>
    <xf numFmtId="9" fontId="12" fillId="2" borderId="1" xfId="7" applyFont="1" applyFill="1" applyBorder="1" applyAlignment="1">
      <alignment horizontal="left" vertical="center"/>
    </xf>
    <xf numFmtId="173" fontId="12" fillId="2" borderId="1" xfId="3" applyNumberFormat="1" applyFont="1" applyFill="1" applyBorder="1" applyAlignment="1">
      <alignment horizontal="left" vertical="center"/>
    </xf>
    <xf numFmtId="173" fontId="12" fillId="2" borderId="1" xfId="3" applyNumberFormat="1" applyFont="1" applyFill="1" applyBorder="1" applyAlignment="1">
      <alignment horizontal="center" vertical="top"/>
    </xf>
    <xf numFmtId="173" fontId="12" fillId="2" borderId="5" xfId="3" applyNumberFormat="1" applyFont="1" applyFill="1" applyBorder="1" applyAlignment="1">
      <alignment horizontal="left" vertical="center"/>
    </xf>
    <xf numFmtId="173" fontId="18" fillId="2" borderId="1" xfId="3" applyNumberFormat="1" applyFont="1" applyFill="1" applyBorder="1" applyAlignment="1">
      <alignment horizontal="right" vertical="center" wrapText="1"/>
    </xf>
    <xf numFmtId="0" fontId="18"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0" xfId="6" applyFont="1" applyFill="1" applyBorder="1" applyAlignment="1">
      <alignment horizontal="center" vertical="center" wrapText="1"/>
    </xf>
    <xf numFmtId="178" fontId="12" fillId="2" borderId="1" xfId="3" applyNumberFormat="1" applyFont="1" applyFill="1" applyBorder="1" applyAlignment="1">
      <alignment horizontal="left" vertical="center"/>
    </xf>
    <xf numFmtId="173" fontId="6" fillId="2" borderId="1" xfId="3" applyNumberFormat="1" applyFont="1" applyFill="1" applyBorder="1" applyAlignment="1">
      <alignment horizontal="right" vertical="center" wrapText="1"/>
    </xf>
    <xf numFmtId="0" fontId="6" fillId="2" borderId="10" xfId="6" applyFont="1" applyFill="1" applyBorder="1" applyAlignment="1">
      <alignment horizontal="center" vertical="center" wrapText="1"/>
    </xf>
    <xf numFmtId="0" fontId="6" fillId="0" borderId="10" xfId="6" applyFont="1" applyFill="1" applyBorder="1" applyAlignment="1">
      <alignment horizontal="justify" vertical="center" wrapText="1"/>
    </xf>
    <xf numFmtId="172" fontId="19" fillId="9" borderId="1" xfId="5" applyNumberFormat="1" applyFont="1" applyFill="1" applyBorder="1" applyAlignment="1">
      <alignment horizontal="right" vertical="center" wrapText="1"/>
    </xf>
    <xf numFmtId="172" fontId="19" fillId="2" borderId="4" xfId="5" applyNumberFormat="1" applyFont="1" applyFill="1" applyBorder="1" applyAlignment="1">
      <alignment horizontal="right" vertical="center" wrapText="1"/>
    </xf>
    <xf numFmtId="172" fontId="19" fillId="2" borderId="1" xfId="5" applyNumberFormat="1" applyFont="1" applyFill="1" applyBorder="1" applyAlignment="1">
      <alignment horizontal="right" vertical="center" wrapText="1"/>
    </xf>
    <xf numFmtId="173" fontId="19" fillId="2" borderId="1" xfId="3" applyNumberFormat="1" applyFont="1" applyFill="1" applyBorder="1" applyAlignment="1">
      <alignment horizontal="right" vertical="center" wrapText="1"/>
    </xf>
    <xf numFmtId="0" fontId="19" fillId="2" borderId="10" xfId="6" applyFont="1" applyFill="1" applyBorder="1" applyAlignment="1">
      <alignment horizontal="center" vertical="center" wrapText="1"/>
    </xf>
    <xf numFmtId="0" fontId="19" fillId="0" borderId="1" xfId="6" applyFont="1" applyFill="1" applyBorder="1" applyAlignment="1">
      <alignment horizontal="justify" vertical="center" wrapText="1"/>
    </xf>
    <xf numFmtId="173" fontId="16" fillId="2" borderId="1" xfId="3" applyNumberFormat="1" applyFont="1" applyFill="1" applyBorder="1" applyAlignment="1">
      <alignment horizontal="right" vertical="center" wrapText="1"/>
    </xf>
    <xf numFmtId="0" fontId="6" fillId="0" borderId="1" xfId="6" applyFont="1" applyFill="1" applyBorder="1" applyAlignment="1">
      <alignment horizontal="justify" vertical="center" wrapText="1"/>
    </xf>
    <xf numFmtId="14" fontId="12" fillId="2" borderId="1" xfId="3" applyNumberFormat="1" applyFont="1" applyFill="1" applyBorder="1" applyAlignment="1">
      <alignment horizontal="left" vertical="center"/>
    </xf>
    <xf numFmtId="0" fontId="6" fillId="2" borderId="9" xfId="6" applyFont="1" applyFill="1" applyBorder="1" applyAlignment="1">
      <alignment horizontal="center" vertical="center" wrapText="1"/>
    </xf>
    <xf numFmtId="0" fontId="6" fillId="2" borderId="11" xfId="6" applyFont="1" applyFill="1" applyBorder="1" applyAlignment="1">
      <alignment horizontal="center" vertical="center" wrapText="1"/>
    </xf>
    <xf numFmtId="0" fontId="6" fillId="0" borderId="9" xfId="6" applyFont="1" applyFill="1" applyBorder="1" applyAlignment="1">
      <alignment horizontal="justify" vertical="center" wrapText="1"/>
    </xf>
    <xf numFmtId="173" fontId="12" fillId="2" borderId="1" xfId="7" applyNumberFormat="1" applyFont="1" applyFill="1" applyBorder="1" applyAlignment="1">
      <alignment horizontal="left" vertical="center"/>
    </xf>
    <xf numFmtId="173" fontId="12" fillId="2" borderId="1" xfId="3" applyNumberFormat="1" applyFont="1" applyFill="1" applyBorder="1" applyAlignment="1">
      <alignment horizontal="left" vertical="center" wrapText="1"/>
    </xf>
    <xf numFmtId="0" fontId="6" fillId="0" borderId="1"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6" fillId="0" borderId="3" xfId="6" applyFont="1" applyFill="1" applyBorder="1" applyAlignment="1">
      <alignment horizontal="justify" vertical="center" wrapText="1"/>
    </xf>
    <xf numFmtId="164" fontId="12" fillId="2" borderId="1" xfId="3" applyFont="1" applyFill="1" applyBorder="1" applyAlignment="1">
      <alignment horizontal="left" vertical="center"/>
    </xf>
    <xf numFmtId="172" fontId="20" fillId="2" borderId="1" xfId="5" applyNumberFormat="1" applyFont="1" applyFill="1" applyBorder="1" applyAlignment="1">
      <alignment horizontal="right" vertical="center" wrapText="1"/>
    </xf>
    <xf numFmtId="0" fontId="20" fillId="0" borderId="1" xfId="6" applyFont="1" applyFill="1" applyBorder="1" applyAlignment="1">
      <alignment horizontal="center" vertical="center" wrapText="1"/>
    </xf>
    <xf numFmtId="172" fontId="13" fillId="9" borderId="1" xfId="5" applyNumberFormat="1" applyFont="1" applyFill="1" applyBorder="1" applyAlignment="1">
      <alignment horizontal="right" vertical="center" wrapText="1"/>
    </xf>
    <xf numFmtId="172" fontId="13" fillId="2" borderId="4" xfId="5" applyNumberFormat="1" applyFont="1" applyFill="1" applyBorder="1" applyAlignment="1">
      <alignment horizontal="right" vertical="center" wrapText="1"/>
    </xf>
    <xf numFmtId="172" fontId="13" fillId="2" borderId="1" xfId="5" applyNumberFormat="1" applyFont="1" applyFill="1" applyBorder="1" applyAlignment="1">
      <alignment horizontal="right" vertical="center" wrapText="1"/>
    </xf>
    <xf numFmtId="164" fontId="13" fillId="7" borderId="4" xfId="7" applyNumberFormat="1" applyFont="1" applyFill="1" applyBorder="1" applyAlignment="1">
      <alignment horizontal="center" vertical="center"/>
    </xf>
    <xf numFmtId="164" fontId="13" fillId="7" borderId="1" xfId="7" applyNumberFormat="1" applyFont="1" applyFill="1" applyBorder="1" applyAlignment="1">
      <alignment horizontal="center" vertical="center"/>
    </xf>
    <xf numFmtId="173" fontId="12" fillId="7" borderId="1" xfId="3" applyNumberFormat="1" applyFont="1" applyFill="1" applyBorder="1" applyAlignment="1">
      <alignment horizontal="left" vertical="center"/>
    </xf>
    <xf numFmtId="172" fontId="13" fillId="7" borderId="5" xfId="6" applyNumberFormat="1" applyFont="1" applyFill="1" applyBorder="1" applyAlignment="1">
      <alignment horizontal="left" vertical="center"/>
    </xf>
    <xf numFmtId="0" fontId="13" fillId="0" borderId="10" xfId="6" applyFont="1" applyFill="1" applyBorder="1" applyAlignment="1">
      <alignment vertical="center" textRotation="90"/>
    </xf>
    <xf numFmtId="164" fontId="13" fillId="9" borderId="4" xfId="7" applyNumberFormat="1" applyFont="1" applyFill="1" applyBorder="1" applyAlignment="1">
      <alignment horizontal="center" vertical="center"/>
    </xf>
    <xf numFmtId="164" fontId="13" fillId="9" borderId="1" xfId="7" applyNumberFormat="1" applyFont="1" applyFill="1" applyBorder="1" applyAlignment="1">
      <alignment horizontal="center" vertical="center"/>
    </xf>
    <xf numFmtId="172" fontId="13" fillId="9" borderId="5" xfId="6" applyNumberFormat="1" applyFont="1" applyFill="1" applyBorder="1" applyAlignment="1">
      <alignment horizontal="left" vertical="center"/>
    </xf>
    <xf numFmtId="174" fontId="13" fillId="10" borderId="4" xfId="3" applyNumberFormat="1" applyFont="1" applyFill="1" applyBorder="1" applyAlignment="1">
      <alignment horizontal="center" vertical="center"/>
    </xf>
    <xf numFmtId="174" fontId="13" fillId="10" borderId="1" xfId="3" applyNumberFormat="1" applyFont="1" applyFill="1" applyBorder="1" applyAlignment="1">
      <alignment horizontal="center" vertical="center"/>
    </xf>
    <xf numFmtId="177" fontId="13" fillId="10" borderId="10" xfId="6" applyNumberFormat="1" applyFont="1" applyFill="1" applyBorder="1" applyAlignment="1">
      <alignment vertical="center" wrapText="1"/>
    </xf>
    <xf numFmtId="0" fontId="13" fillId="10" borderId="10" xfId="6" applyFont="1" applyFill="1" applyBorder="1" applyAlignment="1">
      <alignment horizontal="center" vertical="center" wrapText="1"/>
    </xf>
    <xf numFmtId="0" fontId="13" fillId="10" borderId="10" xfId="6" applyFont="1" applyFill="1" applyBorder="1" applyAlignment="1">
      <alignment horizontal="center" wrapText="1"/>
    </xf>
    <xf numFmtId="0" fontId="14" fillId="10" borderId="1" xfId="6" applyFont="1" applyFill="1" applyBorder="1" applyAlignment="1">
      <alignment horizontal="justify" vertical="center" wrapText="1"/>
    </xf>
    <xf numFmtId="0" fontId="12" fillId="2" borderId="10" xfId="6" applyFont="1" applyFill="1" applyBorder="1" applyAlignment="1">
      <alignment horizontal="center" vertical="center" wrapText="1"/>
    </xf>
    <xf numFmtId="177" fontId="16" fillId="2"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2" borderId="1" xfId="6" applyFont="1" applyFill="1" applyBorder="1" applyAlignment="1">
      <alignment horizontal="center" wrapText="1"/>
    </xf>
    <xf numFmtId="0" fontId="16" fillId="0" borderId="1" xfId="6" applyFont="1" applyFill="1" applyBorder="1" applyAlignment="1">
      <alignment horizontal="justify" vertical="center" wrapText="1"/>
    </xf>
    <xf numFmtId="172" fontId="17" fillId="9" borderId="1" xfId="5" applyNumberFormat="1" applyFont="1" applyFill="1" applyBorder="1" applyAlignment="1">
      <alignment horizontal="right" vertical="center" wrapText="1"/>
    </xf>
    <xf numFmtId="172" fontId="17" fillId="2" borderId="4" xfId="5" applyNumberFormat="1" applyFont="1" applyFill="1" applyBorder="1" applyAlignment="1">
      <alignment horizontal="right" vertical="center" wrapText="1"/>
    </xf>
    <xf numFmtId="172" fontId="17" fillId="2" borderId="1" xfId="5" applyNumberFormat="1" applyFont="1" applyFill="1" applyBorder="1" applyAlignment="1">
      <alignment horizontal="right" vertical="center" wrapText="1"/>
    </xf>
    <xf numFmtId="177" fontId="17" fillId="2" borderId="1" xfId="6" applyNumberFormat="1" applyFont="1" applyFill="1" applyBorder="1" applyAlignment="1">
      <alignment vertical="center" wrapText="1"/>
    </xf>
    <xf numFmtId="0" fontId="17" fillId="0" borderId="1" xfId="6" applyFont="1" applyBorder="1" applyAlignment="1">
      <alignment horizontal="center" vertical="center" wrapText="1"/>
    </xf>
    <xf numFmtId="0" fontId="17" fillId="0" borderId="1" xfId="6" applyFont="1" applyBorder="1" applyAlignment="1">
      <alignment horizontal="center" wrapText="1"/>
    </xf>
    <xf numFmtId="0" fontId="17" fillId="2" borderId="1" xfId="6" applyFont="1" applyFill="1" applyBorder="1" applyAlignment="1">
      <alignment horizontal="center" wrapText="1"/>
    </xf>
    <xf numFmtId="0" fontId="17" fillId="0" borderId="1" xfId="6" applyFont="1" applyFill="1" applyBorder="1" applyAlignment="1">
      <alignment horizontal="justify" vertical="center" wrapText="1"/>
    </xf>
    <xf numFmtId="177" fontId="12" fillId="2" borderId="1" xfId="6" applyNumberFormat="1" applyFont="1" applyFill="1" applyBorder="1" applyAlignment="1">
      <alignment vertical="center" wrapText="1"/>
    </xf>
    <xf numFmtId="0" fontId="12" fillId="0" borderId="1" xfId="6" applyFont="1" applyBorder="1" applyAlignment="1">
      <alignment horizontal="center" vertical="center" wrapText="1"/>
    </xf>
    <xf numFmtId="0" fontId="12" fillId="0" borderId="1" xfId="6" applyFont="1" applyBorder="1" applyAlignment="1">
      <alignment horizontal="center" wrapText="1"/>
    </xf>
    <xf numFmtId="0" fontId="12" fillId="2" borderId="1" xfId="6" applyFont="1" applyFill="1" applyBorder="1" applyAlignment="1">
      <alignment horizontal="center" wrapText="1"/>
    </xf>
    <xf numFmtId="0" fontId="21" fillId="0" borderId="1" xfId="6" applyFont="1" applyFill="1" applyBorder="1" applyAlignment="1">
      <alignment horizontal="justify" vertical="center" wrapText="1"/>
    </xf>
    <xf numFmtId="0" fontId="6" fillId="0" borderId="1" xfId="6" applyFont="1" applyBorder="1" applyAlignment="1">
      <alignment horizontal="justify" vertical="center" wrapText="1"/>
    </xf>
    <xf numFmtId="164" fontId="13" fillId="10" borderId="4" xfId="3" applyFont="1" applyFill="1" applyBorder="1" applyAlignment="1">
      <alignment horizontal="center" vertical="center"/>
    </xf>
    <xf numFmtId="164" fontId="13" fillId="10" borderId="1" xfId="3" applyFont="1" applyFill="1" applyBorder="1" applyAlignment="1">
      <alignment horizontal="center" vertical="center"/>
    </xf>
    <xf numFmtId="0" fontId="14" fillId="10" borderId="1" xfId="6" applyFont="1" applyFill="1" applyBorder="1" applyAlignment="1">
      <alignment horizontal="center" vertical="center" wrapText="1"/>
    </xf>
    <xf numFmtId="9" fontId="13" fillId="2" borderId="1" xfId="7" applyFont="1" applyFill="1" applyBorder="1" applyAlignment="1">
      <alignment horizontal="left" vertical="center"/>
    </xf>
    <xf numFmtId="173" fontId="16" fillId="2" borderId="5" xfId="3" applyNumberFormat="1" applyFont="1" applyFill="1" applyBorder="1" applyAlignment="1">
      <alignment horizontal="left" vertical="center"/>
    </xf>
    <xf numFmtId="0" fontId="6" fillId="0" borderId="1" xfId="6" applyNumberFormat="1" applyFont="1" applyFill="1" applyBorder="1" applyAlignment="1">
      <alignment horizontal="justify" vertical="center" wrapText="1"/>
    </xf>
    <xf numFmtId="0" fontId="21" fillId="2" borderId="1" xfId="6" applyFont="1" applyFill="1" applyBorder="1" applyAlignment="1">
      <alignment horizontal="center" vertical="center" wrapText="1"/>
    </xf>
    <xf numFmtId="0" fontId="21" fillId="0" borderId="1" xfId="6" applyFont="1" applyBorder="1" applyAlignment="1">
      <alignment horizontal="center" vertical="center" wrapText="1"/>
    </xf>
    <xf numFmtId="0" fontId="6" fillId="0" borderId="12" xfId="6" applyFont="1" applyFill="1" applyBorder="1" applyAlignment="1">
      <alignment horizontal="justify" vertical="center" wrapText="1"/>
    </xf>
    <xf numFmtId="0" fontId="12" fillId="10" borderId="4" xfId="6" applyFont="1" applyFill="1" applyBorder="1" applyAlignment="1">
      <alignment horizontal="left" vertical="center"/>
    </xf>
    <xf numFmtId="172" fontId="13" fillId="10" borderId="5" xfId="6" applyNumberFormat="1" applyFont="1" applyFill="1" applyBorder="1" applyAlignment="1">
      <alignment horizontal="left" vertical="center"/>
    </xf>
    <xf numFmtId="177" fontId="13" fillId="10" borderId="3" xfId="6" applyNumberFormat="1" applyFont="1" applyFill="1" applyBorder="1" applyAlignment="1">
      <alignment vertical="center" wrapText="1"/>
    </xf>
    <xf numFmtId="0" fontId="14" fillId="10" borderId="10" xfId="6" applyFont="1" applyFill="1" applyBorder="1" applyAlignment="1">
      <alignment horizontal="justify" vertical="center" wrapText="1"/>
    </xf>
    <xf numFmtId="177" fontId="12" fillId="2" borderId="1" xfId="6" applyNumberFormat="1" applyFont="1" applyFill="1" applyBorder="1" applyAlignment="1">
      <alignment horizontal="left" vertical="center"/>
    </xf>
    <xf numFmtId="0" fontId="12" fillId="2" borderId="5" xfId="6" applyFont="1" applyFill="1" applyBorder="1" applyAlignment="1">
      <alignment horizontal="left" vertical="center"/>
    </xf>
    <xf numFmtId="172" fontId="12" fillId="2" borderId="5" xfId="6" applyNumberFormat="1" applyFont="1" applyFill="1" applyBorder="1" applyAlignment="1">
      <alignment horizontal="left" vertical="center"/>
    </xf>
    <xf numFmtId="172" fontId="17" fillId="9" borderId="3" xfId="5" applyNumberFormat="1" applyFont="1" applyFill="1" applyBorder="1" applyAlignment="1">
      <alignment horizontal="right" vertical="center" wrapText="1"/>
    </xf>
    <xf numFmtId="172" fontId="17" fillId="2" borderId="7" xfId="5" applyNumberFormat="1" applyFont="1" applyFill="1" applyBorder="1" applyAlignment="1">
      <alignment horizontal="right" vertical="center" wrapText="1"/>
    </xf>
    <xf numFmtId="172" fontId="17" fillId="2" borderId="3" xfId="5" applyNumberFormat="1" applyFont="1" applyFill="1" applyBorder="1" applyAlignment="1">
      <alignment horizontal="right" vertical="center" wrapText="1"/>
    </xf>
    <xf numFmtId="177" fontId="17" fillId="2" borderId="3" xfId="6" applyNumberFormat="1" applyFont="1" applyFill="1" applyBorder="1" applyAlignment="1">
      <alignment vertical="center" wrapText="1"/>
    </xf>
    <xf numFmtId="0" fontId="17" fillId="0" borderId="8" xfId="6" applyFont="1" applyBorder="1" applyAlignment="1">
      <alignment horizontal="center" vertical="center" wrapText="1"/>
    </xf>
    <xf numFmtId="0" fontId="17" fillId="2" borderId="8" xfId="6" applyFont="1" applyFill="1" applyBorder="1" applyAlignment="1">
      <alignment horizontal="center" vertical="center" wrapText="1"/>
    </xf>
    <xf numFmtId="0" fontId="17" fillId="2" borderId="1" xfId="6" applyFont="1" applyFill="1" applyBorder="1" applyAlignment="1">
      <alignment horizontal="justify" vertical="center" wrapText="1"/>
    </xf>
    <xf numFmtId="172" fontId="12" fillId="7" borderId="1" xfId="5" applyNumberFormat="1" applyFont="1" applyFill="1" applyBorder="1" applyAlignment="1">
      <alignment horizontal="left" vertical="center"/>
    </xf>
    <xf numFmtId="177" fontId="12" fillId="2" borderId="13" xfId="6" applyNumberFormat="1" applyFont="1" applyFill="1" applyBorder="1" applyAlignment="1">
      <alignment vertical="center" wrapText="1"/>
    </xf>
    <xf numFmtId="0" fontId="21" fillId="0" borderId="8" xfId="6" applyFont="1" applyBorder="1" applyAlignment="1">
      <alignment horizontal="center" vertical="center" wrapText="1"/>
    </xf>
    <xf numFmtId="0" fontId="6" fillId="2" borderId="8" xfId="6" applyFont="1" applyFill="1" applyBorder="1" applyAlignment="1">
      <alignment horizontal="center" vertical="center" wrapText="1"/>
    </xf>
    <xf numFmtId="0" fontId="6" fillId="2" borderId="1" xfId="6" applyFont="1" applyFill="1" applyBorder="1" applyAlignment="1">
      <alignment horizontal="justify" vertical="center" wrapText="1"/>
    </xf>
    <xf numFmtId="177" fontId="12" fillId="2" borderId="3" xfId="6" applyNumberFormat="1" applyFont="1" applyFill="1" applyBorder="1" applyAlignment="1">
      <alignment vertical="center" wrapText="1"/>
    </xf>
    <xf numFmtId="0" fontId="21" fillId="0" borderId="1" xfId="6" applyFont="1" applyBorder="1" applyAlignment="1">
      <alignment horizontal="justify" vertical="center" wrapText="1"/>
    </xf>
    <xf numFmtId="0" fontId="12" fillId="2" borderId="4" xfId="6" applyFont="1" applyFill="1" applyBorder="1" applyAlignment="1">
      <alignment horizontal="left" vertical="center" wrapText="1"/>
    </xf>
    <xf numFmtId="0" fontId="16" fillId="0" borderId="1" xfId="6" applyFont="1" applyBorder="1" applyAlignment="1">
      <alignment horizontal="justify" vertical="center" wrapText="1"/>
    </xf>
    <xf numFmtId="177" fontId="12" fillId="2" borderId="12" xfId="6" applyNumberFormat="1" applyFont="1" applyFill="1" applyBorder="1" applyAlignment="1">
      <alignment vertical="center" wrapText="1"/>
    </xf>
    <xf numFmtId="172" fontId="12" fillId="7" borderId="4" xfId="6" applyNumberFormat="1" applyFont="1" applyFill="1" applyBorder="1" applyAlignment="1">
      <alignment horizontal="left" vertical="center"/>
    </xf>
    <xf numFmtId="172" fontId="12" fillId="7" borderId="1" xfId="6" applyNumberFormat="1" applyFont="1" applyFill="1" applyBorder="1" applyAlignment="1">
      <alignment horizontal="left" vertical="center"/>
    </xf>
    <xf numFmtId="0" fontId="12" fillId="7" borderId="4" xfId="6" applyFont="1" applyFill="1" applyBorder="1" applyAlignment="1">
      <alignment horizontal="left" vertical="center"/>
    </xf>
    <xf numFmtId="172" fontId="5" fillId="7" borderId="5" xfId="5" applyNumberFormat="1" applyFont="1" applyFill="1" applyBorder="1" applyAlignment="1">
      <alignment horizontal="right" vertical="center" wrapText="1"/>
    </xf>
    <xf numFmtId="0" fontId="12" fillId="7" borderId="1" xfId="6" applyFont="1" applyFill="1" applyBorder="1" applyAlignment="1">
      <alignment horizontal="center" vertical="center" wrapText="1"/>
    </xf>
    <xf numFmtId="0" fontId="13" fillId="7" borderId="5" xfId="6" applyFont="1" applyFill="1" applyBorder="1" applyAlignment="1">
      <alignment horizontal="center" vertical="center"/>
    </xf>
    <xf numFmtId="0" fontId="12" fillId="9" borderId="4" xfId="6" applyFont="1" applyFill="1" applyBorder="1" applyAlignment="1">
      <alignment horizontal="left" vertical="center"/>
    </xf>
    <xf numFmtId="172" fontId="13" fillId="9" borderId="1" xfId="6" applyNumberFormat="1" applyFont="1" applyFill="1" applyBorder="1" applyAlignment="1">
      <alignment horizontal="left" vertical="center"/>
    </xf>
    <xf numFmtId="172" fontId="5" fillId="9" borderId="5" xfId="5" applyNumberFormat="1" applyFont="1" applyFill="1" applyBorder="1" applyAlignment="1">
      <alignment horizontal="right" vertical="center" wrapText="1"/>
    </xf>
    <xf numFmtId="172" fontId="13" fillId="10" borderId="8" xfId="6" applyNumberFormat="1" applyFont="1" applyFill="1" applyBorder="1" applyAlignment="1">
      <alignment horizontal="right" vertical="center" wrapText="1"/>
    </xf>
    <xf numFmtId="0" fontId="12" fillId="10" borderId="1" xfId="6" applyFont="1" applyFill="1" applyBorder="1" applyAlignment="1">
      <alignment horizontal="center" vertical="center" wrapText="1"/>
    </xf>
    <xf numFmtId="0" fontId="16" fillId="10" borderId="1" xfId="6" applyFont="1" applyFill="1" applyBorder="1" applyAlignment="1">
      <alignment horizontal="left" vertical="center"/>
    </xf>
    <xf numFmtId="172" fontId="6" fillId="2" borderId="5" xfId="5" applyNumberFormat="1" applyFont="1" applyFill="1" applyBorder="1" applyAlignment="1">
      <alignment horizontal="right" vertical="center" wrapText="1"/>
    </xf>
    <xf numFmtId="165" fontId="6" fillId="2" borderId="8" xfId="6" applyNumberFormat="1" applyFont="1" applyFill="1" applyBorder="1" applyAlignment="1">
      <alignment horizontal="right" vertical="center" wrapText="1"/>
    </xf>
    <xf numFmtId="0" fontId="12" fillId="2" borderId="1" xfId="6" applyFont="1" applyFill="1" applyBorder="1" applyAlignment="1">
      <alignment horizontal="justify" vertical="center" wrapText="1"/>
    </xf>
    <xf numFmtId="173" fontId="6" fillId="0" borderId="1" xfId="3" applyNumberFormat="1" applyFont="1" applyFill="1" applyBorder="1" applyAlignment="1">
      <alignment horizontal="center" vertical="center" wrapText="1"/>
    </xf>
    <xf numFmtId="165" fontId="6" fillId="2" borderId="1" xfId="6" applyNumberFormat="1" applyFont="1" applyFill="1" applyBorder="1" applyAlignment="1">
      <alignment horizontal="right" vertical="center" wrapText="1"/>
    </xf>
    <xf numFmtId="0" fontId="21" fillId="0" borderId="5" xfId="6" applyFont="1" applyBorder="1" applyAlignment="1">
      <alignment horizontal="justify" vertical="center" wrapText="1"/>
    </xf>
    <xf numFmtId="173" fontId="6" fillId="0" borderId="5" xfId="3" applyNumberFormat="1" applyFont="1" applyFill="1" applyBorder="1" applyAlignment="1">
      <alignment horizontal="center" vertical="center" wrapText="1"/>
    </xf>
    <xf numFmtId="0" fontId="21" fillId="2" borderId="8" xfId="6" applyFont="1" applyFill="1" applyBorder="1" applyAlignment="1">
      <alignment horizontal="center" vertical="center" wrapText="1"/>
    </xf>
    <xf numFmtId="0" fontId="21" fillId="2" borderId="5" xfId="6" applyFont="1" applyFill="1" applyBorder="1" applyAlignment="1">
      <alignment horizontal="justify" vertical="center" wrapText="1"/>
    </xf>
    <xf numFmtId="172" fontId="12" fillId="11" borderId="1" xfId="5" applyNumberFormat="1" applyFont="1" applyFill="1" applyBorder="1" applyAlignment="1">
      <alignment horizontal="left" vertical="center"/>
    </xf>
    <xf numFmtId="0" fontId="6" fillId="2" borderId="5" xfId="6" applyFont="1" applyFill="1" applyBorder="1" applyAlignment="1">
      <alignment horizontal="justify" vertical="center" wrapText="1"/>
    </xf>
    <xf numFmtId="0" fontId="6" fillId="0" borderId="5" xfId="6" applyFont="1" applyBorder="1" applyAlignment="1">
      <alignment horizontal="justify" vertical="center" wrapText="1"/>
    </xf>
    <xf numFmtId="172" fontId="12" fillId="9" borderId="4" xfId="6" applyNumberFormat="1" applyFont="1" applyFill="1" applyBorder="1" applyAlignment="1">
      <alignment horizontal="left" vertical="center"/>
    </xf>
    <xf numFmtId="172" fontId="12" fillId="9" borderId="1" xfId="6" applyNumberFormat="1" applyFont="1" applyFill="1" applyBorder="1" applyAlignment="1">
      <alignment horizontal="left" vertical="center"/>
    </xf>
    <xf numFmtId="172" fontId="12" fillId="10" borderId="4" xfId="6" applyNumberFormat="1" applyFont="1" applyFill="1" applyBorder="1" applyAlignment="1">
      <alignment horizontal="left" vertical="center"/>
    </xf>
    <xf numFmtId="172" fontId="12" fillId="10" borderId="1" xfId="6" applyNumberFormat="1" applyFont="1" applyFill="1" applyBorder="1" applyAlignment="1">
      <alignment horizontal="left" vertical="center"/>
    </xf>
    <xf numFmtId="172" fontId="13" fillId="10" borderId="10" xfId="6" applyNumberFormat="1" applyFont="1" applyFill="1" applyBorder="1" applyAlignment="1">
      <alignment horizontal="right" vertical="center" wrapText="1"/>
    </xf>
    <xf numFmtId="0" fontId="12" fillId="12" borderId="1" xfId="6" applyFont="1" applyFill="1" applyBorder="1" applyAlignment="1">
      <alignment horizontal="left" vertical="center"/>
    </xf>
    <xf numFmtId="172" fontId="12" fillId="0" borderId="1" xfId="5" applyNumberFormat="1" applyFont="1" applyFill="1" applyBorder="1" applyAlignment="1">
      <alignment vertical="center" wrapText="1"/>
    </xf>
    <xf numFmtId="165" fontId="21" fillId="2" borderId="1" xfId="6" applyNumberFormat="1" applyFont="1" applyFill="1" applyBorder="1" applyAlignment="1">
      <alignment horizontal="right" vertical="center" wrapText="1"/>
    </xf>
    <xf numFmtId="172" fontId="6" fillId="2" borderId="4" xfId="5" applyNumberFormat="1" applyFont="1" applyFill="1" applyBorder="1" applyAlignment="1">
      <alignment horizontal="right" vertical="center"/>
    </xf>
    <xf numFmtId="172" fontId="6" fillId="2" borderId="1" xfId="5" applyNumberFormat="1" applyFont="1" applyFill="1" applyBorder="1" applyAlignment="1">
      <alignment horizontal="right" vertical="center"/>
    </xf>
    <xf numFmtId="172" fontId="16" fillId="2" borderId="1" xfId="6" applyNumberFormat="1" applyFont="1" applyFill="1" applyBorder="1" applyAlignment="1">
      <alignment wrapText="1"/>
    </xf>
    <xf numFmtId="172" fontId="12" fillId="2" borderId="1" xfId="6" applyNumberFormat="1" applyFont="1" applyFill="1" applyBorder="1" applyAlignment="1">
      <alignment wrapText="1"/>
    </xf>
    <xf numFmtId="172" fontId="12" fillId="0" borderId="1" xfId="6" applyNumberFormat="1" applyFont="1" applyFill="1" applyBorder="1" applyAlignment="1">
      <alignment horizontal="left" vertical="center" wrapText="1"/>
    </xf>
    <xf numFmtId="172" fontId="16" fillId="2" borderId="1" xfId="5" applyNumberFormat="1" applyFont="1" applyFill="1" applyBorder="1" applyAlignment="1">
      <alignment horizontal="right" vertical="center"/>
    </xf>
    <xf numFmtId="172" fontId="16" fillId="0" borderId="1" xfId="5" applyNumberFormat="1" applyFont="1" applyFill="1" applyBorder="1" applyAlignment="1">
      <alignment vertical="center" wrapText="1"/>
    </xf>
    <xf numFmtId="165" fontId="16" fillId="2" borderId="1" xfId="6" applyNumberFormat="1" applyFont="1" applyFill="1" applyBorder="1" applyAlignment="1">
      <alignment horizontal="right" vertical="center" wrapText="1"/>
    </xf>
    <xf numFmtId="0" fontId="16" fillId="2" borderId="1" xfId="6" applyFont="1" applyFill="1" applyBorder="1" applyAlignment="1">
      <alignment horizontal="justify" vertical="center" wrapText="1"/>
    </xf>
    <xf numFmtId="165" fontId="12" fillId="0" borderId="1" xfId="6" applyNumberFormat="1" applyFont="1" applyFill="1" applyBorder="1" applyAlignment="1">
      <alignment horizontal="left" vertical="center"/>
    </xf>
    <xf numFmtId="0" fontId="21" fillId="2" borderId="1" xfId="6" applyFont="1" applyFill="1" applyBorder="1" applyAlignment="1">
      <alignment horizontal="justify" vertical="center" wrapText="1"/>
    </xf>
    <xf numFmtId="172" fontId="16" fillId="2" borderId="1" xfId="5" applyNumberFormat="1" applyFont="1" applyFill="1" applyBorder="1" applyAlignment="1">
      <alignment vertical="center" wrapText="1"/>
    </xf>
    <xf numFmtId="0" fontId="16" fillId="2" borderId="4" xfId="6" applyFont="1" applyFill="1" applyBorder="1" applyAlignment="1">
      <alignment vertical="center" wrapText="1"/>
    </xf>
    <xf numFmtId="0" fontId="12" fillId="2" borderId="3" xfId="6" applyFont="1" applyFill="1" applyBorder="1" applyAlignment="1">
      <alignment horizontal="center" vertical="center" wrapText="1"/>
    </xf>
    <xf numFmtId="173" fontId="13" fillId="9" borderId="5" xfId="3" applyNumberFormat="1" applyFont="1" applyFill="1" applyBorder="1" applyAlignment="1">
      <alignment horizontal="center" vertical="center"/>
    </xf>
    <xf numFmtId="173" fontId="13" fillId="10" borderId="5" xfId="6" applyNumberFormat="1" applyFont="1" applyFill="1" applyBorder="1" applyAlignment="1">
      <alignment horizontal="left" vertical="center"/>
    </xf>
    <xf numFmtId="165" fontId="13" fillId="10" borderId="10" xfId="6" applyNumberFormat="1" applyFont="1" applyFill="1" applyBorder="1" applyAlignment="1">
      <alignment horizontal="right" vertical="center" wrapText="1"/>
    </xf>
    <xf numFmtId="172" fontId="13" fillId="9" borderId="1" xfId="5" applyNumberFormat="1" applyFont="1" applyFill="1" applyBorder="1" applyAlignment="1">
      <alignment horizontal="right" vertical="center"/>
    </xf>
    <xf numFmtId="172" fontId="13" fillId="2" borderId="14" xfId="5" applyNumberFormat="1" applyFont="1" applyFill="1" applyBorder="1" applyAlignment="1">
      <alignment horizontal="right" vertical="center"/>
    </xf>
    <xf numFmtId="172" fontId="13" fillId="2" borderId="10" xfId="5" applyNumberFormat="1" applyFont="1" applyFill="1" applyBorder="1" applyAlignment="1">
      <alignment horizontal="right" vertical="center"/>
    </xf>
    <xf numFmtId="172" fontId="12" fillId="0" borderId="1" xfId="5" applyNumberFormat="1" applyFont="1" applyFill="1" applyBorder="1" applyAlignment="1">
      <alignment horizontal="right" vertical="center"/>
    </xf>
    <xf numFmtId="172" fontId="13" fillId="2" borderId="8" xfId="5" applyNumberFormat="1" applyFont="1" applyFill="1" applyBorder="1" applyAlignment="1">
      <alignment horizontal="right" vertical="center"/>
    </xf>
    <xf numFmtId="172" fontId="12" fillId="2" borderId="10" xfId="6" applyNumberFormat="1" applyFont="1" applyFill="1" applyBorder="1" applyAlignment="1">
      <alignment horizontal="right" vertical="center" wrapText="1"/>
    </xf>
    <xf numFmtId="0" fontId="12" fillId="0" borderId="8" xfId="6" applyFont="1" applyBorder="1" applyAlignment="1">
      <alignment horizontal="center" vertical="center" wrapText="1"/>
    </xf>
    <xf numFmtId="0" fontId="21" fillId="2" borderId="3" xfId="6" applyFont="1" applyFill="1" applyBorder="1" applyAlignment="1">
      <alignment horizontal="justify" vertical="center" wrapText="1"/>
    </xf>
    <xf numFmtId="172" fontId="13" fillId="2" borderId="4" xfId="5" applyNumberFormat="1" applyFont="1" applyFill="1" applyBorder="1" applyAlignment="1">
      <alignment horizontal="right" vertical="center"/>
    </xf>
    <xf numFmtId="172" fontId="13" fillId="2" borderId="1" xfId="5" applyNumberFormat="1" applyFont="1" applyFill="1" applyBorder="1" applyAlignment="1">
      <alignment horizontal="right" vertical="center"/>
    </xf>
    <xf numFmtId="172" fontId="13" fillId="2" borderId="5" xfId="5" applyNumberFormat="1" applyFont="1" applyFill="1" applyBorder="1" applyAlignment="1">
      <alignment horizontal="right" vertical="center"/>
    </xf>
    <xf numFmtId="172" fontId="12" fillId="2" borderId="1" xfId="6" applyNumberFormat="1" applyFont="1" applyFill="1" applyBorder="1" applyAlignment="1">
      <alignment horizontal="right" vertical="center" wrapText="1"/>
    </xf>
    <xf numFmtId="172" fontId="12" fillId="10" borderId="1" xfId="5" applyNumberFormat="1" applyFont="1" applyFill="1" applyBorder="1" applyAlignment="1">
      <alignment horizontal="left" vertical="center"/>
    </xf>
    <xf numFmtId="172" fontId="15" fillId="9" borderId="1" xfId="5" applyNumberFormat="1" applyFont="1" applyFill="1" applyBorder="1" applyAlignment="1">
      <alignment horizontal="right" vertical="center"/>
    </xf>
    <xf numFmtId="172" fontId="15" fillId="2" borderId="4" xfId="5" applyNumberFormat="1" applyFont="1" applyFill="1" applyBorder="1" applyAlignment="1">
      <alignment horizontal="right" vertical="center"/>
    </xf>
    <xf numFmtId="172" fontId="15" fillId="2" borderId="1" xfId="5" applyNumberFormat="1" applyFont="1" applyFill="1" applyBorder="1" applyAlignment="1">
      <alignment horizontal="right" vertical="center"/>
    </xf>
    <xf numFmtId="172" fontId="16" fillId="0" borderId="2" xfId="5" applyNumberFormat="1" applyFont="1" applyFill="1" applyBorder="1" applyAlignment="1">
      <alignment horizontal="right" vertical="center"/>
    </xf>
    <xf numFmtId="172" fontId="15" fillId="2" borderId="5" xfId="5" applyNumberFormat="1" applyFont="1" applyFill="1" applyBorder="1" applyAlignment="1">
      <alignment horizontal="right" vertical="center"/>
    </xf>
    <xf numFmtId="165" fontId="16" fillId="2" borderId="5" xfId="6" applyNumberFormat="1" applyFont="1" applyFill="1" applyBorder="1" applyAlignment="1">
      <alignment horizontal="right" vertical="center" wrapText="1"/>
    </xf>
    <xf numFmtId="0" fontId="16" fillId="0" borderId="8" xfId="6" applyFont="1" applyBorder="1" applyAlignment="1">
      <alignment horizontal="center" vertical="center" wrapText="1"/>
    </xf>
    <xf numFmtId="172" fontId="16" fillId="0" borderId="1" xfId="5" applyNumberFormat="1" applyFont="1" applyFill="1" applyBorder="1" applyAlignment="1">
      <alignment horizontal="left" vertical="center"/>
    </xf>
    <xf numFmtId="172" fontId="12" fillId="0" borderId="2" xfId="5" applyNumberFormat="1" applyFont="1" applyFill="1" applyBorder="1" applyAlignment="1">
      <alignment horizontal="right" vertical="center"/>
    </xf>
    <xf numFmtId="165" fontId="12" fillId="2" borderId="5" xfId="6" applyNumberFormat="1" applyFont="1" applyFill="1" applyBorder="1" applyAlignment="1">
      <alignment horizontal="right" vertical="center" wrapText="1"/>
    </xf>
    <xf numFmtId="165" fontId="12" fillId="0" borderId="5" xfId="6" applyNumberFormat="1" applyFont="1" applyFill="1" applyBorder="1" applyAlignment="1">
      <alignment horizontal="right" vertical="center" wrapText="1"/>
    </xf>
    <xf numFmtId="165" fontId="16" fillId="0" borderId="5" xfId="6" applyNumberFormat="1" applyFont="1" applyFill="1" applyBorder="1" applyAlignment="1">
      <alignment horizontal="right" vertical="center" wrapText="1"/>
    </xf>
    <xf numFmtId="165" fontId="6" fillId="0" borderId="5" xfId="6" applyNumberFormat="1" applyFont="1" applyFill="1" applyBorder="1" applyAlignment="1">
      <alignment horizontal="right" vertical="center" wrapText="1"/>
    </xf>
    <xf numFmtId="0" fontId="6" fillId="0" borderId="8" xfId="6" applyFont="1" applyBorder="1" applyAlignment="1">
      <alignment horizontal="center" vertical="center" wrapText="1"/>
    </xf>
    <xf numFmtId="165" fontId="6" fillId="2" borderId="5" xfId="6" applyNumberFormat="1" applyFont="1" applyFill="1" applyBorder="1" applyAlignment="1">
      <alignment horizontal="right" vertical="center" wrapText="1"/>
    </xf>
    <xf numFmtId="172" fontId="12" fillId="0" borderId="5" xfId="6" applyNumberFormat="1" applyFont="1" applyFill="1" applyBorder="1" applyAlignment="1">
      <alignment horizontal="left" vertical="center"/>
    </xf>
    <xf numFmtId="173" fontId="13" fillId="7" borderId="4" xfId="6" applyNumberFormat="1" applyFont="1" applyFill="1" applyBorder="1" applyAlignment="1">
      <alignment horizontal="left" vertical="center"/>
    </xf>
    <xf numFmtId="173" fontId="13" fillId="7" borderId="1" xfId="6" applyNumberFormat="1" applyFont="1" applyFill="1" applyBorder="1" applyAlignment="1">
      <alignment horizontal="left" vertical="center"/>
    </xf>
    <xf numFmtId="172" fontId="13" fillId="7" borderId="3" xfId="5" applyNumberFormat="1" applyFont="1" applyFill="1" applyBorder="1" applyAlignment="1">
      <alignment horizontal="right" vertical="center"/>
    </xf>
    <xf numFmtId="0" fontId="13" fillId="7" borderId="6" xfId="6" applyFont="1" applyFill="1" applyBorder="1" applyAlignment="1">
      <alignment horizontal="center" vertical="center"/>
    </xf>
    <xf numFmtId="172" fontId="13" fillId="9" borderId="4" xfId="6" applyNumberFormat="1" applyFont="1" applyFill="1" applyBorder="1" applyAlignment="1">
      <alignment horizontal="left" vertical="center"/>
    </xf>
    <xf numFmtId="0" fontId="5" fillId="9" borderId="5" xfId="6" applyFont="1" applyFill="1" applyBorder="1" applyAlignment="1">
      <alignment horizontal="center" vertical="center" wrapText="1"/>
    </xf>
    <xf numFmtId="172" fontId="13" fillId="10" borderId="4" xfId="6" applyNumberFormat="1" applyFont="1" applyFill="1" applyBorder="1" applyAlignment="1">
      <alignment horizontal="left" vertical="center"/>
    </xf>
    <xf numFmtId="172" fontId="13" fillId="10" borderId="1" xfId="6" applyNumberFormat="1" applyFont="1" applyFill="1" applyBorder="1" applyAlignment="1">
      <alignment horizontal="left" vertical="center"/>
    </xf>
    <xf numFmtId="172" fontId="13" fillId="10" borderId="4" xfId="6"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xf>
    <xf numFmtId="172" fontId="5" fillId="2" borderId="1" xfId="5" applyNumberFormat="1" applyFont="1" applyFill="1" applyBorder="1" applyAlignment="1">
      <alignment horizontal="right" vertical="center"/>
    </xf>
    <xf numFmtId="165" fontId="21" fillId="2" borderId="1" xfId="6" applyNumberFormat="1" applyFont="1" applyFill="1" applyBorder="1" applyAlignment="1">
      <alignment vertical="center" wrapText="1"/>
    </xf>
    <xf numFmtId="0" fontId="21" fillId="0" borderId="5" xfId="6" applyFont="1" applyBorder="1" applyAlignment="1">
      <alignment horizontal="center" vertical="center" wrapText="1"/>
    </xf>
    <xf numFmtId="0" fontId="21" fillId="2" borderId="5" xfId="6" applyFont="1" applyFill="1" applyBorder="1" applyAlignment="1">
      <alignment horizontal="center" vertical="center" wrapText="1"/>
    </xf>
    <xf numFmtId="172" fontId="12" fillId="0" borderId="4" xfId="6" applyNumberFormat="1" applyFont="1" applyFill="1" applyBorder="1" applyAlignment="1">
      <alignment horizontal="left" vertical="center"/>
    </xf>
    <xf numFmtId="173" fontId="6" fillId="0" borderId="1" xfId="3" applyNumberFormat="1" applyFont="1" applyFill="1" applyBorder="1" applyAlignment="1">
      <alignment horizontal="left" vertical="center"/>
    </xf>
    <xf numFmtId="172" fontId="6" fillId="2" borderId="5" xfId="5" applyNumberFormat="1" applyFont="1" applyFill="1" applyBorder="1" applyAlignment="1">
      <alignment vertical="center"/>
    </xf>
    <xf numFmtId="0" fontId="12" fillId="0" borderId="1" xfId="6" applyFont="1" applyBorder="1" applyAlignment="1">
      <alignment horizontal="justify" vertical="center" wrapText="1"/>
    </xf>
    <xf numFmtId="173" fontId="13" fillId="9" borderId="4" xfId="6" applyNumberFormat="1" applyFont="1" applyFill="1" applyBorder="1" applyAlignment="1">
      <alignment horizontal="left" vertical="center"/>
    </xf>
    <xf numFmtId="173" fontId="13" fillId="9" borderId="1" xfId="6" applyNumberFormat="1" applyFont="1" applyFill="1" applyBorder="1" applyAlignment="1">
      <alignment horizontal="left" vertical="center"/>
    </xf>
    <xf numFmtId="164" fontId="13" fillId="10" borderId="4" xfId="3" applyFont="1" applyFill="1" applyBorder="1" applyAlignment="1">
      <alignment horizontal="left" vertical="center"/>
    </xf>
    <xf numFmtId="164" fontId="13" fillId="10" borderId="1" xfId="3" applyFont="1" applyFill="1" applyBorder="1" applyAlignment="1">
      <alignment horizontal="left" vertical="center"/>
    </xf>
    <xf numFmtId="164" fontId="12" fillId="10" borderId="1" xfId="3" applyFont="1" applyFill="1" applyBorder="1" applyAlignment="1">
      <alignment horizontal="left" vertical="center"/>
    </xf>
    <xf numFmtId="172" fontId="16" fillId="2" borderId="4" xfId="5" applyNumberFormat="1" applyFont="1" applyFill="1" applyBorder="1" applyAlignment="1">
      <alignment horizontal="right" vertical="center" wrapText="1"/>
    </xf>
    <xf numFmtId="172" fontId="12" fillId="2" borderId="5" xfId="5" applyNumberFormat="1" applyFont="1" applyFill="1" applyBorder="1" applyAlignment="1">
      <alignment horizontal="right" vertical="center" wrapText="1"/>
    </xf>
    <xf numFmtId="0" fontId="6" fillId="2" borderId="1" xfId="6" applyFont="1" applyFill="1" applyBorder="1" applyAlignment="1">
      <alignment vertical="center" wrapText="1"/>
    </xf>
    <xf numFmtId="0" fontId="12" fillId="0" borderId="10" xfId="6" applyFont="1" applyBorder="1" applyAlignment="1">
      <alignment horizontal="center" vertical="center" wrapText="1"/>
    </xf>
    <xf numFmtId="0" fontId="12" fillId="0" borderId="9" xfId="6" applyFont="1" applyBorder="1" applyAlignment="1">
      <alignment horizontal="center" vertical="center" wrapText="1"/>
    </xf>
    <xf numFmtId="164" fontId="12" fillId="0" borderId="0" xfId="6" applyNumberFormat="1" applyFont="1" applyFill="1" applyAlignment="1">
      <alignment horizontal="left" vertical="center"/>
    </xf>
    <xf numFmtId="172" fontId="17" fillId="2" borderId="1" xfId="5" applyNumberFormat="1" applyFont="1" applyFill="1" applyBorder="1" applyAlignment="1">
      <alignment horizontal="right" vertical="center"/>
    </xf>
    <xf numFmtId="172" fontId="17" fillId="2" borderId="5" xfId="5" applyNumberFormat="1" applyFont="1" applyFill="1" applyBorder="1" applyAlignment="1">
      <alignment horizontal="right" vertical="center" wrapText="1"/>
    </xf>
    <xf numFmtId="0" fontId="17" fillId="2" borderId="1" xfId="6" applyFont="1" applyFill="1" applyBorder="1" applyAlignment="1">
      <alignment vertical="center" wrapText="1"/>
    </xf>
    <xf numFmtId="172" fontId="6" fillId="2" borderId="4"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xf>
    <xf numFmtId="0" fontId="21" fillId="2" borderId="1" xfId="6" applyFont="1" applyFill="1" applyBorder="1" applyAlignment="1">
      <alignment vertical="center" wrapText="1"/>
    </xf>
    <xf numFmtId="0" fontId="21" fillId="0" borderId="1" xfId="6" applyFont="1" applyBorder="1" applyAlignment="1">
      <alignment vertical="center" wrapText="1"/>
    </xf>
    <xf numFmtId="164" fontId="12" fillId="0" borderId="0" xfId="3" applyFont="1" applyFill="1" applyAlignment="1">
      <alignment horizontal="left" vertical="center"/>
    </xf>
    <xf numFmtId="0" fontId="12" fillId="0" borderId="3" xfId="6" applyFont="1" applyBorder="1" applyAlignment="1">
      <alignment horizontal="center" vertical="center" wrapText="1"/>
    </xf>
    <xf numFmtId="0" fontId="12" fillId="10" borderId="4" xfId="6" applyFont="1" applyFill="1" applyBorder="1" applyAlignment="1">
      <alignment horizontal="left" vertical="center" wrapText="1"/>
    </xf>
    <xf numFmtId="0" fontId="6" fillId="2" borderId="1" xfId="6" applyFont="1" applyFill="1" applyBorder="1" applyAlignment="1">
      <alignment horizontal="left" vertical="center" wrapText="1"/>
    </xf>
    <xf numFmtId="172" fontId="12" fillId="2" borderId="1" xfId="6" applyNumberFormat="1" applyFont="1" applyFill="1" applyBorder="1" applyAlignment="1">
      <alignment horizontal="left" vertical="center"/>
    </xf>
    <xf numFmtId="165" fontId="13" fillId="9" borderId="1" xfId="6" applyNumberFormat="1" applyFont="1" applyFill="1" applyBorder="1" applyAlignment="1">
      <alignment horizontal="right" vertical="center" wrapText="1"/>
    </xf>
    <xf numFmtId="165" fontId="12" fillId="2" borderId="4" xfId="6" applyNumberFormat="1" applyFont="1" applyFill="1" applyBorder="1" applyAlignment="1">
      <alignment horizontal="right" vertical="center" wrapText="1"/>
    </xf>
    <xf numFmtId="165" fontId="13" fillId="2" borderId="1" xfId="6" applyNumberFormat="1" applyFont="1" applyFill="1" applyBorder="1" applyAlignment="1">
      <alignment horizontal="right" vertical="center" wrapText="1"/>
    </xf>
    <xf numFmtId="172" fontId="13" fillId="2" borderId="5" xfId="6" applyNumberFormat="1" applyFont="1" applyFill="1" applyBorder="1" applyAlignment="1">
      <alignment horizontal="right" vertical="center" wrapText="1"/>
    </xf>
    <xf numFmtId="0" fontId="13" fillId="2" borderId="10" xfId="6" applyFont="1" applyFill="1" applyBorder="1" applyAlignment="1">
      <alignment horizontal="center" vertical="center" wrapText="1"/>
    </xf>
    <xf numFmtId="0" fontId="21" fillId="0" borderId="1" xfId="6" applyFont="1" applyBorder="1" applyAlignment="1">
      <alignment horizontal="justify" vertical="center"/>
    </xf>
    <xf numFmtId="0" fontId="6" fillId="0" borderId="1" xfId="6" applyFont="1" applyBorder="1" applyAlignment="1">
      <alignment horizontal="justify" vertical="center"/>
    </xf>
    <xf numFmtId="0" fontId="12" fillId="2" borderId="0" xfId="6" applyFont="1" applyFill="1" applyAlignment="1">
      <alignment horizontal="left" vertical="center" wrapText="1"/>
    </xf>
    <xf numFmtId="0" fontId="6" fillId="2" borderId="1" xfId="6" applyFont="1" applyFill="1" applyBorder="1" applyAlignment="1">
      <alignment horizontal="left" vertical="center"/>
    </xf>
    <xf numFmtId="165" fontId="15" fillId="9" borderId="1" xfId="6" applyNumberFormat="1" applyFont="1" applyFill="1" applyBorder="1" applyAlignment="1">
      <alignment horizontal="right" vertical="center" wrapText="1"/>
    </xf>
    <xf numFmtId="165" fontId="16" fillId="2" borderId="4" xfId="6" applyNumberFormat="1" applyFont="1" applyFill="1" applyBorder="1" applyAlignment="1">
      <alignment horizontal="right" vertical="center" wrapText="1"/>
    </xf>
    <xf numFmtId="165" fontId="15" fillId="2" borderId="1" xfId="6" applyNumberFormat="1" applyFont="1" applyFill="1" applyBorder="1" applyAlignment="1">
      <alignment horizontal="right" vertical="center" wrapText="1"/>
    </xf>
    <xf numFmtId="172" fontId="15" fillId="2" borderId="5" xfId="6" applyNumberFormat="1" applyFont="1" applyFill="1" applyBorder="1" applyAlignment="1">
      <alignment horizontal="right" vertical="center" wrapText="1"/>
    </xf>
    <xf numFmtId="0" fontId="15" fillId="2" borderId="10" xfId="6" applyFont="1" applyFill="1" applyBorder="1" applyAlignment="1">
      <alignment horizontal="center" vertical="center" wrapText="1"/>
    </xf>
    <xf numFmtId="0" fontId="16" fillId="0" borderId="1" xfId="6" applyFont="1" applyBorder="1" applyAlignment="1">
      <alignment horizontal="justify" vertical="center"/>
    </xf>
    <xf numFmtId="0" fontId="6" fillId="0" borderId="1" xfId="6" applyFont="1" applyBorder="1" applyAlignment="1">
      <alignment horizontal="center" vertical="center" wrapText="1"/>
    </xf>
    <xf numFmtId="0" fontId="5" fillId="2" borderId="10" xfId="6" applyFont="1" applyFill="1" applyBorder="1" applyAlignment="1">
      <alignment horizontal="center" vertical="center" wrapText="1"/>
    </xf>
    <xf numFmtId="173" fontId="12" fillId="10" borderId="4" xfId="3" applyNumberFormat="1" applyFont="1" applyFill="1" applyBorder="1" applyAlignment="1">
      <alignment horizontal="center" vertical="center"/>
    </xf>
    <xf numFmtId="173" fontId="12" fillId="10" borderId="1" xfId="3" applyNumberFormat="1" applyFont="1" applyFill="1" applyBorder="1" applyAlignment="1">
      <alignment horizontal="center" vertical="center"/>
    </xf>
    <xf numFmtId="172" fontId="13" fillId="10" borderId="5" xfId="6" applyNumberFormat="1" applyFont="1" applyFill="1" applyBorder="1" applyAlignment="1">
      <alignment horizontal="right" vertical="center" wrapText="1"/>
    </xf>
    <xf numFmtId="165" fontId="17" fillId="9" borderId="1" xfId="6" applyNumberFormat="1" applyFont="1" applyFill="1" applyBorder="1" applyAlignment="1">
      <alignment horizontal="right" vertical="center" wrapText="1"/>
    </xf>
    <xf numFmtId="165" fontId="17" fillId="2" borderId="4" xfId="6" applyNumberFormat="1" applyFont="1" applyFill="1" applyBorder="1" applyAlignment="1">
      <alignment horizontal="right" vertical="center" wrapText="1"/>
    </xf>
    <xf numFmtId="165" fontId="17" fillId="2" borderId="5" xfId="6" applyNumberFormat="1" applyFont="1" applyFill="1" applyBorder="1" applyAlignment="1">
      <alignment horizontal="right" vertical="center" wrapText="1"/>
    </xf>
    <xf numFmtId="177" fontId="17" fillId="2" borderId="6" xfId="6" applyNumberFormat="1" applyFont="1" applyFill="1" applyBorder="1" applyAlignment="1">
      <alignment horizontal="right" vertical="center" wrapText="1"/>
    </xf>
    <xf numFmtId="165" fontId="17" fillId="2" borderId="1" xfId="6" applyNumberFormat="1" applyFont="1" applyFill="1" applyBorder="1" applyAlignment="1">
      <alignment horizontal="right" vertical="center" wrapText="1"/>
    </xf>
    <xf numFmtId="172" fontId="17" fillId="2" borderId="5" xfId="6" applyNumberFormat="1" applyFont="1" applyFill="1" applyBorder="1" applyAlignment="1">
      <alignment horizontal="right" vertical="center" wrapText="1"/>
    </xf>
    <xf numFmtId="0" fontId="17" fillId="0" borderId="10" xfId="6" applyFont="1" applyBorder="1" applyAlignment="1">
      <alignment horizontal="center" vertical="center" wrapText="1"/>
    </xf>
    <xf numFmtId="0" fontId="17" fillId="2" borderId="10" xfId="6" applyFont="1" applyFill="1" applyBorder="1" applyAlignment="1">
      <alignment horizontal="center" vertical="center" wrapText="1"/>
    </xf>
    <xf numFmtId="0" fontId="17" fillId="0" borderId="1" xfId="6" applyFont="1" applyBorder="1" applyAlignment="1">
      <alignment horizontal="justify" vertical="center"/>
    </xf>
    <xf numFmtId="177" fontId="12" fillId="2" borderId="13" xfId="6" applyNumberFormat="1" applyFont="1" applyFill="1" applyBorder="1" applyAlignment="1">
      <alignment horizontal="right" vertical="center" wrapText="1"/>
    </xf>
    <xf numFmtId="0" fontId="5" fillId="0" borderId="1" xfId="6" applyFont="1" applyBorder="1" applyAlignment="1">
      <alignment horizontal="center" vertical="center" wrapText="1"/>
    </xf>
    <xf numFmtId="177" fontId="12" fillId="2" borderId="1" xfId="6" applyNumberFormat="1" applyFont="1" applyFill="1" applyBorder="1" applyAlignment="1">
      <alignment horizontal="right" vertical="center" wrapText="1"/>
    </xf>
    <xf numFmtId="177" fontId="12" fillId="0" borderId="1" xfId="6" applyNumberFormat="1" applyFont="1" applyBorder="1" applyAlignment="1">
      <alignment horizontal="right" vertical="center" wrapText="1"/>
    </xf>
    <xf numFmtId="177" fontId="12" fillId="0" borderId="12" xfId="6" applyNumberFormat="1" applyFont="1" applyBorder="1" applyAlignment="1">
      <alignment horizontal="right" vertical="center" wrapText="1"/>
    </xf>
    <xf numFmtId="172" fontId="13" fillId="10" borderId="4" xfId="7" applyNumberFormat="1" applyFont="1" applyFill="1" applyBorder="1" applyAlignment="1">
      <alignment horizontal="center" vertical="center"/>
    </xf>
    <xf numFmtId="172" fontId="13"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2" fontId="12" fillId="2" borderId="4" xfId="6" applyNumberFormat="1" applyFont="1" applyFill="1" applyBorder="1" applyAlignment="1">
      <alignment horizontal="left" vertical="center"/>
    </xf>
    <xf numFmtId="172" fontId="12" fillId="2" borderId="1" xfId="6" applyNumberFormat="1" applyFont="1" applyFill="1" applyBorder="1" applyAlignment="1">
      <alignment horizontal="left" vertical="center" wrapText="1"/>
    </xf>
    <xf numFmtId="172" fontId="17" fillId="9" borderId="1" xfId="6" applyNumberFormat="1" applyFont="1" applyFill="1" applyBorder="1" applyAlignment="1">
      <alignment horizontal="right" vertical="center" wrapText="1"/>
    </xf>
    <xf numFmtId="172" fontId="17" fillId="2" borderId="10" xfId="6" applyNumberFormat="1" applyFont="1" applyFill="1" applyBorder="1" applyAlignment="1">
      <alignment horizontal="right" vertical="center" wrapText="1"/>
    </xf>
    <xf numFmtId="0" fontId="17" fillId="2" borderId="1"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1" xfId="6" applyFont="1" applyFill="1" applyBorder="1" applyAlignment="1">
      <alignment horizontal="justify" vertical="center"/>
    </xf>
    <xf numFmtId="165" fontId="12" fillId="2" borderId="1" xfId="6" applyNumberFormat="1" applyFont="1" applyFill="1" applyBorder="1" applyAlignment="1">
      <alignment horizontal="right" vertical="center" wrapText="1"/>
    </xf>
    <xf numFmtId="0" fontId="21" fillId="2" borderId="1" xfId="6" applyFont="1" applyFill="1" applyBorder="1" applyAlignment="1">
      <alignment horizontal="justify" vertical="center"/>
    </xf>
    <xf numFmtId="172" fontId="13" fillId="10" borderId="1" xfId="6" applyNumberFormat="1" applyFont="1" applyFill="1" applyBorder="1" applyAlignment="1">
      <alignment horizontal="center" vertical="center" wrapText="1"/>
    </xf>
    <xf numFmtId="0" fontId="13" fillId="10" borderId="3" xfId="6" applyFont="1" applyFill="1" applyBorder="1" applyAlignment="1">
      <alignment horizontal="center" vertical="center" wrapText="1"/>
    </xf>
    <xf numFmtId="172" fontId="13" fillId="9" borderId="1" xfId="6" applyNumberFormat="1" applyFont="1" applyFill="1" applyBorder="1" applyAlignment="1">
      <alignment horizontal="right" vertical="center" wrapText="1"/>
    </xf>
    <xf numFmtId="172" fontId="6" fillId="2" borderId="10" xfId="6" applyNumberFormat="1" applyFont="1" applyFill="1" applyBorder="1" applyAlignment="1">
      <alignment horizontal="right" vertical="center" wrapText="1"/>
    </xf>
    <xf numFmtId="172" fontId="12" fillId="2" borderId="5" xfId="6" applyNumberFormat="1" applyFont="1" applyFill="1" applyBorder="1" applyAlignment="1">
      <alignment horizontal="right" vertical="center" wrapText="1"/>
    </xf>
    <xf numFmtId="0" fontId="21" fillId="0" borderId="11" xfId="6" applyFont="1" applyBorder="1" applyAlignment="1">
      <alignment horizontal="center" vertical="center" wrapText="1"/>
    </xf>
    <xf numFmtId="172" fontId="5" fillId="9" borderId="1" xfId="6" applyNumberFormat="1" applyFont="1" applyFill="1" applyBorder="1" applyAlignment="1">
      <alignment horizontal="right" vertical="center" wrapText="1"/>
    </xf>
    <xf numFmtId="165" fontId="6" fillId="2" borderId="4" xfId="6" applyNumberFormat="1" applyFont="1" applyFill="1" applyBorder="1" applyAlignment="1">
      <alignment horizontal="right" vertical="center" wrapText="1"/>
    </xf>
    <xf numFmtId="0" fontId="12" fillId="10" borderId="5" xfId="6" applyFont="1" applyFill="1" applyBorder="1" applyAlignment="1">
      <alignment horizontal="left" vertical="center"/>
    </xf>
    <xf numFmtId="17" fontId="12" fillId="2" borderId="1" xfId="6" applyNumberFormat="1" applyFont="1" applyFill="1" applyBorder="1" applyAlignment="1">
      <alignment horizontal="center" vertical="center" wrapText="1"/>
    </xf>
    <xf numFmtId="0" fontId="12" fillId="2" borderId="1" xfId="6" applyFont="1" applyFill="1" applyBorder="1" applyAlignment="1">
      <alignment vertical="center" wrapText="1"/>
    </xf>
    <xf numFmtId="0" fontId="5" fillId="7" borderId="1" xfId="6" applyFont="1" applyFill="1" applyBorder="1" applyAlignment="1">
      <alignment horizontal="center" vertical="center" wrapText="1"/>
    </xf>
    <xf numFmtId="0" fontId="5" fillId="9" borderId="1" xfId="6" applyFont="1" applyFill="1" applyBorder="1" applyAlignment="1">
      <alignment horizontal="center" vertical="center" wrapText="1"/>
    </xf>
    <xf numFmtId="172" fontId="5" fillId="10" borderId="4" xfId="5" applyNumberFormat="1" applyFont="1" applyFill="1" applyBorder="1" applyAlignment="1">
      <alignment horizontal="right" vertical="center"/>
    </xf>
    <xf numFmtId="173" fontId="13" fillId="10" borderId="4" xfId="7" applyNumberFormat="1" applyFont="1" applyFill="1" applyBorder="1" applyAlignment="1">
      <alignment horizontal="center" vertical="center"/>
    </xf>
    <xf numFmtId="173" fontId="13" fillId="10" borderId="1" xfId="7" applyNumberFormat="1" applyFont="1" applyFill="1" applyBorder="1" applyAlignment="1">
      <alignment horizontal="center" vertical="center"/>
    </xf>
    <xf numFmtId="9" fontId="13" fillId="0" borderId="1" xfId="7" applyFont="1" applyFill="1" applyBorder="1" applyAlignment="1">
      <alignment horizontal="center" vertical="center"/>
    </xf>
    <xf numFmtId="165" fontId="12" fillId="2" borderId="1" xfId="6" applyNumberFormat="1" applyFont="1" applyFill="1" applyBorder="1" applyAlignment="1">
      <alignment horizontal="center" vertical="center" wrapText="1"/>
    </xf>
    <xf numFmtId="0" fontId="18" fillId="0" borderId="1" xfId="6" applyFont="1" applyBorder="1" applyAlignment="1">
      <alignment vertical="center" wrapText="1"/>
    </xf>
    <xf numFmtId="0" fontId="6" fillId="2" borderId="4" xfId="6" applyFont="1" applyFill="1" applyBorder="1" applyAlignment="1">
      <alignment vertical="center" wrapText="1"/>
    </xf>
    <xf numFmtId="0" fontId="6" fillId="2" borderId="14" xfId="6" applyFont="1" applyFill="1" applyBorder="1" applyAlignment="1">
      <alignment horizontal="center" vertical="center" wrapText="1"/>
    </xf>
    <xf numFmtId="172" fontId="13" fillId="2" borderId="1" xfId="6" applyNumberFormat="1" applyFont="1" applyFill="1" applyBorder="1" applyAlignment="1">
      <alignment horizontal="right" vertical="center" wrapText="1"/>
    </xf>
    <xf numFmtId="0" fontId="6" fillId="2" borderId="10" xfId="6" applyFont="1" applyFill="1" applyBorder="1" applyAlignment="1">
      <alignment vertical="center" wrapText="1"/>
    </xf>
    <xf numFmtId="0" fontId="6" fillId="2" borderId="15" xfId="6" applyFont="1" applyFill="1" applyBorder="1" applyAlignment="1">
      <alignment vertical="center" wrapText="1"/>
    </xf>
    <xf numFmtId="0" fontId="6" fillId="2" borderId="9" xfId="6" applyFont="1" applyFill="1" applyBorder="1" applyAlignment="1">
      <alignment vertical="center" wrapText="1"/>
    </xf>
    <xf numFmtId="165" fontId="12" fillId="0" borderId="0" xfId="6" applyNumberFormat="1" applyFont="1" applyFill="1" applyAlignment="1">
      <alignment horizontal="left" vertical="center"/>
    </xf>
    <xf numFmtId="9" fontId="5" fillId="0" borderId="1" xfId="7" applyFont="1" applyFill="1" applyBorder="1" applyAlignment="1">
      <alignment horizontal="center" vertical="center"/>
    </xf>
    <xf numFmtId="173" fontId="16" fillId="0" borderId="5" xfId="3" applyNumberFormat="1" applyFont="1" applyFill="1" applyBorder="1" applyAlignment="1">
      <alignment horizontal="left" vertical="center"/>
    </xf>
    <xf numFmtId="172" fontId="17" fillId="9" borderId="1" xfId="5" applyNumberFormat="1" applyFont="1" applyFill="1" applyBorder="1" applyAlignment="1">
      <alignment horizontal="right" vertical="center"/>
    </xf>
    <xf numFmtId="172" fontId="15" fillId="9" borderId="4" xfId="5" applyNumberFormat="1" applyFont="1" applyFill="1" applyBorder="1" applyAlignment="1">
      <alignment horizontal="right" vertical="center"/>
    </xf>
    <xf numFmtId="165" fontId="16" fillId="2" borderId="1" xfId="6" applyNumberFormat="1" applyFont="1" applyFill="1" applyBorder="1" applyAlignment="1">
      <alignment horizontal="center" vertical="center" wrapText="1"/>
    </xf>
    <xf numFmtId="0" fontId="16" fillId="2" borderId="1" xfId="6" applyFont="1" applyFill="1" applyBorder="1" applyAlignment="1">
      <alignment vertical="center" wrapText="1"/>
    </xf>
    <xf numFmtId="0" fontId="17" fillId="0" borderId="4" xfId="6" applyFont="1" applyFill="1" applyBorder="1" applyAlignment="1">
      <alignment vertical="center" wrapText="1"/>
    </xf>
    <xf numFmtId="173" fontId="6" fillId="10" borderId="5" xfId="3" applyNumberFormat="1" applyFont="1" applyFill="1" applyBorder="1" applyAlignment="1">
      <alignment horizontal="left" vertical="center"/>
    </xf>
    <xf numFmtId="0" fontId="6" fillId="0" borderId="4" xfId="6" applyFont="1" applyFill="1" applyBorder="1" applyAlignment="1">
      <alignment vertical="center" wrapText="1"/>
    </xf>
    <xf numFmtId="172" fontId="17" fillId="2" borderId="4" xfId="5" applyNumberFormat="1" applyFont="1" applyFill="1" applyBorder="1" applyAlignment="1">
      <alignment horizontal="right" vertical="center"/>
    </xf>
    <xf numFmtId="165" fontId="17" fillId="2" borderId="1" xfId="6" applyNumberFormat="1" applyFont="1" applyFill="1" applyBorder="1" applyAlignment="1">
      <alignment horizontal="center" vertical="center" wrapText="1"/>
    </xf>
    <xf numFmtId="0" fontId="17" fillId="2" borderId="4" xfId="6" applyFont="1" applyFill="1" applyBorder="1" applyAlignment="1">
      <alignment vertical="center" wrapText="1"/>
    </xf>
    <xf numFmtId="0" fontId="6" fillId="0" borderId="1" xfId="6" applyFont="1" applyFill="1" applyBorder="1" applyAlignment="1">
      <alignment horizontal="left" vertical="center"/>
    </xf>
    <xf numFmtId="14" fontId="6" fillId="0" borderId="1" xfId="6" applyNumberFormat="1" applyFont="1" applyFill="1" applyBorder="1" applyAlignment="1">
      <alignment horizontal="left" vertical="center"/>
    </xf>
    <xf numFmtId="172" fontId="12" fillId="13" borderId="1" xfId="5" applyNumberFormat="1" applyFont="1" applyFill="1" applyBorder="1" applyAlignment="1">
      <alignment horizontal="left" vertical="center"/>
    </xf>
    <xf numFmtId="9" fontId="12" fillId="13" borderId="1" xfId="7" applyFont="1" applyFill="1" applyBorder="1" applyAlignment="1">
      <alignment vertical="center"/>
    </xf>
    <xf numFmtId="165" fontId="6" fillId="2" borderId="1" xfId="6" applyNumberFormat="1" applyFont="1" applyFill="1" applyBorder="1" applyAlignment="1">
      <alignment horizontal="center" vertical="center" wrapText="1"/>
    </xf>
    <xf numFmtId="177" fontId="17" fillId="2" borderId="1" xfId="6" applyNumberFormat="1" applyFont="1" applyFill="1" applyBorder="1" applyAlignment="1">
      <alignment horizontal="center" vertical="center" wrapText="1"/>
    </xf>
    <xf numFmtId="177" fontId="8" fillId="0" borderId="1" xfId="6" applyNumberFormat="1" applyFont="1" applyBorder="1" applyAlignment="1">
      <alignment horizontal="center" vertical="center" wrapText="1"/>
    </xf>
    <xf numFmtId="0" fontId="8" fillId="0" borderId="1" xfId="6" applyFont="1" applyBorder="1" applyAlignment="1">
      <alignment vertical="center" wrapText="1"/>
    </xf>
    <xf numFmtId="177" fontId="8" fillId="2" borderId="1" xfId="6" applyNumberFormat="1" applyFont="1" applyFill="1" applyBorder="1" applyAlignment="1">
      <alignment horizontal="center" vertical="center" wrapText="1"/>
    </xf>
    <xf numFmtId="172" fontId="17" fillId="10" borderId="1" xfId="5" applyNumberFormat="1" applyFont="1" applyFill="1" applyBorder="1" applyAlignment="1">
      <alignment horizontal="right" vertical="center"/>
    </xf>
    <xf numFmtId="172" fontId="17" fillId="10" borderId="4" xfId="5" applyNumberFormat="1" applyFont="1" applyFill="1" applyBorder="1" applyAlignment="1">
      <alignment horizontal="right" vertical="center"/>
    </xf>
    <xf numFmtId="0" fontId="17" fillId="2" borderId="4" xfId="6" applyNumberFormat="1" applyFont="1" applyFill="1" applyBorder="1" applyAlignment="1">
      <alignment vertical="center" wrapText="1"/>
    </xf>
    <xf numFmtId="0" fontId="6" fillId="2" borderId="4" xfId="6" applyNumberFormat="1" applyFont="1" applyFill="1" applyBorder="1" applyAlignment="1">
      <alignment vertical="center" wrapText="1"/>
    </xf>
    <xf numFmtId="173" fontId="12" fillId="0" borderId="4" xfId="3" applyNumberFormat="1" applyFont="1" applyFill="1" applyBorder="1" applyAlignment="1">
      <alignment horizontal="center" vertical="center"/>
    </xf>
    <xf numFmtId="0" fontId="6" fillId="2" borderId="4" xfId="6" applyFont="1" applyFill="1" applyBorder="1" applyAlignment="1">
      <alignment horizontal="justify" vertical="center" wrapText="1"/>
    </xf>
    <xf numFmtId="0" fontId="12" fillId="0" borderId="4" xfId="6"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3" xfId="6" applyFont="1" applyFill="1" applyBorder="1" applyAlignment="1">
      <alignment vertical="center" wrapText="1"/>
    </xf>
    <xf numFmtId="177" fontId="5" fillId="2" borderId="1" xfId="6" applyNumberFormat="1" applyFont="1" applyFill="1" applyBorder="1" applyAlignment="1">
      <alignment horizontal="right" vertical="center" wrapText="1"/>
    </xf>
    <xf numFmtId="0" fontId="18" fillId="0" borderId="1" xfId="6" applyFont="1" applyBorder="1" applyAlignment="1">
      <alignment horizontal="center" vertical="center" wrapText="1"/>
    </xf>
    <xf numFmtId="0" fontId="21" fillId="0" borderId="1" xfId="6" applyFont="1" applyBorder="1" applyAlignment="1">
      <alignment horizontal="left" vertical="center" wrapText="1"/>
    </xf>
    <xf numFmtId="173" fontId="13" fillId="10" borderId="10" xfId="6" applyNumberFormat="1" applyFont="1" applyFill="1" applyBorder="1" applyAlignment="1">
      <alignment horizontal="right" vertical="center" wrapText="1"/>
    </xf>
    <xf numFmtId="172" fontId="6" fillId="2" borderId="10" xfId="5" applyNumberFormat="1" applyFont="1" applyFill="1" applyBorder="1" applyAlignment="1">
      <alignment horizontal="right" vertical="center" wrapText="1"/>
    </xf>
    <xf numFmtId="177" fontId="5" fillId="2" borderId="10" xfId="6" applyNumberFormat="1" applyFont="1" applyFill="1" applyBorder="1" applyAlignment="1">
      <alignment horizontal="right" vertical="center" wrapText="1"/>
    </xf>
    <xf numFmtId="172" fontId="6" fillId="2" borderId="8" xfId="5" applyNumberFormat="1" applyFont="1" applyFill="1" applyBorder="1" applyAlignment="1">
      <alignment horizontal="right" vertical="center" wrapText="1"/>
    </xf>
    <xf numFmtId="3" fontId="12" fillId="2" borderId="10" xfId="6" applyNumberFormat="1" applyFont="1" applyFill="1" applyBorder="1" applyAlignment="1">
      <alignment horizontal="right" vertical="center" wrapText="1"/>
    </xf>
    <xf numFmtId="177" fontId="12" fillId="0" borderId="1" xfId="6" applyNumberFormat="1" applyFont="1" applyBorder="1" applyAlignment="1">
      <alignment vertical="center" wrapText="1"/>
    </xf>
    <xf numFmtId="0" fontId="12" fillId="0" borderId="1" xfId="6" applyFont="1" applyBorder="1" applyAlignment="1">
      <alignment vertical="center" wrapText="1"/>
    </xf>
    <xf numFmtId="0" fontId="12" fillId="0" borderId="1" xfId="6" applyFont="1" applyBorder="1" applyAlignment="1">
      <alignment vertical="top" wrapText="1"/>
    </xf>
    <xf numFmtId="49" fontId="12" fillId="0" borderId="1" xfId="6" applyNumberFormat="1" applyFont="1" applyBorder="1" applyAlignment="1">
      <alignment vertical="center" wrapText="1"/>
    </xf>
    <xf numFmtId="0" fontId="6" fillId="0" borderId="5" xfId="6" applyFont="1" applyBorder="1" applyAlignment="1">
      <alignment horizontal="center" vertical="center" wrapText="1"/>
    </xf>
    <xf numFmtId="165" fontId="13" fillId="10" borderId="4" xfId="6" applyNumberFormat="1" applyFont="1" applyFill="1" applyBorder="1" applyAlignment="1">
      <alignment horizontal="right" vertical="center"/>
    </xf>
    <xf numFmtId="165" fontId="13" fillId="10" borderId="1" xfId="6" applyNumberFormat="1" applyFont="1" applyFill="1" applyBorder="1" applyAlignment="1">
      <alignment horizontal="left" vertical="center"/>
    </xf>
    <xf numFmtId="165" fontId="5" fillId="10" borderId="10" xfId="6" applyNumberFormat="1" applyFont="1" applyFill="1" applyBorder="1" applyAlignment="1">
      <alignment horizontal="right" vertical="center" wrapText="1"/>
    </xf>
    <xf numFmtId="165" fontId="5" fillId="10" borderId="1" xfId="6" applyNumberFormat="1" applyFont="1" applyFill="1" applyBorder="1" applyAlignment="1">
      <alignment horizontal="right" vertical="center" wrapText="1"/>
    </xf>
    <xf numFmtId="165" fontId="5" fillId="10" borderId="4" xfId="6" applyNumberFormat="1" applyFont="1" applyFill="1" applyBorder="1" applyAlignment="1">
      <alignment horizontal="right" vertical="center" wrapText="1"/>
    </xf>
    <xf numFmtId="173" fontId="12" fillId="0" borderId="4" xfId="6" applyNumberFormat="1" applyFont="1" applyFill="1" applyBorder="1" applyAlignment="1">
      <alignment horizontal="left" vertical="center"/>
    </xf>
    <xf numFmtId="165" fontId="12" fillId="0" borderId="1" xfId="6" applyNumberFormat="1" applyFont="1" applyFill="1" applyBorder="1" applyAlignment="1">
      <alignment horizontal="left" vertical="center" wrapText="1"/>
    </xf>
    <xf numFmtId="173" fontId="5" fillId="9" borderId="1" xfId="3" applyNumberFormat="1" applyFont="1" applyFill="1" applyBorder="1" applyAlignment="1">
      <alignment horizontal="right" vertical="center" wrapText="1"/>
    </xf>
    <xf numFmtId="165" fontId="6" fillId="10" borderId="10" xfId="6" applyNumberFormat="1" applyFont="1" applyFill="1" applyBorder="1" applyAlignment="1">
      <alignment horizontal="right" vertical="center" wrapText="1"/>
    </xf>
    <xf numFmtId="165" fontId="6" fillId="2" borderId="10" xfId="6" applyNumberFormat="1" applyFont="1" applyFill="1" applyBorder="1" applyAlignment="1">
      <alignment horizontal="right" vertical="center" wrapText="1"/>
    </xf>
    <xf numFmtId="177" fontId="5" fillId="2" borderId="7" xfId="6" applyNumberFormat="1" applyFont="1" applyFill="1" applyBorder="1" applyAlignment="1">
      <alignment horizontal="right" vertical="center" wrapText="1"/>
    </xf>
    <xf numFmtId="172" fontId="6" fillId="2" borderId="6" xfId="5" applyNumberFormat="1" applyFont="1" applyFill="1" applyBorder="1" applyAlignment="1">
      <alignment horizontal="right" vertical="center" wrapText="1"/>
    </xf>
    <xf numFmtId="165" fontId="21" fillId="2" borderId="3" xfId="6" applyNumberFormat="1" applyFont="1" applyFill="1" applyBorder="1" applyAlignment="1">
      <alignment horizontal="right" vertical="center" wrapText="1"/>
    </xf>
    <xf numFmtId="0" fontId="21" fillId="2" borderId="1" xfId="6" applyNumberFormat="1" applyFont="1" applyFill="1" applyBorder="1" applyAlignment="1">
      <alignment horizontal="justify" vertical="center" wrapText="1"/>
    </xf>
    <xf numFmtId="165" fontId="6" fillId="0" borderId="10" xfId="6" applyNumberFormat="1" applyFont="1" applyBorder="1" applyAlignment="1">
      <alignment horizontal="right" vertical="center" wrapText="1"/>
    </xf>
    <xf numFmtId="165" fontId="13" fillId="10" borderId="3" xfId="6" applyNumberFormat="1" applyFont="1" applyFill="1" applyBorder="1" applyAlignment="1">
      <alignment horizontal="right" vertical="center" wrapText="1"/>
    </xf>
    <xf numFmtId="172" fontId="5" fillId="2" borderId="7" xfId="5" applyNumberFormat="1" applyFont="1" applyFill="1" applyBorder="1" applyAlignment="1">
      <alignment horizontal="right" vertical="center" wrapText="1"/>
    </xf>
    <xf numFmtId="172" fontId="6" fillId="2" borderId="3" xfId="5" applyNumberFormat="1" applyFont="1" applyFill="1" applyBorder="1" applyAlignment="1">
      <alignment horizontal="right" vertical="center" wrapText="1"/>
    </xf>
    <xf numFmtId="172" fontId="12" fillId="2" borderId="3" xfId="5" applyNumberFormat="1" applyFont="1" applyFill="1" applyBorder="1" applyAlignment="1">
      <alignment horizontal="right" vertical="center" wrapText="1"/>
    </xf>
    <xf numFmtId="172" fontId="12" fillId="2" borderId="6" xfId="5" applyNumberFormat="1" applyFont="1" applyFill="1" applyBorder="1" applyAlignment="1">
      <alignment horizontal="right" vertical="center"/>
    </xf>
    <xf numFmtId="165" fontId="6" fillId="2" borderId="3" xfId="6" applyNumberFormat="1" applyFont="1" applyFill="1" applyBorder="1" applyAlignment="1">
      <alignment horizontal="right" vertical="center" wrapText="1"/>
    </xf>
    <xf numFmtId="16" fontId="12" fillId="0" borderId="1" xfId="6" applyNumberFormat="1" applyFont="1" applyBorder="1" applyAlignment="1">
      <alignment horizontal="center" vertical="center" wrapText="1"/>
    </xf>
    <xf numFmtId="0" fontId="6" fillId="0" borderId="1" xfId="6" applyNumberFormat="1" applyFont="1" applyBorder="1" applyAlignment="1">
      <alignment horizontal="justify" vertical="center" wrapText="1"/>
    </xf>
    <xf numFmtId="177" fontId="13" fillId="9" borderId="1" xfId="6" applyNumberFormat="1" applyFont="1" applyFill="1" applyBorder="1" applyAlignment="1">
      <alignment horizontal="right" vertical="center" wrapText="1"/>
    </xf>
    <xf numFmtId="177" fontId="5" fillId="2" borderId="4" xfId="6" applyNumberFormat="1" applyFont="1" applyFill="1" applyBorder="1" applyAlignment="1">
      <alignment horizontal="right" vertical="center" wrapText="1"/>
    </xf>
    <xf numFmtId="173" fontId="6" fillId="2" borderId="1" xfId="3" applyNumberFormat="1" applyFont="1" applyFill="1" applyBorder="1" applyAlignment="1">
      <alignment horizontal="center" vertical="center" wrapText="1"/>
    </xf>
    <xf numFmtId="0" fontId="12" fillId="2" borderId="1" xfId="6" applyFont="1" applyFill="1" applyBorder="1" applyAlignment="1">
      <alignment horizontal="center" vertical="center"/>
    </xf>
    <xf numFmtId="173" fontId="6" fillId="2" borderId="1" xfId="3" applyNumberFormat="1" applyFont="1" applyFill="1" applyBorder="1" applyAlignment="1">
      <alignment vertical="center" wrapText="1"/>
    </xf>
    <xf numFmtId="173" fontId="6" fillId="2" borderId="3" xfId="3" applyNumberFormat="1" applyFont="1" applyFill="1" applyBorder="1" applyAlignment="1">
      <alignment horizontal="center" vertical="center" wrapText="1"/>
    </xf>
    <xf numFmtId="173" fontId="6" fillId="2" borderId="3" xfId="3" applyNumberFormat="1" applyFont="1" applyFill="1" applyBorder="1" applyAlignment="1">
      <alignment vertical="center" wrapText="1"/>
    </xf>
    <xf numFmtId="177" fontId="12" fillId="2" borderId="8" xfId="6" applyNumberFormat="1" applyFont="1" applyFill="1" applyBorder="1" applyAlignment="1">
      <alignment horizontal="right" vertical="center"/>
    </xf>
    <xf numFmtId="177" fontId="6" fillId="2" borderId="1" xfId="6" applyNumberFormat="1" applyFont="1" applyFill="1" applyBorder="1" applyAlignment="1">
      <alignment horizontal="right" vertical="center" wrapText="1"/>
    </xf>
    <xf numFmtId="165" fontId="12" fillId="0" borderId="1" xfId="6" applyNumberFormat="1" applyFont="1" applyBorder="1" applyAlignment="1">
      <alignment horizontal="right" vertical="center" wrapText="1"/>
    </xf>
    <xf numFmtId="0" fontId="12" fillId="0" borderId="10" xfId="6" applyFont="1" applyFill="1" applyBorder="1" applyAlignment="1">
      <alignment horizontal="center" vertical="center" wrapText="1"/>
    </xf>
    <xf numFmtId="177" fontId="12" fillId="2" borderId="8" xfId="6" applyNumberFormat="1" applyFont="1" applyFill="1" applyBorder="1" applyAlignment="1">
      <alignment horizontal="left" vertical="center"/>
    </xf>
    <xf numFmtId="0" fontId="12" fillId="0" borderId="9" xfId="6" applyFont="1" applyFill="1" applyBorder="1" applyAlignment="1">
      <alignment horizontal="center" vertical="center" wrapText="1"/>
    </xf>
    <xf numFmtId="177" fontId="6" fillId="11" borderId="1" xfId="6" applyNumberFormat="1" applyFont="1" applyFill="1" applyBorder="1" applyAlignment="1">
      <alignment horizontal="left" vertical="center" wrapText="1"/>
    </xf>
    <xf numFmtId="177" fontId="6" fillId="11" borderId="5" xfId="6" applyNumberFormat="1" applyFont="1" applyFill="1" applyBorder="1" applyAlignment="1">
      <alignment horizontal="left" vertical="center" wrapText="1"/>
    </xf>
    <xf numFmtId="177" fontId="6" fillId="10" borderId="7" xfId="6" applyNumberFormat="1" applyFont="1" applyFill="1" applyBorder="1" applyAlignment="1">
      <alignment horizontal="center" vertical="center" wrapText="1"/>
    </xf>
    <xf numFmtId="177" fontId="6" fillId="10" borderId="3" xfId="6" applyNumberFormat="1" applyFont="1" applyFill="1" applyBorder="1" applyAlignment="1">
      <alignment horizontal="center" vertical="center" wrapText="1"/>
    </xf>
    <xf numFmtId="177" fontId="6" fillId="10" borderId="3" xfId="6" applyNumberFormat="1" applyFont="1" applyFill="1" applyBorder="1" applyAlignment="1">
      <alignment horizontal="left" vertical="center" wrapText="1"/>
    </xf>
    <xf numFmtId="3" fontId="6" fillId="10" borderId="3" xfId="6"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0" borderId="0" xfId="3" applyNumberFormat="1" applyFont="1" applyFill="1" applyBorder="1" applyAlignment="1">
      <alignment vertical="center" wrapText="1"/>
    </xf>
    <xf numFmtId="173" fontId="5" fillId="0" borderId="0" xfId="3" applyNumberFormat="1" applyFont="1" applyFill="1" applyBorder="1" applyAlignment="1">
      <alignment horizontal="left" vertical="center" wrapText="1"/>
    </xf>
    <xf numFmtId="0" fontId="13" fillId="0" borderId="0" xfId="6" applyFont="1" applyBorder="1" applyAlignment="1">
      <alignment horizontal="left" vertical="center"/>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left" vertical="center" wrapText="1"/>
    </xf>
    <xf numFmtId="167" fontId="6" fillId="0" borderId="0" xfId="4" applyFont="1" applyFill="1" applyBorder="1" applyAlignment="1">
      <alignment vertical="center" wrapText="1"/>
    </xf>
    <xf numFmtId="167" fontId="12" fillId="0" borderId="0" xfId="4" applyFont="1" applyBorder="1" applyAlignment="1">
      <alignment vertical="center"/>
    </xf>
    <xf numFmtId="167" fontId="13" fillId="0" borderId="0" xfId="4" applyFont="1" applyBorder="1" applyAlignment="1">
      <alignment vertical="center"/>
    </xf>
    <xf numFmtId="0" fontId="13" fillId="0" borderId="0" xfId="6" applyFont="1" applyBorder="1" applyAlignment="1">
      <alignment vertical="center"/>
    </xf>
    <xf numFmtId="173" fontId="5" fillId="0" borderId="0" xfId="3" applyNumberFormat="1" applyFont="1" applyFill="1" applyBorder="1" applyAlignment="1">
      <alignment vertical="center" wrapText="1"/>
    </xf>
    <xf numFmtId="167" fontId="5" fillId="0" borderId="0" xfId="4" applyFont="1" applyFill="1" applyBorder="1" applyAlignment="1">
      <alignment vertical="center" wrapText="1"/>
    </xf>
    <xf numFmtId="167" fontId="12" fillId="0" borderId="0" xfId="4" applyFont="1" applyFill="1" applyAlignment="1">
      <alignment horizontal="center" vertical="center"/>
    </xf>
    <xf numFmtId="0" fontId="13" fillId="6" borderId="0" xfId="6" applyFont="1" applyFill="1" applyBorder="1" applyAlignment="1">
      <alignment horizontal="center" vertical="center" wrapText="1"/>
    </xf>
    <xf numFmtId="3" fontId="26" fillId="21" borderId="1" xfId="8" applyNumberFormat="1" applyFont="1" applyFill="1" applyBorder="1" applyAlignment="1" applyProtection="1">
      <alignment horizontal="right" vertical="center" wrapText="1"/>
    </xf>
    <xf numFmtId="3" fontId="27" fillId="0" borderId="1" xfId="9" applyNumberFormat="1" applyFont="1" applyFill="1" applyBorder="1" applyAlignment="1">
      <alignment horizontal="right" vertical="center"/>
    </xf>
    <xf numFmtId="14" fontId="27" fillId="2" borderId="1" xfId="9" applyNumberFormat="1"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3" fontId="27" fillId="2" borderId="1" xfId="1205" applyNumberFormat="1" applyFont="1" applyFill="1" applyBorder="1" applyAlignment="1">
      <alignment horizontal="right" vertical="center" wrapText="1"/>
    </xf>
    <xf numFmtId="3" fontId="27" fillId="2" borderId="1" xfId="1153" applyNumberFormat="1" applyFont="1" applyFill="1" applyBorder="1" applyAlignment="1">
      <alignment horizontal="right" vertical="center" wrapText="1"/>
    </xf>
    <xf numFmtId="3" fontId="27" fillId="2" borderId="1" xfId="1153" applyNumberFormat="1" applyFont="1" applyFill="1" applyBorder="1" applyAlignment="1">
      <alignment horizontal="center" vertical="center" wrapText="1"/>
    </xf>
    <xf numFmtId="14" fontId="27" fillId="2" borderId="1" xfId="1205" applyNumberFormat="1" applyFont="1" applyFill="1" applyBorder="1" applyAlignment="1">
      <alignment horizontal="right" vertical="center" wrapText="1"/>
    </xf>
    <xf numFmtId="3" fontId="27" fillId="2" borderId="1" xfId="1153" applyNumberFormat="1" applyFont="1" applyFill="1" applyBorder="1" applyAlignment="1">
      <alignment horizontal="left" vertical="center" wrapText="1"/>
    </xf>
    <xf numFmtId="3" fontId="27" fillId="2" borderId="1" xfId="1158" applyNumberFormat="1" applyFont="1" applyFill="1" applyBorder="1" applyAlignment="1">
      <alignment horizontal="right" vertical="center" wrapText="1"/>
    </xf>
    <xf numFmtId="3" fontId="27" fillId="2" borderId="1" xfId="1158" applyNumberFormat="1" applyFont="1" applyFill="1" applyBorder="1" applyAlignment="1">
      <alignment horizontal="left" vertical="center" wrapText="1"/>
    </xf>
    <xf numFmtId="3" fontId="27" fillId="0" borderId="1" xfId="9" applyNumberFormat="1" applyFont="1" applyFill="1" applyBorder="1" applyAlignment="1">
      <alignment vertical="center"/>
    </xf>
    <xf numFmtId="14" fontId="27" fillId="0" borderId="1" xfId="9" applyNumberFormat="1" applyFont="1" applyFill="1" applyBorder="1" applyAlignment="1">
      <alignment vertical="center"/>
    </xf>
    <xf numFmtId="0" fontId="26" fillId="31" borderId="1" xfId="0" applyFont="1" applyFill="1" applyBorder="1" applyAlignment="1">
      <alignment horizontal="center" vertical="center" wrapText="1"/>
    </xf>
    <xf numFmtId="0" fontId="27" fillId="14" borderId="1" xfId="0" applyFont="1" applyFill="1" applyBorder="1"/>
    <xf numFmtId="0" fontId="25" fillId="2" borderId="3" xfId="0" applyFont="1" applyFill="1" applyBorder="1" applyAlignment="1">
      <alignment horizontal="left" vertical="center" wrapText="1"/>
    </xf>
    <xf numFmtId="17" fontId="27" fillId="0" borderId="3" xfId="1293" applyNumberFormat="1" applyFont="1" applyFill="1" applyBorder="1" applyAlignment="1">
      <alignment horizontal="center" vertical="center"/>
    </xf>
    <xf numFmtId="0" fontId="27" fillId="0" borderId="3" xfId="1293" applyFont="1" applyFill="1" applyBorder="1" applyAlignment="1">
      <alignment horizontal="center" vertical="center"/>
    </xf>
    <xf numFmtId="0" fontId="27" fillId="0" borderId="1" xfId="1293" applyFont="1" applyFill="1" applyBorder="1" applyAlignment="1">
      <alignment horizontal="center" vertical="center"/>
    </xf>
    <xf numFmtId="3" fontId="27" fillId="2" borderId="4" xfId="1153" applyNumberFormat="1" applyFont="1" applyFill="1" applyBorder="1" applyAlignment="1">
      <alignment horizontal="center" vertical="center" wrapText="1"/>
    </xf>
    <xf numFmtId="3" fontId="27" fillId="2" borderId="4" xfId="1158" applyNumberFormat="1" applyFont="1" applyFill="1" applyBorder="1" applyAlignment="1">
      <alignment horizontal="center" vertical="center" wrapText="1"/>
    </xf>
    <xf numFmtId="4" fontId="27" fillId="0" borderId="1" xfId="9" applyNumberFormat="1" applyFont="1" applyFill="1" applyBorder="1" applyAlignment="1">
      <alignment horizontal="right" vertical="center"/>
    </xf>
    <xf numFmtId="4" fontId="27" fillId="2" borderId="1" xfId="9" applyNumberFormat="1" applyFont="1" applyFill="1" applyBorder="1" applyAlignment="1">
      <alignment horizontal="right" vertical="center"/>
    </xf>
    <xf numFmtId="179" fontId="27" fillId="36" borderId="1" xfId="9" applyNumberFormat="1" applyFont="1" applyFill="1" applyBorder="1" applyAlignment="1">
      <alignment horizontal="right" vertical="center" wrapText="1"/>
    </xf>
    <xf numFmtId="4" fontId="27" fillId="2" borderId="1" xfId="1153" applyNumberFormat="1" applyFont="1" applyFill="1" applyBorder="1" applyAlignment="1">
      <alignment horizontal="right" vertical="center" wrapText="1"/>
    </xf>
    <xf numFmtId="4" fontId="27" fillId="36" borderId="1" xfId="9" applyNumberFormat="1" applyFont="1" applyFill="1" applyBorder="1" applyAlignment="1">
      <alignment horizontal="right" vertical="center" wrapText="1"/>
    </xf>
    <xf numFmtId="0" fontId="6" fillId="2" borderId="0" xfId="0" applyFont="1" applyFill="1" applyAlignment="1">
      <alignment vertical="center"/>
    </xf>
    <xf numFmtId="0" fontId="12" fillId="2" borderId="0" xfId="0" applyFont="1" applyFill="1" applyAlignment="1">
      <alignment vertical="center"/>
    </xf>
    <xf numFmtId="0" fontId="32" fillId="2" borderId="1" xfId="1308" applyFont="1" applyFill="1" applyBorder="1" applyAlignment="1">
      <alignment horizontal="center" vertical="center" wrapText="1"/>
    </xf>
    <xf numFmtId="0" fontId="6" fillId="2" borderId="1" xfId="0" applyFont="1" applyFill="1" applyBorder="1" applyAlignment="1">
      <alignment horizontal="justify" vertical="top" wrapText="1"/>
    </xf>
    <xf numFmtId="0" fontId="28" fillId="0" borderId="1" xfId="1308" applyFill="1" applyBorder="1" applyAlignment="1">
      <alignment horizontal="center" vertical="center" wrapText="1"/>
    </xf>
    <xf numFmtId="14" fontId="6" fillId="2"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1" xfId="0" applyFont="1" applyBorder="1" applyAlignment="1">
      <alignment vertical="center" wrapText="1"/>
    </xf>
    <xf numFmtId="0" fontId="6" fillId="0" borderId="1" xfId="0" applyFont="1" applyFill="1" applyBorder="1" applyAlignment="1">
      <alignment horizontal="center" vertical="center"/>
    </xf>
    <xf numFmtId="172" fontId="6" fillId="0" borderId="1" xfId="0" applyNumberFormat="1" applyFont="1" applyFill="1" applyBorder="1" applyAlignment="1">
      <alignment horizontal="center" vertical="center" wrapText="1"/>
    </xf>
    <xf numFmtId="181" fontId="6" fillId="0" borderId="16" xfId="0" applyNumberFormat="1" applyFont="1" applyFill="1" applyBorder="1" applyAlignment="1">
      <alignment horizontal="center" vertical="center" wrapText="1"/>
    </xf>
    <xf numFmtId="183" fontId="6" fillId="0" borderId="1" xfId="0" applyNumberFormat="1" applyFont="1" applyFill="1" applyBorder="1" applyAlignment="1">
      <alignment horizontal="justify" vertical="top" wrapText="1"/>
    </xf>
    <xf numFmtId="0" fontId="6" fillId="2" borderId="1" xfId="0" applyNumberFormat="1" applyFont="1" applyFill="1" applyBorder="1" applyAlignment="1">
      <alignment horizontal="justify" vertical="top" wrapText="1"/>
    </xf>
    <xf numFmtId="184"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justify" vertical="top" wrapText="1"/>
    </xf>
    <xf numFmtId="184" fontId="6" fillId="0" borderId="1" xfId="0"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xf>
    <xf numFmtId="172"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17" fontId="6" fillId="2" borderId="1" xfId="0" applyNumberFormat="1" applyFont="1" applyFill="1" applyBorder="1" applyAlignment="1">
      <alignment horizontal="center" vertical="center" wrapText="1"/>
    </xf>
    <xf numFmtId="181" fontId="6"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justify" vertical="top" wrapText="1"/>
    </xf>
    <xf numFmtId="0" fontId="28" fillId="2" borderId="3" xfId="1308" applyFill="1" applyBorder="1" applyAlignment="1">
      <alignment vertical="center" wrapText="1"/>
    </xf>
    <xf numFmtId="0" fontId="33" fillId="0" borderId="0" xfId="0" applyFont="1"/>
    <xf numFmtId="0" fontId="32" fillId="0" borderId="1" xfId="1308" applyFont="1" applyFill="1" applyBorder="1" applyAlignment="1">
      <alignment horizontal="center" vertical="center" wrapText="1"/>
    </xf>
    <xf numFmtId="0" fontId="6" fillId="2" borderId="1" xfId="0" applyFont="1" applyFill="1" applyBorder="1" applyAlignment="1">
      <alignment horizontal="left" vertical="center" wrapText="1"/>
    </xf>
    <xf numFmtId="0" fontId="32" fillId="2" borderId="3" xfId="1308" applyFont="1" applyFill="1" applyBorder="1" applyAlignment="1">
      <alignment vertical="center" wrapText="1"/>
    </xf>
    <xf numFmtId="0" fontId="34" fillId="2" borderId="1" xfId="0" applyFont="1" applyFill="1" applyBorder="1" applyAlignment="1">
      <alignment horizontal="center" vertical="center" wrapText="1"/>
    </xf>
    <xf numFmtId="173" fontId="12" fillId="10" borderId="2" xfId="2" applyNumberFormat="1" applyFont="1" applyFill="1" applyBorder="1" applyAlignment="1">
      <alignment horizontal="center" vertical="center" wrapText="1"/>
    </xf>
    <xf numFmtId="173" fontId="6" fillId="10" borderId="7" xfId="2" applyNumberFormat="1" applyFont="1" applyFill="1" applyBorder="1" applyAlignment="1">
      <alignment horizontal="center" vertical="center" wrapText="1" readingOrder="1"/>
    </xf>
    <xf numFmtId="0" fontId="6" fillId="42" borderId="1" xfId="0" applyFont="1" applyFill="1" applyBorder="1" applyAlignment="1">
      <alignment horizontal="center" vertical="center" wrapText="1" readingOrder="1"/>
    </xf>
    <xf numFmtId="0" fontId="6" fillId="43" borderId="1" xfId="0" applyFont="1" applyFill="1" applyBorder="1" applyAlignment="1">
      <alignment horizontal="center" vertical="center" wrapText="1" readingOrder="1"/>
    </xf>
    <xf numFmtId="184" fontId="6" fillId="43" borderId="1" xfId="0" applyNumberFormat="1" applyFont="1" applyFill="1" applyBorder="1" applyAlignment="1">
      <alignment horizontal="center" vertical="center" wrapText="1"/>
    </xf>
    <xf numFmtId="0" fontId="6" fillId="43" borderId="5" xfId="0" applyFont="1" applyFill="1" applyBorder="1" applyAlignment="1">
      <alignment vertical="center" wrapText="1" readingOrder="1"/>
    </xf>
    <xf numFmtId="0" fontId="6" fillId="44" borderId="5" xfId="0" applyFont="1" applyFill="1" applyBorder="1" applyAlignment="1">
      <alignment vertical="center" wrapText="1"/>
    </xf>
    <xf numFmtId="0" fontId="6" fillId="44" borderId="1" xfId="0" applyFont="1" applyFill="1" applyBorder="1" applyAlignment="1">
      <alignment horizontal="center" vertical="center" wrapText="1"/>
    </xf>
    <xf numFmtId="184" fontId="6" fillId="44" borderId="1" xfId="0" applyNumberFormat="1" applyFont="1" applyFill="1" applyBorder="1" applyAlignment="1">
      <alignment horizontal="center" vertical="center"/>
    </xf>
    <xf numFmtId="0" fontId="12" fillId="2" borderId="17" xfId="0" applyFont="1" applyFill="1" applyBorder="1" applyAlignment="1">
      <alignment vertical="center"/>
    </xf>
    <xf numFmtId="0" fontId="6" fillId="2" borderId="17" xfId="0" applyFont="1" applyFill="1" applyBorder="1" applyAlignment="1">
      <alignment vertical="center"/>
    </xf>
    <xf numFmtId="0" fontId="6" fillId="2" borderId="1" xfId="57" applyFont="1" applyFill="1" applyBorder="1" applyAlignment="1">
      <alignment horizontal="left" vertical="top" wrapText="1"/>
    </xf>
    <xf numFmtId="181" fontId="31" fillId="0" borderId="1" xfId="0" applyNumberFormat="1" applyFont="1" applyFill="1" applyBorder="1" applyAlignment="1">
      <alignment horizontal="center" vertical="center" wrapText="1"/>
    </xf>
    <xf numFmtId="182" fontId="31"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 fontId="29" fillId="2" borderId="1" xfId="0" applyNumberFormat="1" applyFont="1" applyFill="1" applyBorder="1" applyAlignment="1">
      <alignment horizontal="center" vertical="center" wrapText="1"/>
    </xf>
    <xf numFmtId="0" fontId="27" fillId="2" borderId="3" xfId="0" applyFont="1" applyFill="1" applyBorder="1" applyAlignment="1">
      <alignment horizontal="center" vertical="center" wrapText="1"/>
    </xf>
    <xf numFmtId="0" fontId="33" fillId="0" borderId="1" xfId="0" applyFont="1" applyBorder="1" applyAlignment="1">
      <alignment horizontal="center" vertical="center"/>
    </xf>
    <xf numFmtId="0" fontId="27" fillId="2" borderId="1" xfId="0" applyFont="1" applyFill="1" applyBorder="1" applyAlignment="1">
      <alignment horizontal="left" vertical="center" wrapText="1"/>
    </xf>
    <xf numFmtId="0" fontId="27" fillId="0" borderId="3" xfId="0" applyFont="1" applyFill="1" applyBorder="1" applyAlignment="1">
      <alignment horizontal="center" vertical="center" wrapText="1"/>
    </xf>
    <xf numFmtId="1" fontId="27" fillId="2" borderId="1" xfId="0" applyNumberFormat="1" applyFont="1" applyFill="1" applyBorder="1" applyAlignment="1">
      <alignment horizontal="center" vertical="center" wrapText="1"/>
    </xf>
    <xf numFmtId="0" fontId="27" fillId="0" borderId="1" xfId="0" applyFont="1" applyFill="1" applyBorder="1" applyAlignment="1">
      <alignment horizontal="justify" vertical="justify" wrapText="1"/>
    </xf>
    <xf numFmtId="0" fontId="27" fillId="0" borderId="1" xfId="0" applyFont="1" applyFill="1" applyBorder="1" applyAlignment="1">
      <alignment horizontal="left" vertical="center" wrapText="1"/>
    </xf>
    <xf numFmtId="0" fontId="35" fillId="0" borderId="1" xfId="1308" applyFont="1" applyFill="1" applyBorder="1" applyAlignment="1">
      <alignment horizontal="center" vertical="center" wrapText="1"/>
    </xf>
    <xf numFmtId="3" fontId="27" fillId="0" borderId="1" xfId="9" applyNumberFormat="1"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1" fontId="27" fillId="0" borderId="1" xfId="0" applyNumberFormat="1" applyFont="1" applyFill="1" applyBorder="1" applyAlignment="1">
      <alignment horizontal="right" vertical="center" wrapText="1"/>
    </xf>
    <xf numFmtId="1" fontId="27" fillId="0" borderId="1" xfId="0" applyNumberFormat="1" applyFont="1" applyFill="1" applyBorder="1" applyAlignment="1">
      <alignment horizontal="center" vertical="center" wrapText="1"/>
    </xf>
    <xf numFmtId="1" fontId="27" fillId="0" borderId="3" xfId="0" applyNumberFormat="1" applyFont="1" applyFill="1" applyBorder="1" applyAlignment="1">
      <alignment horizontal="right" vertical="center" wrapText="1"/>
    </xf>
    <xf numFmtId="3" fontId="27" fillId="0" borderId="1" xfId="5" applyNumberFormat="1" applyFont="1" applyFill="1" applyBorder="1" applyAlignment="1">
      <alignment horizontal="center" vertical="center" wrapText="1"/>
    </xf>
    <xf numFmtId="3" fontId="27" fillId="0" borderId="1" xfId="663" applyNumberFormat="1" applyFont="1" applyFill="1" applyBorder="1" applyAlignment="1">
      <alignment horizontal="center" vertical="center" wrapText="1"/>
    </xf>
    <xf numFmtId="3" fontId="27" fillId="0" borderId="12" xfId="9" applyNumberFormat="1" applyFont="1" applyFill="1" applyBorder="1" applyAlignment="1">
      <alignment horizontal="right" vertical="center" wrapText="1"/>
    </xf>
    <xf numFmtId="3" fontId="27" fillId="0" borderId="1" xfId="9" applyNumberFormat="1" applyFont="1" applyFill="1" applyBorder="1" applyAlignment="1">
      <alignment horizontal="right" vertical="center" wrapText="1"/>
    </xf>
    <xf numFmtId="3" fontId="27" fillId="0" borderId="4" xfId="0" applyNumberFormat="1" applyFont="1" applyFill="1" applyBorder="1" applyAlignment="1">
      <alignment horizontal="center" vertical="center" wrapText="1"/>
    </xf>
    <xf numFmtId="3" fontId="27" fillId="0" borderId="1" xfId="0" applyNumberFormat="1" applyFont="1" applyFill="1" applyBorder="1" applyAlignment="1">
      <alignment vertical="center" wrapText="1"/>
    </xf>
    <xf numFmtId="14" fontId="27" fillId="0" borderId="1" xfId="0" applyNumberFormat="1" applyFont="1" applyFill="1" applyBorder="1" applyAlignment="1">
      <alignment horizontal="left" vertical="center"/>
    </xf>
    <xf numFmtId="0" fontId="27" fillId="0" borderId="1" xfId="0" applyFont="1" applyFill="1" applyBorder="1" applyAlignment="1">
      <alignment horizontal="center"/>
    </xf>
    <xf numFmtId="0" fontId="27" fillId="0" borderId="1" xfId="0" applyFont="1" applyFill="1" applyBorder="1" applyAlignment="1"/>
    <xf numFmtId="3" fontId="27" fillId="0" borderId="1" xfId="0" applyNumberFormat="1" applyFont="1" applyFill="1" applyBorder="1" applyAlignment="1"/>
    <xf numFmtId="0" fontId="27" fillId="0" borderId="0" xfId="0" applyFont="1" applyFill="1" applyAlignment="1"/>
    <xf numFmtId="3" fontId="27" fillId="0" borderId="1" xfId="0" applyNumberFormat="1" applyFont="1" applyFill="1" applyBorder="1" applyAlignment="1">
      <alignment horizontal="right" vertical="center"/>
    </xf>
    <xf numFmtId="0" fontId="27" fillId="0" borderId="3" xfId="0" applyFont="1" applyFill="1" applyBorder="1" applyAlignment="1">
      <alignment horizontal="justify" vertical="justify" wrapText="1"/>
    </xf>
    <xf numFmtId="0" fontId="35" fillId="0" borderId="3" xfId="1308"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179" fontId="27" fillId="0" borderId="1" xfId="664" applyNumberFormat="1" applyFont="1" applyFill="1" applyBorder="1" applyAlignment="1">
      <alignment horizontal="center" vertical="center" wrapText="1"/>
    </xf>
    <xf numFmtId="1" fontId="27" fillId="0" borderId="1" xfId="663" applyNumberFormat="1" applyFont="1" applyFill="1" applyBorder="1" applyAlignment="1">
      <alignment horizontal="right" vertical="center"/>
    </xf>
    <xf numFmtId="44" fontId="27" fillId="0" borderId="1" xfId="0" applyNumberFormat="1" applyFont="1" applyFill="1" applyBorder="1" applyAlignment="1">
      <alignment horizontal="left" vertical="center" wrapText="1"/>
    </xf>
    <xf numFmtId="1" fontId="27" fillId="0" borderId="1" xfId="663" applyNumberFormat="1" applyFont="1" applyFill="1" applyBorder="1" applyAlignment="1">
      <alignment horizontal="right" vertical="center" wrapText="1"/>
    </xf>
    <xf numFmtId="0" fontId="27" fillId="0" borderId="1" xfId="0" applyNumberFormat="1" applyFont="1" applyFill="1" applyBorder="1" applyAlignment="1">
      <alignment horizontal="justify" vertical="justify" wrapText="1"/>
    </xf>
    <xf numFmtId="179" fontId="27" fillId="0" borderId="1" xfId="9" applyNumberFormat="1" applyFont="1" applyFill="1" applyBorder="1" applyAlignment="1">
      <alignment horizontal="left" vertical="center" wrapText="1"/>
    </xf>
    <xf numFmtId="3" fontId="27" fillId="0" borderId="1" xfId="664" applyNumberFormat="1"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0" fontId="12"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7" fillId="0" borderId="0" xfId="0" applyFont="1" applyAlignment="1"/>
    <xf numFmtId="0" fontId="26" fillId="10" borderId="1" xfId="0" applyFont="1" applyFill="1" applyBorder="1" applyAlignment="1">
      <alignment horizontal="center"/>
    </xf>
    <xf numFmtId="0" fontId="26" fillId="10" borderId="1" xfId="0" applyFont="1" applyFill="1" applyBorder="1" applyAlignment="1">
      <alignment horizontal="center" wrapText="1"/>
    </xf>
    <xf numFmtId="0" fontId="27" fillId="0" borderId="0" xfId="0" applyFont="1" applyAlignment="1">
      <alignment horizontal="center"/>
    </xf>
    <xf numFmtId="0" fontId="27" fillId="0" borderId="1" xfId="0" applyFont="1" applyBorder="1" applyAlignment="1"/>
    <xf numFmtId="3" fontId="27" fillId="0" borderId="1" xfId="0" applyNumberFormat="1" applyFont="1" applyBorder="1" applyAlignment="1"/>
    <xf numFmtId="0" fontId="27" fillId="18" borderId="0" xfId="0" applyFont="1" applyFill="1" applyBorder="1" applyAlignment="1">
      <alignment vertical="center"/>
    </xf>
    <xf numFmtId="169" fontId="27" fillId="18" borderId="0" xfId="0" applyNumberFormat="1" applyFont="1" applyFill="1" applyBorder="1" applyAlignment="1">
      <alignment vertical="center"/>
    </xf>
    <xf numFmtId="14" fontId="27" fillId="0" borderId="0" xfId="0" applyNumberFormat="1" applyFont="1" applyAlignment="1"/>
    <xf numFmtId="0" fontId="26" fillId="18" borderId="0" xfId="0" applyFont="1" applyFill="1" applyBorder="1" applyAlignment="1">
      <alignment vertical="center"/>
    </xf>
    <xf numFmtId="0" fontId="26" fillId="18" borderId="0" xfId="0" applyFont="1" applyFill="1" applyBorder="1" applyAlignment="1">
      <alignment horizontal="center" vertical="center"/>
    </xf>
    <xf numFmtId="169" fontId="26" fillId="18" borderId="0" xfId="0" applyNumberFormat="1" applyFont="1" applyFill="1" applyBorder="1" applyAlignment="1">
      <alignment horizontal="center" vertical="center"/>
    </xf>
    <xf numFmtId="0" fontId="27" fillId="18" borderId="0" xfId="0" applyFont="1" applyFill="1" applyBorder="1" applyAlignment="1">
      <alignment horizontal="center" vertical="center"/>
    </xf>
    <xf numFmtId="169" fontId="27" fillId="18" borderId="0" xfId="0" applyNumberFormat="1" applyFont="1" applyFill="1" applyBorder="1" applyAlignment="1">
      <alignment horizontal="justify" vertical="justify"/>
    </xf>
    <xf numFmtId="169" fontId="27" fillId="18" borderId="0" xfId="0" applyNumberFormat="1" applyFont="1" applyFill="1" applyBorder="1" applyAlignment="1">
      <alignment horizontal="center" vertical="center"/>
    </xf>
    <xf numFmtId="169" fontId="27" fillId="18" borderId="0" xfId="0" applyNumberFormat="1" applyFont="1" applyFill="1" applyBorder="1" applyAlignment="1">
      <alignment horizontal="center" vertical="center" wrapText="1"/>
    </xf>
    <xf numFmtId="0" fontId="27" fillId="18" borderId="16" xfId="0" applyFont="1" applyFill="1" applyBorder="1" applyAlignment="1">
      <alignment horizontal="center" vertical="center"/>
    </xf>
    <xf numFmtId="0" fontId="27" fillId="18" borderId="0" xfId="0" applyFont="1" applyFill="1" applyBorder="1" applyAlignment="1">
      <alignment horizontal="left" vertical="center"/>
    </xf>
    <xf numFmtId="3" fontId="26" fillId="22" borderId="1" xfId="0" applyNumberFormat="1" applyFont="1" applyFill="1" applyBorder="1" applyAlignment="1">
      <alignment vertical="center" wrapText="1"/>
    </xf>
    <xf numFmtId="3" fontId="27" fillId="23" borderId="4" xfId="0" applyNumberFormat="1" applyFont="1" applyFill="1" applyBorder="1" applyAlignment="1">
      <alignment horizontal="center" vertical="center"/>
    </xf>
    <xf numFmtId="3" fontId="27" fillId="23" borderId="1" xfId="0" applyNumberFormat="1" applyFont="1" applyFill="1" applyBorder="1" applyAlignment="1">
      <alignment horizontal="right" vertical="center"/>
    </xf>
    <xf numFmtId="14" fontId="27" fillId="23" borderId="1" xfId="0" applyNumberFormat="1" applyFont="1" applyFill="1" applyBorder="1" applyAlignment="1">
      <alignment horizontal="right" vertical="center"/>
    </xf>
    <xf numFmtId="3" fontId="26" fillId="20" borderId="1" xfId="0" applyNumberFormat="1" applyFont="1" applyFill="1" applyBorder="1" applyAlignment="1">
      <alignment horizontal="right" vertical="center"/>
    </xf>
    <xf numFmtId="3" fontId="27" fillId="20" borderId="4" xfId="0" applyNumberFormat="1" applyFont="1" applyFill="1" applyBorder="1" applyAlignment="1">
      <alignment horizontal="center" vertical="center"/>
    </xf>
    <xf numFmtId="3" fontId="27" fillId="20" borderId="1" xfId="0" applyNumberFormat="1" applyFont="1" applyFill="1" applyBorder="1" applyAlignment="1">
      <alignment horizontal="right" vertical="center"/>
    </xf>
    <xf numFmtId="14" fontId="27" fillId="20" borderId="1" xfId="0" applyNumberFormat="1" applyFont="1" applyFill="1" applyBorder="1" applyAlignment="1">
      <alignment horizontal="right" vertical="center"/>
    </xf>
    <xf numFmtId="0" fontId="27" fillId="0" borderId="1" xfId="0" applyFont="1" applyBorder="1" applyAlignment="1">
      <alignment vertical="center"/>
    </xf>
    <xf numFmtId="3" fontId="26" fillId="25" borderId="1" xfId="0" applyNumberFormat="1" applyFont="1" applyFill="1" applyBorder="1" applyAlignment="1">
      <alignment horizontal="right" vertical="center"/>
    </xf>
    <xf numFmtId="3" fontId="27" fillId="19" borderId="4" xfId="0" applyNumberFormat="1" applyFont="1" applyFill="1" applyBorder="1" applyAlignment="1">
      <alignment horizontal="center" vertical="center" wrapText="1"/>
    </xf>
    <xf numFmtId="3" fontId="27" fillId="2" borderId="1" xfId="0" applyNumberFormat="1" applyFont="1" applyFill="1" applyBorder="1" applyAlignment="1">
      <alignment horizontal="right" vertical="center"/>
    </xf>
    <xf numFmtId="3" fontId="26" fillId="2" borderId="1" xfId="0" applyNumberFormat="1" applyFont="1" applyFill="1" applyBorder="1" applyAlignment="1">
      <alignment horizontal="right" vertical="center" wrapText="1"/>
    </xf>
    <xf numFmtId="3" fontId="27" fillId="19" borderId="1" xfId="0" applyNumberFormat="1" applyFont="1" applyFill="1" applyBorder="1" applyAlignment="1">
      <alignment vertical="center" wrapText="1"/>
    </xf>
    <xf numFmtId="14" fontId="27" fillId="0" borderId="1" xfId="0" applyNumberFormat="1" applyFont="1" applyBorder="1" applyAlignment="1"/>
    <xf numFmtId="3" fontId="27" fillId="2" borderId="1" xfId="0" applyNumberFormat="1" applyFont="1" applyFill="1" applyBorder="1" applyAlignment="1">
      <alignment horizontal="center" vertical="center" wrapText="1"/>
    </xf>
    <xf numFmtId="3" fontId="26" fillId="27" borderId="1" xfId="0" applyNumberFormat="1" applyFont="1" applyFill="1" applyBorder="1" applyAlignment="1">
      <alignment horizontal="right" vertical="center" wrapText="1"/>
    </xf>
    <xf numFmtId="3" fontId="26" fillId="28" borderId="1" xfId="0" applyNumberFormat="1" applyFont="1" applyFill="1" applyBorder="1" applyAlignment="1">
      <alignment horizontal="right" vertical="center"/>
    </xf>
    <xf numFmtId="180" fontId="26" fillId="28" borderId="1" xfId="0" applyNumberFormat="1" applyFont="1" applyFill="1" applyBorder="1" applyAlignment="1">
      <alignment horizontal="right" vertical="center"/>
    </xf>
    <xf numFmtId="3" fontId="27" fillId="0" borderId="1" xfId="0" applyNumberFormat="1" applyFont="1" applyFill="1" applyBorder="1" applyAlignment="1">
      <alignment horizontal="center" vertical="center"/>
    </xf>
    <xf numFmtId="4" fontId="27" fillId="19" borderId="4" xfId="0" applyNumberFormat="1" applyFont="1" applyFill="1" applyBorder="1" applyAlignment="1">
      <alignment horizontal="center" vertical="center" wrapText="1"/>
    </xf>
    <xf numFmtId="4" fontId="27" fillId="0" borderId="1" xfId="0" applyNumberFormat="1" applyFont="1" applyFill="1" applyBorder="1" applyAlignment="1">
      <alignment horizontal="right" vertical="center"/>
    </xf>
    <xf numFmtId="4" fontId="27" fillId="19" borderId="1" xfId="0" applyNumberFormat="1" applyFont="1" applyFill="1" applyBorder="1" applyAlignment="1">
      <alignment vertical="center" wrapText="1"/>
    </xf>
    <xf numFmtId="4" fontId="27" fillId="0" borderId="1" xfId="0" applyNumberFormat="1" applyFont="1" applyFill="1" applyBorder="1" applyAlignment="1">
      <alignment horizontal="center" vertical="center"/>
    </xf>
    <xf numFmtId="4" fontId="27" fillId="0" borderId="1" xfId="0" applyNumberFormat="1" applyFont="1" applyBorder="1" applyAlignment="1"/>
    <xf numFmtId="3" fontId="26" fillId="20" borderId="1" xfId="0" applyNumberFormat="1" applyFont="1" applyFill="1" applyBorder="1" applyAlignment="1">
      <alignment horizontal="right" vertical="center" wrapText="1"/>
    </xf>
    <xf numFmtId="3" fontId="27" fillId="23" borderId="4" xfId="0" applyNumberFormat="1" applyFont="1" applyFill="1" applyBorder="1" applyAlignment="1">
      <alignment horizontal="center" vertical="center" wrapText="1"/>
    </xf>
    <xf numFmtId="3" fontId="27" fillId="0" borderId="1" xfId="0" applyNumberFormat="1" applyFont="1" applyBorder="1" applyAlignment="1">
      <alignment vertical="center" wrapText="1"/>
    </xf>
    <xf numFmtId="3" fontId="26" fillId="23" borderId="1" xfId="0" applyNumberFormat="1" applyFont="1" applyFill="1" applyBorder="1" applyAlignment="1">
      <alignment horizontal="right" vertical="center" wrapText="1"/>
    </xf>
    <xf numFmtId="3" fontId="27" fillId="23" borderId="1" xfId="0" applyNumberFormat="1" applyFont="1" applyFill="1" applyBorder="1" applyAlignment="1">
      <alignment horizontal="right" vertical="center" wrapText="1"/>
    </xf>
    <xf numFmtId="14" fontId="27" fillId="0" borderId="1" xfId="0" applyNumberFormat="1" applyFont="1" applyBorder="1" applyAlignment="1">
      <alignment vertical="center" wrapText="1"/>
    </xf>
    <xf numFmtId="3" fontId="27" fillId="23" borderId="1" xfId="0" applyNumberFormat="1" applyFont="1" applyFill="1" applyBorder="1" applyAlignment="1">
      <alignment horizontal="center" vertical="center" wrapText="1"/>
    </xf>
    <xf numFmtId="3" fontId="27" fillId="23" borderId="1" xfId="0" applyNumberFormat="1" applyFont="1" applyFill="1" applyBorder="1" applyAlignment="1">
      <alignment horizontal="left" vertical="center" wrapText="1"/>
    </xf>
    <xf numFmtId="14" fontId="27" fillId="0" borderId="1" xfId="0" applyNumberFormat="1" applyFont="1" applyBorder="1" applyAlignment="1">
      <alignment vertical="center"/>
    </xf>
    <xf numFmtId="3" fontId="26" fillId="2" borderId="1" xfId="0" applyNumberFormat="1" applyFont="1" applyFill="1" applyBorder="1" applyAlignment="1">
      <alignment horizontal="center" vertical="center" wrapText="1"/>
    </xf>
    <xf numFmtId="3" fontId="27" fillId="38" borderId="4" xfId="0" applyNumberFormat="1" applyFont="1" applyFill="1" applyBorder="1" applyAlignment="1">
      <alignment horizontal="center" vertical="center" wrapText="1"/>
    </xf>
    <xf numFmtId="3" fontId="27" fillId="37" borderId="1" xfId="0" applyNumberFormat="1" applyFont="1" applyFill="1" applyBorder="1" applyAlignment="1">
      <alignment horizontal="right" vertical="center"/>
    </xf>
    <xf numFmtId="3" fontId="26" fillId="37" borderId="1" xfId="0" applyNumberFormat="1" applyFont="1" applyFill="1" applyBorder="1" applyAlignment="1">
      <alignment horizontal="right" vertical="center" wrapText="1"/>
    </xf>
    <xf numFmtId="3" fontId="27" fillId="38" borderId="1" xfId="0" applyNumberFormat="1" applyFont="1" applyFill="1" applyBorder="1" applyAlignment="1">
      <alignment vertical="center" wrapText="1"/>
    </xf>
    <xf numFmtId="14" fontId="27" fillId="37" borderId="1" xfId="0" applyNumberFormat="1" applyFont="1" applyFill="1" applyBorder="1" applyAlignment="1">
      <alignment vertical="center"/>
    </xf>
    <xf numFmtId="3" fontId="26" fillId="37" borderId="1" xfId="0" applyNumberFormat="1" applyFont="1" applyFill="1" applyBorder="1" applyAlignment="1">
      <alignment horizontal="center" vertical="center" wrapText="1"/>
    </xf>
    <xf numFmtId="0" fontId="27" fillId="37" borderId="1" xfId="0" applyFont="1" applyFill="1" applyBorder="1" applyAlignment="1"/>
    <xf numFmtId="3" fontId="27" fillId="37" borderId="1" xfId="0" applyNumberFormat="1" applyFont="1" applyFill="1" applyBorder="1" applyAlignment="1"/>
    <xf numFmtId="0" fontId="27" fillId="37" borderId="0" xfId="0" applyFont="1" applyFill="1" applyAlignment="1"/>
    <xf numFmtId="3" fontId="26" fillId="26" borderId="1" xfId="0" applyNumberFormat="1" applyFont="1" applyFill="1" applyBorder="1" applyAlignment="1">
      <alignment horizontal="right" vertical="center" wrapText="1"/>
    </xf>
    <xf numFmtId="3" fontId="26" fillId="35" borderId="1" xfId="0" applyNumberFormat="1" applyFont="1" applyFill="1" applyBorder="1" applyAlignment="1">
      <alignment horizontal="right" vertical="center" wrapText="1"/>
    </xf>
    <xf numFmtId="0" fontId="27" fillId="2" borderId="3" xfId="0" applyFont="1" applyFill="1" applyBorder="1" applyAlignment="1">
      <alignment horizontal="left" vertical="center" wrapText="1"/>
    </xf>
    <xf numFmtId="179" fontId="27" fillId="0" borderId="1" xfId="9" applyNumberFormat="1" applyFont="1" applyBorder="1" applyAlignment="1"/>
    <xf numFmtId="17" fontId="27" fillId="2" borderId="3" xfId="1293" applyNumberFormat="1" applyFont="1" applyFill="1" applyBorder="1" applyAlignment="1">
      <alignment horizontal="center" vertical="center"/>
    </xf>
    <xf numFmtId="0" fontId="27" fillId="2" borderId="1" xfId="1293" applyFont="1" applyFill="1" applyBorder="1" applyAlignment="1">
      <alignment horizontal="center" vertical="center"/>
    </xf>
    <xf numFmtId="4" fontId="27" fillId="37" borderId="1" xfId="0" applyNumberFormat="1" applyFont="1" applyFill="1" applyBorder="1" applyAlignment="1"/>
    <xf numFmtId="0" fontId="26" fillId="20" borderId="1" xfId="0" applyFont="1" applyFill="1" applyBorder="1" applyAlignment="1">
      <alignment horizontal="center" vertical="justify" wrapText="1"/>
    </xf>
    <xf numFmtId="3" fontId="26" fillId="20" borderId="1" xfId="0" applyNumberFormat="1" applyFont="1" applyFill="1" applyBorder="1" applyAlignment="1">
      <alignment vertical="center" wrapText="1"/>
    </xf>
    <xf numFmtId="4" fontId="26" fillId="20" borderId="1" xfId="0" applyNumberFormat="1" applyFont="1" applyFill="1" applyBorder="1" applyAlignment="1">
      <alignment vertical="center" wrapText="1"/>
    </xf>
    <xf numFmtId="44" fontId="27" fillId="0" borderId="1" xfId="9" applyFont="1" applyBorder="1" applyAlignment="1"/>
    <xf numFmtId="17" fontId="27" fillId="2" borderId="1" xfId="1293" applyNumberFormat="1" applyFont="1" applyFill="1" applyBorder="1" applyAlignment="1">
      <alignment horizontal="center" vertical="center"/>
    </xf>
    <xf numFmtId="179" fontId="27" fillId="0" borderId="1" xfId="0" applyNumberFormat="1" applyFont="1" applyBorder="1" applyAlignment="1"/>
    <xf numFmtId="3" fontId="26" fillId="32" borderId="1" xfId="0" applyNumberFormat="1" applyFont="1" applyFill="1" applyBorder="1" applyAlignment="1">
      <alignment vertical="center"/>
    </xf>
    <xf numFmtId="3" fontId="26" fillId="33" borderId="1" xfId="0" applyNumberFormat="1" applyFont="1" applyFill="1" applyBorder="1" applyAlignment="1">
      <alignment vertical="center"/>
    </xf>
    <xf numFmtId="0" fontId="27" fillId="0" borderId="0" xfId="0" applyFont="1" applyAlignment="1">
      <alignment horizontal="justify" vertical="justify"/>
    </xf>
    <xf numFmtId="0" fontId="27" fillId="0" borderId="0" xfId="0" applyFont="1" applyAlignment="1">
      <alignment wrapText="1"/>
    </xf>
    <xf numFmtId="173" fontId="27" fillId="10" borderId="2" xfId="2" applyNumberFormat="1" applyFont="1" applyFill="1" applyBorder="1" applyAlignment="1">
      <alignment horizontal="center" vertical="center" wrapText="1"/>
    </xf>
    <xf numFmtId="0" fontId="26" fillId="20" borderId="5" xfId="0" applyFont="1" applyFill="1" applyBorder="1" applyAlignment="1">
      <alignment horizontal="center" vertical="center" wrapText="1"/>
    </xf>
    <xf numFmtId="169" fontId="27" fillId="0" borderId="1" xfId="0" applyNumberFormat="1" applyFont="1" applyFill="1" applyBorder="1" applyAlignment="1">
      <alignment horizontal="center" vertical="center" wrapText="1"/>
    </xf>
    <xf numFmtId="177" fontId="27" fillId="2" borderId="1" xfId="0" applyNumberFormat="1" applyFont="1" applyFill="1" applyBorder="1" applyAlignment="1">
      <alignment vertical="center" wrapText="1"/>
    </xf>
    <xf numFmtId="14" fontId="27" fillId="2" borderId="1" xfId="0" applyNumberFormat="1" applyFont="1" applyFill="1" applyBorder="1" applyAlignment="1">
      <alignment vertical="center" wrapText="1"/>
    </xf>
    <xf numFmtId="0" fontId="27" fillId="2" borderId="1" xfId="0" applyFont="1" applyFill="1" applyBorder="1" applyAlignment="1">
      <alignment vertical="center" wrapText="1"/>
    </xf>
    <xf numFmtId="177" fontId="27" fillId="11" borderId="1" xfId="0" applyNumberFormat="1" applyFont="1" applyFill="1" applyBorder="1" applyAlignment="1">
      <alignment vertical="center" wrapText="1"/>
    </xf>
    <xf numFmtId="14" fontId="27" fillId="11" borderId="1" xfId="0" applyNumberFormat="1" applyFont="1" applyFill="1" applyBorder="1" applyAlignment="1">
      <alignment vertical="center" wrapText="1"/>
    </xf>
    <xf numFmtId="0" fontId="27" fillId="11" borderId="1" xfId="0" applyFont="1" applyFill="1" applyBorder="1" applyAlignment="1">
      <alignment vertical="center" wrapText="1"/>
    </xf>
    <xf numFmtId="173" fontId="27" fillId="10" borderId="7" xfId="2" applyNumberFormat="1" applyFont="1" applyFill="1" applyBorder="1" applyAlignment="1">
      <alignment horizontal="center" vertical="center" wrapText="1" readingOrder="1"/>
    </xf>
    <xf numFmtId="0" fontId="35" fillId="2" borderId="3" xfId="1308" applyFont="1" applyFill="1" applyBorder="1" applyAlignment="1">
      <alignment horizontal="left" vertical="center" wrapText="1"/>
    </xf>
    <xf numFmtId="0" fontId="27" fillId="2" borderId="1" xfId="0" applyFont="1" applyFill="1" applyBorder="1" applyAlignment="1">
      <alignment horizontal="left" wrapText="1"/>
    </xf>
    <xf numFmtId="0" fontId="27" fillId="2" borderId="3" xfId="0" applyFont="1" applyFill="1" applyBorder="1" applyAlignment="1">
      <alignment horizontal="left" wrapText="1"/>
    </xf>
    <xf numFmtId="0" fontId="35" fillId="0" borderId="3" xfId="1308" applyFont="1" applyFill="1" applyBorder="1" applyAlignment="1">
      <alignment horizontal="left" vertical="center" wrapText="1"/>
    </xf>
    <xf numFmtId="0" fontId="27" fillId="0" borderId="1" xfId="0" applyFont="1" applyFill="1" applyBorder="1" applyAlignment="1">
      <alignment horizontal="left" wrapText="1"/>
    </xf>
    <xf numFmtId="3" fontId="27" fillId="0" borderId="3" xfId="9" applyNumberFormat="1" applyFont="1" applyFill="1" applyBorder="1" applyAlignment="1">
      <alignment horizontal="right" vertical="center" wrapText="1"/>
    </xf>
    <xf numFmtId="179" fontId="27" fillId="0" borderId="1" xfId="9" applyNumberFormat="1" applyFont="1" applyFill="1" applyBorder="1" applyAlignment="1">
      <alignment horizontal="center" vertical="center" wrapText="1"/>
    </xf>
    <xf numFmtId="4" fontId="27" fillId="0" borderId="1" xfId="9" applyNumberFormat="1" applyFont="1" applyFill="1" applyBorder="1" applyAlignment="1">
      <alignment horizontal="right" vertical="center" wrapText="1"/>
    </xf>
    <xf numFmtId="4" fontId="27" fillId="0" borderId="3" xfId="9" applyNumberFormat="1" applyFont="1" applyFill="1" applyBorder="1" applyAlignment="1">
      <alignment horizontal="right" vertical="center" wrapText="1"/>
    </xf>
    <xf numFmtId="4" fontId="27" fillId="0" borderId="13" xfId="9" applyNumberFormat="1" applyFont="1" applyFill="1" applyBorder="1" applyAlignment="1">
      <alignment horizontal="right" vertical="center" wrapText="1"/>
    </xf>
    <xf numFmtId="3" fontId="27" fillId="0" borderId="10" xfId="9" applyNumberFormat="1" applyFont="1" applyFill="1" applyBorder="1" applyAlignment="1">
      <alignment horizontal="right" vertical="center" wrapText="1"/>
    </xf>
    <xf numFmtId="3" fontId="27" fillId="0" borderId="13" xfId="9" applyNumberFormat="1" applyFont="1" applyFill="1" applyBorder="1" applyAlignment="1">
      <alignment horizontal="right" vertical="center" wrapText="1"/>
    </xf>
    <xf numFmtId="4" fontId="27" fillId="0" borderId="12" xfId="9" applyNumberFormat="1" applyFont="1" applyFill="1" applyBorder="1" applyAlignment="1">
      <alignment horizontal="right" vertical="center" wrapText="1"/>
    </xf>
    <xf numFmtId="4" fontId="27" fillId="37" borderId="1" xfId="9" applyNumberFormat="1" applyFont="1" applyFill="1" applyBorder="1" applyAlignment="1">
      <alignment horizontal="right" vertical="center" wrapText="1"/>
    </xf>
    <xf numFmtId="170" fontId="27" fillId="0" borderId="1" xfId="2" applyFont="1" applyBorder="1"/>
    <xf numFmtId="179" fontId="27" fillId="18" borderId="0" xfId="9" applyNumberFormat="1" applyFont="1" applyFill="1" applyBorder="1" applyAlignment="1">
      <alignment vertical="center" wrapText="1"/>
    </xf>
    <xf numFmtId="179" fontId="27" fillId="0" borderId="1" xfId="9" applyNumberFormat="1" applyFont="1" applyFill="1" applyBorder="1" applyAlignment="1">
      <alignment vertical="center" wrapText="1"/>
    </xf>
    <xf numFmtId="179" fontId="26" fillId="21" borderId="23" xfId="9" applyNumberFormat="1" applyFont="1" applyFill="1" applyBorder="1" applyAlignment="1" applyProtection="1">
      <alignment horizontal="right" vertical="center" wrapText="1"/>
    </xf>
    <xf numFmtId="179" fontId="26" fillId="22" borderId="24" xfId="9" applyNumberFormat="1" applyFont="1" applyFill="1" applyBorder="1" applyAlignment="1">
      <alignment vertical="center" wrapText="1"/>
    </xf>
    <xf numFmtId="179" fontId="26" fillId="20" borderId="23" xfId="9" applyNumberFormat="1" applyFont="1" applyFill="1" applyBorder="1" applyAlignment="1">
      <alignment horizontal="right" vertical="center"/>
    </xf>
    <xf numFmtId="179" fontId="27" fillId="0" borderId="1" xfId="9" applyNumberFormat="1" applyFont="1" applyFill="1" applyBorder="1" applyAlignment="1">
      <alignment horizontal="right" vertical="center"/>
    </xf>
    <xf numFmtId="179" fontId="26" fillId="20" borderId="25" xfId="9" applyNumberFormat="1" applyFont="1" applyFill="1" applyBorder="1" applyAlignment="1">
      <alignment horizontal="right" vertical="center"/>
    </xf>
    <xf numFmtId="179" fontId="26" fillId="25" borderId="23"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xf>
    <xf numFmtId="179" fontId="26" fillId="27" borderId="1" xfId="9" applyNumberFormat="1" applyFont="1" applyFill="1" applyBorder="1" applyAlignment="1">
      <alignment horizontal="right" vertical="center" wrapText="1"/>
    </xf>
    <xf numFmtId="179" fontId="26" fillId="28" borderId="1"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wrapText="1"/>
    </xf>
    <xf numFmtId="179" fontId="26" fillId="26" borderId="1" xfId="9" applyNumberFormat="1" applyFont="1" applyFill="1" applyBorder="1" applyAlignment="1">
      <alignment horizontal="right" vertical="center" wrapText="1"/>
    </xf>
    <xf numFmtId="179" fontId="26" fillId="35" borderId="1" xfId="9" applyNumberFormat="1" applyFont="1" applyFill="1" applyBorder="1" applyAlignment="1">
      <alignment horizontal="right" vertical="center" wrapText="1"/>
    </xf>
    <xf numFmtId="179" fontId="27" fillId="10" borderId="3" xfId="9" applyNumberFormat="1" applyFont="1" applyFill="1" applyBorder="1" applyAlignment="1">
      <alignment vertical="center" wrapText="1"/>
    </xf>
    <xf numFmtId="179" fontId="27" fillId="2" borderId="1" xfId="9" applyNumberFormat="1" applyFont="1" applyFill="1" applyBorder="1" applyAlignment="1">
      <alignment horizontal="right" vertical="center" wrapText="1"/>
    </xf>
    <xf numFmtId="179" fontId="27" fillId="2" borderId="1" xfId="9" applyNumberFormat="1" applyFont="1" applyFill="1" applyBorder="1" applyAlignment="1">
      <alignment vertical="center"/>
    </xf>
    <xf numFmtId="179" fontId="26" fillId="20" borderId="1" xfId="9" applyNumberFormat="1" applyFont="1" applyFill="1" applyBorder="1" applyAlignment="1">
      <alignment vertical="center" wrapText="1"/>
    </xf>
    <xf numFmtId="179" fontId="26" fillId="32" borderId="1" xfId="9" applyNumberFormat="1" applyFont="1" applyFill="1" applyBorder="1" applyAlignment="1">
      <alignment vertical="center"/>
    </xf>
    <xf numFmtId="179" fontId="26" fillId="33" borderId="1" xfId="9" applyNumberFormat="1" applyFont="1" applyFill="1" applyBorder="1" applyAlignment="1">
      <alignment vertical="center"/>
    </xf>
    <xf numFmtId="179" fontId="27" fillId="0" borderId="0" xfId="9" applyNumberFormat="1" applyFont="1" applyAlignment="1"/>
    <xf numFmtId="179" fontId="27" fillId="18" borderId="0" xfId="9" applyNumberFormat="1" applyFont="1" applyFill="1" applyBorder="1" applyAlignment="1">
      <alignment vertical="center"/>
    </xf>
    <xf numFmtId="179" fontId="27" fillId="29" borderId="19" xfId="9" applyNumberFormat="1" applyFont="1" applyFill="1" applyBorder="1" applyAlignment="1">
      <alignment vertical="center"/>
    </xf>
    <xf numFmtId="179" fontId="26" fillId="21" borderId="1" xfId="9" applyNumberFormat="1" applyFont="1" applyFill="1" applyBorder="1" applyAlignment="1" applyProtection="1">
      <alignment horizontal="right" vertical="center" wrapText="1"/>
    </xf>
    <xf numFmtId="179" fontId="26" fillId="22" borderId="1" xfId="9" applyNumberFormat="1" applyFont="1" applyFill="1" applyBorder="1" applyAlignment="1">
      <alignment vertical="center" wrapText="1"/>
    </xf>
    <xf numFmtId="179" fontId="27" fillId="2" borderId="1" xfId="9" applyNumberFormat="1" applyFont="1" applyFill="1" applyBorder="1" applyAlignment="1">
      <alignment horizontal="left" vertical="center" wrapText="1"/>
    </xf>
    <xf numFmtId="179" fontId="27" fillId="29" borderId="22" xfId="9" applyNumberFormat="1" applyFont="1" applyFill="1" applyBorder="1" applyAlignment="1">
      <alignment vertical="center"/>
    </xf>
    <xf numFmtId="179" fontId="27" fillId="18" borderId="20" xfId="9" applyNumberFormat="1" applyFont="1" applyFill="1" applyBorder="1" applyAlignment="1">
      <alignment vertical="center"/>
    </xf>
    <xf numFmtId="179" fontId="26" fillId="18" borderId="20" xfId="9" applyNumberFormat="1" applyFont="1" applyFill="1" applyBorder="1" applyAlignment="1">
      <alignment vertical="center"/>
    </xf>
    <xf numFmtId="179" fontId="26" fillId="18" borderId="20" xfId="9" applyNumberFormat="1" applyFont="1" applyFill="1" applyBorder="1" applyAlignment="1">
      <alignment horizontal="center" vertical="center"/>
    </xf>
    <xf numFmtId="179" fontId="27" fillId="18" borderId="21" xfId="9" applyNumberFormat="1" applyFont="1" applyFill="1" applyBorder="1" applyAlignment="1">
      <alignment vertical="center"/>
    </xf>
    <xf numFmtId="179" fontId="27" fillId="18" borderId="8" xfId="9" applyNumberFormat="1" applyFont="1" applyFill="1" applyBorder="1" applyAlignment="1">
      <alignment vertical="center"/>
    </xf>
    <xf numFmtId="179" fontId="27" fillId="0" borderId="3" xfId="9" applyNumberFormat="1" applyFont="1" applyFill="1" applyBorder="1" applyAlignment="1">
      <alignment horizontal="right" vertical="center"/>
    </xf>
    <xf numFmtId="179" fontId="27" fillId="10" borderId="3" xfId="9" applyNumberFormat="1" applyFont="1" applyFill="1" applyBorder="1" applyAlignment="1">
      <alignment vertical="center"/>
    </xf>
    <xf numFmtId="179" fontId="8" fillId="10" borderId="3" xfId="9" applyNumberFormat="1" applyFont="1" applyFill="1" applyBorder="1" applyAlignment="1">
      <alignment vertical="center" wrapText="1"/>
    </xf>
    <xf numFmtId="179" fontId="6" fillId="10" borderId="3" xfId="9" applyNumberFormat="1" applyFont="1" applyFill="1" applyBorder="1" applyAlignment="1">
      <alignment vertical="center" wrapText="1"/>
    </xf>
    <xf numFmtId="179" fontId="12" fillId="10" borderId="3" xfId="9" applyNumberFormat="1" applyFont="1" applyFill="1" applyBorder="1" applyAlignment="1">
      <alignment vertical="center"/>
    </xf>
    <xf numFmtId="179" fontId="6" fillId="2" borderId="1" xfId="9" applyNumberFormat="1" applyFont="1" applyFill="1" applyBorder="1" applyAlignment="1">
      <alignment horizontal="left" vertical="center" wrapText="1"/>
    </xf>
    <xf numFmtId="179" fontId="6" fillId="10" borderId="1" xfId="9" applyNumberFormat="1" applyFont="1" applyFill="1" applyBorder="1" applyAlignment="1">
      <alignment horizontal="left" vertical="center"/>
    </xf>
    <xf numFmtId="179" fontId="6" fillId="2" borderId="1" xfId="9" applyNumberFormat="1" applyFont="1" applyFill="1" applyBorder="1" applyAlignment="1">
      <alignment horizontal="center" vertical="center" wrapText="1"/>
    </xf>
    <xf numFmtId="179" fontId="12" fillId="10" borderId="1" xfId="9" applyNumberFormat="1" applyFont="1" applyFill="1" applyBorder="1" applyAlignment="1">
      <alignment horizontal="left" vertical="center"/>
    </xf>
    <xf numFmtId="179" fontId="6" fillId="43" borderId="1" xfId="9" applyNumberFormat="1" applyFont="1" applyFill="1" applyBorder="1" applyAlignment="1">
      <alignment horizontal="center" vertical="center" wrapText="1"/>
    </xf>
    <xf numFmtId="179" fontId="12" fillId="2" borderId="1" xfId="9" applyNumberFormat="1" applyFont="1" applyFill="1" applyBorder="1" applyAlignment="1">
      <alignment horizontal="left" vertical="center"/>
    </xf>
    <xf numFmtId="179" fontId="12" fillId="10" borderId="16" xfId="9" applyNumberFormat="1" applyFont="1" applyFill="1" applyBorder="1" applyAlignment="1">
      <alignment vertical="center" wrapText="1"/>
    </xf>
    <xf numFmtId="179" fontId="6" fillId="2" borderId="1" xfId="9" applyNumberFormat="1" applyFont="1" applyFill="1" applyBorder="1" applyAlignment="1">
      <alignment horizontal="center" vertical="center"/>
    </xf>
    <xf numFmtId="179" fontId="6" fillId="0" borderId="1" xfId="9" applyNumberFormat="1" applyFont="1" applyFill="1" applyBorder="1" applyAlignment="1">
      <alignment horizontal="center" vertical="center" wrapText="1"/>
    </xf>
    <xf numFmtId="179" fontId="12" fillId="43" borderId="1" xfId="9" applyNumberFormat="1" applyFont="1" applyFill="1" applyBorder="1" applyAlignment="1">
      <alignment horizontal="left" vertical="center"/>
    </xf>
    <xf numFmtId="179" fontId="6" fillId="44" borderId="1" xfId="9" applyNumberFormat="1" applyFont="1" applyFill="1" applyBorder="1" applyAlignment="1">
      <alignment horizontal="center" vertical="center"/>
    </xf>
    <xf numFmtId="179" fontId="6" fillId="41" borderId="1" xfId="9" applyNumberFormat="1" applyFont="1" applyFill="1" applyBorder="1" applyAlignment="1">
      <alignment horizontal="left" vertical="center"/>
    </xf>
    <xf numFmtId="179" fontId="6" fillId="2" borderId="0" xfId="9" applyNumberFormat="1" applyFont="1" applyFill="1" applyBorder="1" applyAlignment="1">
      <alignment horizontal="left" vertical="center"/>
    </xf>
    <xf numFmtId="179" fontId="6" fillId="2" borderId="0" xfId="9" applyNumberFormat="1" applyFont="1" applyFill="1" applyAlignment="1">
      <alignment horizontal="left" vertical="center"/>
    </xf>
    <xf numFmtId="179" fontId="6" fillId="2" borderId="0" xfId="9" applyNumberFormat="1" applyFont="1" applyFill="1" applyAlignment="1">
      <alignment vertical="center"/>
    </xf>
    <xf numFmtId="179" fontId="6" fillId="2" borderId="17" xfId="9" applyNumberFormat="1" applyFont="1" applyFill="1" applyBorder="1" applyAlignment="1">
      <alignment vertical="center"/>
    </xf>
    <xf numFmtId="179" fontId="12" fillId="2" borderId="0" xfId="9" applyNumberFormat="1" applyFont="1" applyFill="1" applyAlignment="1">
      <alignment vertical="center"/>
    </xf>
    <xf numFmtId="179" fontId="12" fillId="2" borderId="17" xfId="9" applyNumberFormat="1" applyFont="1" applyFill="1" applyBorder="1" applyAlignment="1">
      <alignment vertical="center"/>
    </xf>
    <xf numFmtId="179" fontId="33" fillId="0" borderId="0" xfId="9" applyNumberFormat="1" applyFont="1"/>
    <xf numFmtId="0" fontId="26" fillId="24" borderId="1" xfId="0" applyFont="1" applyFill="1" applyBorder="1" applyAlignment="1">
      <alignment horizontal="center" vertical="center" wrapText="1"/>
    </xf>
    <xf numFmtId="0" fontId="26" fillId="27"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28" borderId="1" xfId="0" applyFont="1" applyFill="1" applyBorder="1" applyAlignment="1">
      <alignment horizontal="center" vertical="center"/>
    </xf>
    <xf numFmtId="0" fontId="26" fillId="20" borderId="1" xfId="0" applyFont="1" applyFill="1" applyBorder="1" applyAlignment="1">
      <alignment horizontal="center" vertical="center" wrapText="1"/>
    </xf>
    <xf numFmtId="0" fontId="26" fillId="18" borderId="0" xfId="0" applyFont="1" applyFill="1" applyBorder="1" applyAlignment="1">
      <alignment horizontal="left" vertical="center"/>
    </xf>
    <xf numFmtId="0" fontId="26" fillId="34" borderId="1" xfId="0" applyFont="1" applyFill="1" applyBorder="1" applyAlignment="1">
      <alignment horizontal="center" vertical="center"/>
    </xf>
    <xf numFmtId="173" fontId="27" fillId="10" borderId="3" xfId="2" applyNumberFormat="1" applyFont="1" applyFill="1" applyBorder="1" applyAlignment="1">
      <alignment horizontal="center" vertical="center" wrapText="1" readingOrder="1"/>
    </xf>
    <xf numFmtId="0" fontId="26" fillId="2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8" borderId="1" xfId="0" applyFont="1" applyFill="1" applyBorder="1" applyAlignment="1">
      <alignment horizontal="left" vertical="center"/>
    </xf>
    <xf numFmtId="0" fontId="27" fillId="18" borderId="4" xfId="0" applyFont="1" applyFill="1" applyBorder="1" applyAlignment="1">
      <alignment horizontal="left" vertical="center"/>
    </xf>
    <xf numFmtId="0" fontId="27" fillId="18" borderId="5" xfId="0" applyFont="1" applyFill="1" applyBorder="1" applyAlignment="1">
      <alignment horizontal="left" vertical="center"/>
    </xf>
    <xf numFmtId="177" fontId="27" fillId="11" borderId="1" xfId="0" applyNumberFormat="1" applyFont="1" applyFill="1" applyBorder="1" applyAlignment="1">
      <alignment horizontal="center" vertical="center" wrapText="1"/>
    </xf>
    <xf numFmtId="0" fontId="26" fillId="18" borderId="16" xfId="0" applyFont="1" applyFill="1" applyBorder="1" applyAlignment="1">
      <alignment horizontal="left" vertical="center"/>
    </xf>
    <xf numFmtId="0" fontId="2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4" xfId="0" applyFont="1" applyFill="1" applyBorder="1" applyAlignment="1">
      <alignment horizontal="left" vertical="center"/>
    </xf>
    <xf numFmtId="0" fontId="6" fillId="19" borderId="1" xfId="0" applyFont="1" applyFill="1" applyBorder="1" applyAlignment="1">
      <alignment horizontal="center" vertical="center" wrapText="1"/>
    </xf>
    <xf numFmtId="14" fontId="6" fillId="19" borderId="1" xfId="0" applyNumberFormat="1" applyFont="1" applyFill="1" applyBorder="1" applyAlignment="1">
      <alignment horizontal="center" vertical="center" wrapText="1"/>
    </xf>
    <xf numFmtId="0" fontId="8" fillId="19" borderId="1" xfId="0" applyFont="1" applyFill="1" applyBorder="1" applyAlignment="1">
      <alignment horizontal="center" vertical="center" wrapText="1"/>
    </xf>
    <xf numFmtId="0" fontId="6" fillId="23" borderId="1" xfId="0" applyFont="1" applyFill="1" applyBorder="1" applyAlignment="1">
      <alignment horizontal="center" vertical="center" wrapText="1"/>
    </xf>
    <xf numFmtId="14" fontId="6" fillId="23"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7" fillId="18" borderId="1" xfId="0" applyFont="1" applyFill="1" applyBorder="1" applyAlignment="1">
      <alignment horizontal="center" vertical="center" wrapText="1"/>
    </xf>
    <xf numFmtId="14" fontId="27" fillId="18" borderId="1" xfId="0" applyNumberFormat="1" applyFont="1" applyFill="1" applyBorder="1" applyAlignment="1">
      <alignment horizontal="center" vertical="center" wrapText="1"/>
    </xf>
    <xf numFmtId="14" fontId="27" fillId="18" borderId="3" xfId="0" applyNumberFormat="1" applyFont="1" applyFill="1" applyBorder="1" applyAlignment="1">
      <alignment horizontal="center" vertical="center" wrapText="1"/>
    </xf>
    <xf numFmtId="0" fontId="25" fillId="18" borderId="9" xfId="0" applyFont="1" applyFill="1" applyBorder="1" applyAlignment="1">
      <alignment horizontal="center" vertical="center" wrapText="1"/>
    </xf>
    <xf numFmtId="0" fontId="25" fillId="18" borderId="1" xfId="0" applyFont="1" applyFill="1" applyBorder="1" applyAlignment="1">
      <alignment horizontal="center" vertical="center" textRotation="90" wrapText="1"/>
    </xf>
    <xf numFmtId="0" fontId="36" fillId="18" borderId="3" xfId="0" applyFont="1" applyFill="1" applyBorder="1" applyAlignment="1">
      <alignment horizontal="center" vertical="center" wrapText="1"/>
    </xf>
    <xf numFmtId="0" fontId="25" fillId="18" borderId="9" xfId="0" applyFont="1" applyFill="1" applyBorder="1" applyAlignment="1">
      <alignment horizontal="center" vertical="center" textRotation="90" wrapText="1"/>
    </xf>
    <xf numFmtId="0" fontId="36" fillId="18" borderId="9" xfId="0" applyFont="1" applyFill="1" applyBorder="1" applyAlignment="1">
      <alignment horizontal="center" vertical="center" wrapText="1"/>
    </xf>
    <xf numFmtId="0" fontId="25" fillId="18" borderId="1" xfId="0" applyFont="1" applyFill="1" applyBorder="1" applyAlignment="1">
      <alignment horizontal="center" vertical="center" wrapText="1"/>
    </xf>
    <xf numFmtId="179" fontId="33" fillId="0" borderId="0" xfId="0" applyNumberFormat="1" applyFont="1"/>
    <xf numFmtId="0" fontId="6" fillId="24"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27" fillId="18" borderId="1" xfId="0" applyFont="1" applyFill="1" applyBorder="1" applyAlignment="1">
      <alignment horizontal="center" vertical="center" textRotation="90"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9" fontId="27" fillId="0" borderId="0" xfId="0" applyNumberFormat="1" applyFont="1" applyFill="1" applyBorder="1" applyAlignment="1">
      <alignment horizontal="center" vertical="center"/>
    </xf>
    <xf numFmtId="0" fontId="25" fillId="18" borderId="10" xfId="0" applyFont="1" applyFill="1" applyBorder="1" applyAlignment="1">
      <alignment horizontal="center" vertical="center" textRotation="90" wrapText="1"/>
    </xf>
    <xf numFmtId="0" fontId="36" fillId="18" borderId="10" xfId="0" applyFont="1" applyFill="1" applyBorder="1" applyAlignment="1">
      <alignment horizontal="center" vertical="center" wrapText="1"/>
    </xf>
    <xf numFmtId="173" fontId="5" fillId="8" borderId="3" xfId="2" applyNumberFormat="1" applyFont="1" applyFill="1" applyBorder="1" applyAlignment="1">
      <alignment horizontal="center" vertical="center" wrapText="1" readingOrder="1"/>
    </xf>
    <xf numFmtId="173" fontId="5" fillId="8" borderId="10" xfId="2" applyNumberFormat="1" applyFont="1" applyFill="1" applyBorder="1" applyAlignment="1">
      <alignment horizontal="center" vertical="center" wrapText="1" readingOrder="1"/>
    </xf>
    <xf numFmtId="0" fontId="6" fillId="23" borderId="3" xfId="0" applyFont="1" applyFill="1" applyBorder="1" applyAlignment="1">
      <alignment horizontal="center" vertical="center" wrapText="1"/>
    </xf>
    <xf numFmtId="0" fontId="27" fillId="46" borderId="0" xfId="0" applyFont="1" applyFill="1" applyBorder="1" applyAlignment="1">
      <alignment horizontal="center" vertical="center"/>
    </xf>
    <xf numFmtId="0" fontId="27" fillId="45" borderId="0" xfId="0" applyFont="1" applyFill="1" applyAlignment="1">
      <alignment horizontal="center"/>
    </xf>
    <xf numFmtId="14" fontId="6" fillId="2" borderId="9" xfId="0" applyNumberFormat="1" applyFont="1" applyFill="1" applyBorder="1" applyAlignment="1">
      <alignment horizontal="center" vertical="center" wrapText="1"/>
    </xf>
    <xf numFmtId="169" fontId="27" fillId="0" borderId="0" xfId="0" applyNumberFormat="1" applyFont="1" applyFill="1" applyBorder="1" applyAlignment="1">
      <alignment horizontal="justify" vertical="justify"/>
    </xf>
    <xf numFmtId="0" fontId="6" fillId="18"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7" fillId="18" borderId="15" xfId="0" applyFont="1" applyFill="1" applyBorder="1" applyAlignment="1">
      <alignment horizontal="center" vertical="center" textRotation="90" wrapText="1"/>
    </xf>
    <xf numFmtId="0" fontId="27" fillId="2" borderId="6" xfId="0" applyFont="1" applyFill="1" applyBorder="1" applyAlignment="1">
      <alignment horizontal="left" wrapText="1"/>
    </xf>
    <xf numFmtId="0" fontId="33"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2" fillId="0" borderId="4"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14" fontId="6" fillId="48" borderId="1" xfId="0"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27" fillId="23" borderId="9"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1" xfId="0" applyFont="1" applyFill="1" applyBorder="1" applyAlignment="1">
      <alignment horizontal="justify" vertical="justify" wrapText="1"/>
    </xf>
    <xf numFmtId="0" fontId="26" fillId="20" borderId="3"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6" fillId="2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9" borderId="9" xfId="0" applyFont="1" applyFill="1" applyBorder="1" applyAlignment="1">
      <alignment vertical="center" textRotation="90" wrapText="1"/>
    </xf>
    <xf numFmtId="179" fontId="26" fillId="27" borderId="5" xfId="9" applyNumberFormat="1" applyFont="1" applyFill="1" applyBorder="1" applyAlignment="1">
      <alignment horizontal="right" vertical="center" wrapText="1"/>
    </xf>
    <xf numFmtId="0" fontId="26" fillId="24" borderId="1" xfId="0" applyFont="1" applyFill="1" applyBorder="1" applyAlignment="1">
      <alignment vertical="center" wrapText="1"/>
    </xf>
    <xf numFmtId="0" fontId="27" fillId="2" borderId="3" xfId="0" applyFont="1" applyFill="1" applyBorder="1" applyAlignment="1">
      <alignment horizontal="justify" vertical="justify" wrapText="1"/>
    </xf>
    <xf numFmtId="0" fontId="27" fillId="2" borderId="1" xfId="0" applyNumberFormat="1" applyFont="1" applyFill="1" applyBorder="1" applyAlignment="1">
      <alignment horizontal="justify" vertical="justify" wrapText="1"/>
    </xf>
    <xf numFmtId="0" fontId="35" fillId="2" borderId="1" xfId="1308" applyFont="1" applyFill="1" applyBorder="1" applyAlignment="1">
      <alignment horizontal="center" vertical="center" wrapText="1"/>
    </xf>
    <xf numFmtId="0" fontId="6" fillId="2" borderId="1" xfId="0" applyFont="1" applyFill="1" applyBorder="1" applyAlignment="1">
      <alignment horizontal="center"/>
    </xf>
    <xf numFmtId="0" fontId="12" fillId="10" borderId="16" xfId="0" applyFont="1" applyFill="1" applyBorder="1" applyAlignment="1">
      <alignment vertical="center" wrapText="1"/>
    </xf>
    <xf numFmtId="0" fontId="12" fillId="10" borderId="5" xfId="0" applyFont="1" applyFill="1" applyBorder="1" applyAlignment="1">
      <alignment vertical="center" wrapText="1"/>
    </xf>
    <xf numFmtId="0" fontId="5" fillId="9" borderId="1" xfId="0" applyFont="1" applyFill="1" applyBorder="1" applyAlignment="1">
      <alignment horizontal="center" vertical="center" wrapText="1"/>
    </xf>
    <xf numFmtId="179" fontId="5" fillId="9" borderId="1" xfId="9" applyNumberFormat="1" applyFont="1" applyFill="1" applyBorder="1" applyAlignment="1">
      <alignment horizontal="left" vertical="center"/>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179" fontId="27" fillId="0" borderId="0" xfId="0" applyNumberFormat="1" applyFont="1" applyAlignment="1"/>
    <xf numFmtId="0" fontId="35" fillId="2" borderId="3" xfId="1308" applyFont="1" applyFill="1" applyBorder="1" applyAlignment="1">
      <alignment horizontal="center" vertical="center" wrapText="1"/>
    </xf>
    <xf numFmtId="1" fontId="27" fillId="2" borderId="3" xfId="0" applyNumberFormat="1" applyFont="1" applyFill="1" applyBorder="1" applyAlignment="1">
      <alignment horizontal="right" vertical="center" wrapText="1"/>
    </xf>
    <xf numFmtId="1" fontId="27" fillId="2" borderId="3" xfId="0" applyNumberFormat="1" applyFont="1" applyFill="1" applyBorder="1" applyAlignment="1">
      <alignment horizontal="center" vertical="center" wrapText="1"/>
    </xf>
    <xf numFmtId="179" fontId="27" fillId="2" borderId="1" xfId="9" applyNumberFormat="1" applyFont="1" applyFill="1" applyBorder="1" applyAlignment="1">
      <alignment horizontal="right" vertical="center"/>
    </xf>
    <xf numFmtId="179" fontId="27" fillId="2" borderId="1" xfId="9" applyNumberFormat="1" applyFont="1" applyFill="1" applyBorder="1" applyAlignment="1">
      <alignment vertical="center" wrapText="1"/>
    </xf>
    <xf numFmtId="179" fontId="27" fillId="2" borderId="3" xfId="9" applyNumberFormat="1" applyFont="1" applyFill="1" applyBorder="1" applyAlignment="1">
      <alignment horizontal="right" vertical="center"/>
    </xf>
    <xf numFmtId="3" fontId="27" fillId="2" borderId="1" xfId="5" applyNumberFormat="1" applyFont="1" applyFill="1" applyBorder="1" applyAlignment="1">
      <alignment horizontal="center" vertical="center" wrapText="1"/>
    </xf>
    <xf numFmtId="3" fontId="27" fillId="2" borderId="1" xfId="663" applyNumberFormat="1" applyFont="1" applyFill="1" applyBorder="1" applyAlignment="1">
      <alignment horizontal="center" vertical="center" wrapText="1"/>
    </xf>
    <xf numFmtId="1" fontId="27" fillId="2" borderId="1" xfId="663" applyNumberFormat="1" applyFont="1" applyFill="1" applyBorder="1" applyAlignment="1">
      <alignment horizontal="right" vertical="center" wrapText="1"/>
    </xf>
    <xf numFmtId="44" fontId="27" fillId="2" borderId="1" xfId="0" applyNumberFormat="1" applyFont="1" applyFill="1" applyBorder="1" applyAlignment="1">
      <alignment horizontal="left" vertical="center" wrapText="1"/>
    </xf>
    <xf numFmtId="179" fontId="27" fillId="2" borderId="1" xfId="664" applyNumberFormat="1" applyFont="1" applyFill="1" applyBorder="1" applyAlignment="1">
      <alignment horizontal="center" vertical="center" wrapText="1"/>
    </xf>
    <xf numFmtId="1" fontId="27" fillId="2" borderId="1" xfId="663" applyNumberFormat="1" applyFont="1" applyFill="1" applyBorder="1" applyAlignment="1">
      <alignment horizontal="right" vertical="center"/>
    </xf>
    <xf numFmtId="179" fontId="26" fillId="21" borderId="24" xfId="9" applyNumberFormat="1" applyFont="1" applyFill="1" applyBorder="1" applyAlignment="1" applyProtection="1">
      <alignment horizontal="right" vertical="center" wrapText="1"/>
    </xf>
    <xf numFmtId="179" fontId="26" fillId="21" borderId="10" xfId="9" applyNumberFormat="1" applyFont="1" applyFill="1" applyBorder="1" applyAlignment="1" applyProtection="1">
      <alignment horizontal="right" vertical="center" wrapText="1"/>
    </xf>
    <xf numFmtId="177" fontId="40" fillId="11" borderId="6" xfId="0" applyNumberFormat="1" applyFont="1" applyFill="1" applyBorder="1" applyAlignment="1">
      <alignment horizontal="center" vertical="center" wrapText="1"/>
    </xf>
    <xf numFmtId="177" fontId="40" fillId="11" borderId="3" xfId="0" applyNumberFormat="1" applyFont="1" applyFill="1" applyBorder="1" applyAlignment="1">
      <alignment horizontal="center" vertical="center" wrapText="1"/>
    </xf>
    <xf numFmtId="179" fontId="5" fillId="10" borderId="1" xfId="9" applyNumberFormat="1" applyFont="1" applyFill="1" applyBorder="1" applyAlignment="1">
      <alignment horizontal="left" vertical="center"/>
    </xf>
    <xf numFmtId="14" fontId="33" fillId="0" borderId="1" xfId="0" applyNumberFormat="1" applyFont="1" applyBorder="1"/>
    <xf numFmtId="181" fontId="6" fillId="2" borderId="1" xfId="9" applyNumberFormat="1" applyFont="1" applyFill="1" applyBorder="1" applyAlignment="1">
      <alignment horizontal="left" vertical="center" wrapText="1"/>
    </xf>
    <xf numFmtId="14" fontId="27" fillId="2" borderId="4" xfId="1153" applyNumberFormat="1" applyFont="1" applyFill="1" applyBorder="1" applyAlignment="1">
      <alignment horizontal="center" vertical="center" wrapText="1"/>
    </xf>
    <xf numFmtId="14" fontId="27" fillId="2" borderId="1" xfId="9" applyNumberFormat="1" applyFont="1" applyFill="1" applyBorder="1" applyAlignment="1">
      <alignment horizontal="right" vertical="center" wrapText="1"/>
    </xf>
    <xf numFmtId="181" fontId="27" fillId="2" borderId="1" xfId="9" applyNumberFormat="1" applyFont="1" applyFill="1" applyBorder="1" applyAlignment="1">
      <alignment vertical="center" wrapText="1"/>
    </xf>
    <xf numFmtId="3" fontId="27" fillId="2" borderId="7" xfId="1153" applyNumberFormat="1" applyFont="1" applyFill="1" applyBorder="1" applyAlignment="1">
      <alignment horizontal="center" vertical="center" wrapText="1"/>
    </xf>
    <xf numFmtId="179" fontId="26" fillId="19" borderId="1" xfId="9" applyNumberFormat="1" applyFont="1" applyFill="1" applyBorder="1" applyAlignment="1">
      <alignment vertical="center" wrapText="1"/>
    </xf>
    <xf numFmtId="177" fontId="40" fillId="11" borderId="3" xfId="0" applyNumberFormat="1" applyFont="1" applyFill="1" applyBorder="1" applyAlignment="1">
      <alignment vertical="center" wrapText="1"/>
    </xf>
    <xf numFmtId="14" fontId="40" fillId="11" borderId="3" xfId="0" applyNumberFormat="1" applyFont="1" applyFill="1" applyBorder="1" applyAlignment="1">
      <alignment vertical="center" wrapText="1"/>
    </xf>
    <xf numFmtId="0" fontId="40" fillId="11" borderId="3" xfId="0" applyFont="1" applyFill="1" applyBorder="1" applyAlignment="1">
      <alignment vertical="center" wrapText="1"/>
    </xf>
    <xf numFmtId="181" fontId="27" fillId="10" borderId="1" xfId="9" applyNumberFormat="1" applyFont="1" applyFill="1" applyBorder="1" applyAlignment="1">
      <alignment vertical="center" wrapText="1"/>
    </xf>
    <xf numFmtId="14" fontId="27" fillId="0" borderId="1" xfId="9" applyNumberFormat="1" applyFont="1" applyFill="1" applyBorder="1" applyAlignment="1">
      <alignment vertical="center" wrapText="1"/>
    </xf>
    <xf numFmtId="181" fontId="27" fillId="0" borderId="1" xfId="9" applyNumberFormat="1" applyFont="1" applyFill="1" applyBorder="1" applyAlignment="1">
      <alignment vertical="center" wrapText="1"/>
    </xf>
    <xf numFmtId="14" fontId="27" fillId="2" borderId="1" xfId="0" applyNumberFormat="1" applyFont="1" applyFill="1" applyBorder="1" applyAlignment="1">
      <alignment vertical="center"/>
    </xf>
    <xf numFmtId="0" fontId="27" fillId="2" borderId="1" xfId="0" applyFont="1" applyFill="1" applyBorder="1" applyAlignment="1"/>
    <xf numFmtId="4" fontId="27" fillId="2" borderId="1" xfId="9" applyNumberFormat="1" applyFont="1" applyFill="1" applyBorder="1" applyAlignment="1">
      <alignment horizontal="right" vertical="center" wrapText="1"/>
    </xf>
    <xf numFmtId="3" fontId="27" fillId="2" borderId="1" xfId="0" applyNumberFormat="1" applyFont="1" applyFill="1" applyBorder="1" applyAlignment="1"/>
    <xf numFmtId="0" fontId="27" fillId="2" borderId="0" xfId="0" applyFont="1" applyFill="1" applyAlignment="1"/>
    <xf numFmtId="14" fontId="27" fillId="0" borderId="1" xfId="0" applyNumberFormat="1" applyFont="1" applyFill="1" applyBorder="1" applyAlignment="1"/>
    <xf numFmtId="1" fontId="6" fillId="19" borderId="1" xfId="0" applyNumberFormat="1" applyFont="1" applyFill="1" applyBorder="1" applyAlignment="1">
      <alignment horizontal="center" vertical="center" wrapText="1"/>
    </xf>
    <xf numFmtId="14" fontId="27" fillId="10" borderId="1" xfId="0" applyNumberFormat="1" applyFont="1" applyFill="1" applyBorder="1" applyAlignment="1"/>
    <xf numFmtId="0" fontId="6" fillId="2" borderId="1" xfId="0" applyFont="1" applyFill="1" applyBorder="1" applyAlignment="1">
      <alignment horizontal="center" vertical="center" wrapText="1"/>
    </xf>
    <xf numFmtId="0" fontId="27" fillId="0" borderId="4" xfId="0" applyFont="1" applyFill="1" applyBorder="1" applyAlignment="1"/>
    <xf numFmtId="179" fontId="26" fillId="21" borderId="14" xfId="9" applyNumberFormat="1" applyFont="1" applyFill="1" applyBorder="1" applyAlignment="1" applyProtection="1">
      <alignment horizontal="right" vertical="center" wrapText="1"/>
    </xf>
    <xf numFmtId="179" fontId="26" fillId="22" borderId="4" xfId="9" applyNumberFormat="1" applyFont="1" applyFill="1" applyBorder="1" applyAlignment="1">
      <alignment vertical="center" wrapText="1"/>
    </xf>
    <xf numFmtId="179" fontId="27" fillId="0" borderId="4" xfId="9" applyNumberFormat="1" applyFont="1" applyFill="1" applyBorder="1" applyAlignment="1">
      <alignment vertical="center" wrapText="1"/>
    </xf>
    <xf numFmtId="179" fontId="26" fillId="20" borderId="4" xfId="9" applyNumberFormat="1" applyFont="1" applyFill="1" applyBorder="1" applyAlignment="1">
      <alignment horizontal="right" vertical="center"/>
    </xf>
    <xf numFmtId="179" fontId="27" fillId="2" borderId="4" xfId="9" applyNumberFormat="1" applyFont="1" applyFill="1" applyBorder="1" applyAlignment="1">
      <alignment vertical="center" wrapText="1"/>
    </xf>
    <xf numFmtId="179" fontId="26" fillId="25" borderId="26" xfId="9" applyNumberFormat="1" applyFont="1" applyFill="1" applyBorder="1" applyAlignment="1">
      <alignment horizontal="right" vertical="center"/>
    </xf>
    <xf numFmtId="179" fontId="26" fillId="27" borderId="4" xfId="9" applyNumberFormat="1" applyFont="1" applyFill="1" applyBorder="1" applyAlignment="1">
      <alignment horizontal="right" vertical="center" wrapText="1"/>
    </xf>
    <xf numFmtId="179" fontId="26" fillId="28" borderId="4" xfId="9" applyNumberFormat="1" applyFont="1" applyFill="1" applyBorder="1" applyAlignment="1">
      <alignment horizontal="right" vertical="center"/>
    </xf>
    <xf numFmtId="179" fontId="26" fillId="20" borderId="4" xfId="9" applyNumberFormat="1" applyFont="1" applyFill="1" applyBorder="1" applyAlignment="1">
      <alignment horizontal="right" vertical="center" wrapText="1"/>
    </xf>
    <xf numFmtId="179" fontId="27" fillId="2" borderId="4" xfId="9" applyNumberFormat="1" applyFont="1" applyFill="1" applyBorder="1" applyAlignment="1">
      <alignment horizontal="right" vertical="center" wrapText="1"/>
    </xf>
    <xf numFmtId="179" fontId="27" fillId="10" borderId="4" xfId="9" applyNumberFormat="1" applyFont="1" applyFill="1" applyBorder="1" applyAlignment="1">
      <alignment vertical="center" wrapText="1"/>
    </xf>
    <xf numFmtId="179" fontId="26" fillId="26" borderId="4" xfId="9" applyNumberFormat="1" applyFont="1" applyFill="1" applyBorder="1" applyAlignment="1">
      <alignment horizontal="right" vertical="center" wrapText="1"/>
    </xf>
    <xf numFmtId="179" fontId="26" fillId="35" borderId="4" xfId="9" applyNumberFormat="1" applyFont="1" applyFill="1" applyBorder="1" applyAlignment="1">
      <alignment horizontal="right" vertical="center" wrapText="1"/>
    </xf>
    <xf numFmtId="0" fontId="40" fillId="11" borderId="7" xfId="0" applyFont="1" applyFill="1" applyBorder="1" applyAlignment="1">
      <alignment vertical="center" wrapText="1"/>
    </xf>
    <xf numFmtId="0" fontId="27" fillId="0" borderId="4" xfId="0" applyFont="1" applyBorder="1" applyAlignment="1"/>
    <xf numFmtId="3" fontId="26" fillId="20" borderId="4" xfId="0" applyNumberFormat="1" applyFont="1" applyFill="1" applyBorder="1" applyAlignment="1">
      <alignment vertical="center" wrapText="1"/>
    </xf>
    <xf numFmtId="3" fontId="26" fillId="32" borderId="4" xfId="0" applyNumberFormat="1" applyFont="1" applyFill="1" applyBorder="1" applyAlignment="1">
      <alignment vertical="center"/>
    </xf>
    <xf numFmtId="3" fontId="26" fillId="26" borderId="4" xfId="0" applyNumberFormat="1" applyFont="1" applyFill="1" applyBorder="1" applyAlignment="1">
      <alignment horizontal="right" vertical="center" wrapText="1"/>
    </xf>
    <xf numFmtId="3" fontId="26" fillId="33" borderId="4" xfId="0" applyNumberFormat="1" applyFont="1" applyFill="1" applyBorder="1" applyAlignment="1">
      <alignment vertical="center"/>
    </xf>
    <xf numFmtId="177" fontId="40" fillId="11" borderId="1" xfId="0" applyNumberFormat="1" applyFont="1" applyFill="1" applyBorder="1" applyAlignment="1">
      <alignment horizontal="center" vertical="center" wrapText="1"/>
    </xf>
    <xf numFmtId="177" fontId="40" fillId="11" borderId="1" xfId="0" applyNumberFormat="1" applyFont="1" applyFill="1" applyBorder="1" applyAlignment="1">
      <alignment vertical="center" wrapText="1"/>
    </xf>
    <xf numFmtId="0" fontId="27" fillId="29" borderId="1" xfId="0" applyFont="1" applyFill="1" applyBorder="1" applyAlignment="1">
      <alignment horizontal="center" vertical="center" wrapText="1"/>
    </xf>
    <xf numFmtId="14" fontId="27" fillId="29" borderId="1" xfId="0" applyNumberFormat="1" applyFont="1" applyFill="1" applyBorder="1" applyAlignment="1">
      <alignment horizontal="center" vertical="center" wrapText="1"/>
    </xf>
    <xf numFmtId="179" fontId="27" fillId="2" borderId="3" xfId="9"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4" xfId="0" applyFont="1" applyFill="1" applyBorder="1" applyAlignment="1">
      <alignment horizontal="left" vertical="center"/>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81" fontId="6" fillId="2" borderId="1" xfId="9" applyNumberFormat="1" applyFont="1" applyFill="1" applyBorder="1" applyAlignment="1">
      <alignment horizontal="center" vertical="center" wrapText="1"/>
    </xf>
    <xf numFmtId="171" fontId="4" fillId="0" borderId="0" xfId="2" applyNumberFormat="1" applyAlignment="1">
      <alignment vertical="center"/>
    </xf>
    <xf numFmtId="179" fontId="27" fillId="0" borderId="4" xfId="9" applyNumberFormat="1" applyFont="1" applyFill="1" applyBorder="1" applyAlignment="1">
      <alignment horizontal="left" vertical="center"/>
    </xf>
    <xf numFmtId="179" fontId="27" fillId="0" borderId="4" xfId="9" applyNumberFormat="1" applyFont="1" applyFill="1" applyBorder="1" applyAlignment="1">
      <alignment horizontal="left" vertical="center" wrapText="1"/>
    </xf>
    <xf numFmtId="0" fontId="8" fillId="7" borderId="1" xfId="0" applyFont="1" applyFill="1" applyBorder="1" applyAlignment="1">
      <alignment horizontal="center" vertical="center" wrapText="1"/>
    </xf>
    <xf numFmtId="0" fontId="28" fillId="2" borderId="1" xfId="1308" applyFill="1" applyBorder="1" applyAlignment="1">
      <alignment horizontal="center" vertical="center" wrapText="1"/>
    </xf>
    <xf numFmtId="3"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179" fontId="36" fillId="0" borderId="1" xfId="9" applyNumberFormat="1" applyFont="1" applyFill="1" applyBorder="1" applyAlignment="1">
      <alignment vertical="center" wrapText="1"/>
    </xf>
    <xf numFmtId="0" fontId="6" fillId="2" borderId="1" xfId="0" applyFont="1" applyFill="1" applyBorder="1" applyAlignment="1">
      <alignment horizontal="center" vertical="center" wrapText="1"/>
    </xf>
    <xf numFmtId="177" fontId="26" fillId="11" borderId="5" xfId="0" applyNumberFormat="1" applyFont="1" applyFill="1" applyBorder="1" applyAlignment="1">
      <alignment horizontal="center" vertical="center" wrapText="1"/>
    </xf>
    <xf numFmtId="177" fontId="26" fillId="11" borderId="1" xfId="0" applyNumberFormat="1" applyFont="1" applyFill="1" applyBorder="1" applyAlignment="1">
      <alignment horizontal="center" vertical="center" wrapText="1"/>
    </xf>
    <xf numFmtId="0" fontId="33" fillId="0" borderId="5" xfId="0" applyFont="1" applyBorder="1" applyAlignment="1">
      <alignment horizontal="center" vertical="center"/>
    </xf>
    <xf numFmtId="173" fontId="26" fillId="10" borderId="2" xfId="2" applyNumberFormat="1" applyFont="1" applyFill="1" applyBorder="1" applyAlignment="1">
      <alignment horizontal="center" vertical="center" wrapText="1"/>
    </xf>
    <xf numFmtId="0" fontId="26" fillId="11" borderId="0" xfId="0" applyFont="1" applyFill="1" applyAlignment="1"/>
    <xf numFmtId="0" fontId="26" fillId="11" borderId="0" xfId="0" applyFont="1" applyFill="1" applyAlignment="1">
      <alignment wrapText="1"/>
    </xf>
    <xf numFmtId="0" fontId="26" fillId="0" borderId="0" xfId="0" applyFont="1" applyAlignment="1"/>
    <xf numFmtId="173" fontId="26" fillId="10" borderId="3" xfId="2" applyNumberFormat="1" applyFont="1" applyFill="1" applyBorder="1" applyAlignment="1">
      <alignment horizontal="center" vertical="center" wrapText="1"/>
    </xf>
    <xf numFmtId="173" fontId="26" fillId="10" borderId="7" xfId="2" applyNumberFormat="1" applyFont="1" applyFill="1" applyBorder="1" applyAlignment="1">
      <alignment horizontal="center" vertical="center" wrapText="1"/>
    </xf>
    <xf numFmtId="179" fontId="26" fillId="10" borderId="3" xfId="9" applyNumberFormat="1" applyFont="1" applyFill="1" applyBorder="1" applyAlignment="1">
      <alignment horizontal="center" vertical="center" wrapText="1"/>
    </xf>
    <xf numFmtId="179" fontId="26" fillId="10" borderId="3" xfId="9" applyNumberFormat="1" applyFont="1" applyFill="1" applyBorder="1" applyAlignment="1">
      <alignment horizontal="center" vertical="center"/>
    </xf>
    <xf numFmtId="0" fontId="26" fillId="11" borderId="0" xfId="0" applyFont="1" applyFill="1" applyAlignment="1">
      <alignment horizontal="center"/>
    </xf>
    <xf numFmtId="0" fontId="26" fillId="11" borderId="0" xfId="0" applyFont="1" applyFill="1" applyAlignment="1">
      <alignment horizontal="center" wrapText="1"/>
    </xf>
    <xf numFmtId="0" fontId="26" fillId="0" borderId="0" xfId="0" applyFont="1" applyAlignment="1">
      <alignment horizontal="center"/>
    </xf>
    <xf numFmtId="177" fontId="39" fillId="11" borderId="6" xfId="0" applyNumberFormat="1" applyFont="1" applyFill="1" applyBorder="1" applyAlignment="1">
      <alignment horizontal="center" vertical="center" wrapText="1"/>
    </xf>
    <xf numFmtId="177" fontId="39" fillId="11" borderId="3" xfId="0" applyNumberFormat="1" applyFont="1" applyFill="1" applyBorder="1" applyAlignment="1">
      <alignment horizontal="center" vertical="center" wrapText="1"/>
    </xf>
    <xf numFmtId="177" fontId="39" fillId="11" borderId="3" xfId="0" applyNumberFormat="1" applyFont="1" applyFill="1" applyBorder="1" applyAlignment="1">
      <alignment vertical="center" wrapText="1"/>
    </xf>
    <xf numFmtId="14" fontId="39" fillId="11" borderId="3" xfId="0" applyNumberFormat="1" applyFont="1" applyFill="1" applyBorder="1" applyAlignment="1">
      <alignment vertical="center" wrapText="1"/>
    </xf>
    <xf numFmtId="0" fontId="39" fillId="11" borderId="3"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3" fillId="10" borderId="1" xfId="0" applyFont="1" applyFill="1" applyBorder="1" applyAlignment="1">
      <alignment horizontal="center" vertical="center"/>
    </xf>
    <xf numFmtId="1" fontId="27" fillId="10" borderId="1" xfId="0" applyNumberFormat="1"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1" xfId="0" applyFont="1" applyFill="1" applyBorder="1" applyAlignment="1">
      <alignment horizontal="center" vertical="top" wrapText="1"/>
    </xf>
    <xf numFmtId="3" fontId="27" fillId="2" borderId="1" xfId="664" applyNumberFormat="1" applyFont="1" applyFill="1" applyBorder="1" applyAlignment="1">
      <alignment horizontal="center" vertical="center" wrapText="1"/>
    </xf>
    <xf numFmtId="0" fontId="27" fillId="2" borderId="3" xfId="1293" applyFont="1" applyFill="1" applyBorder="1" applyAlignment="1">
      <alignment horizontal="center" vertical="center"/>
    </xf>
    <xf numFmtId="0" fontId="27" fillId="2" borderId="1" xfId="0" applyFont="1" applyFill="1" applyBorder="1" applyAlignment="1">
      <alignment horizontal="justify" vertical="center" wrapText="1"/>
    </xf>
    <xf numFmtId="0" fontId="27" fillId="10" borderId="1" xfId="0" applyFont="1" applyFill="1" applyBorder="1" applyAlignment="1">
      <alignment horizontal="center" vertical="center" wrapText="1"/>
    </xf>
    <xf numFmtId="179" fontId="27" fillId="10" borderId="1" xfId="9" applyNumberFormat="1" applyFont="1" applyFill="1" applyBorder="1" applyAlignment="1">
      <alignment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3" fontId="33" fillId="2" borderId="1" xfId="0" applyNumberFormat="1" applyFont="1" applyFill="1" applyBorder="1" applyAlignment="1">
      <alignment horizontal="center" vertical="center"/>
    </xf>
    <xf numFmtId="0" fontId="6" fillId="7" borderId="1" xfId="0" applyFont="1" applyFill="1" applyBorder="1" applyAlignment="1">
      <alignment horizontal="center" vertical="center" wrapText="1"/>
    </xf>
    <xf numFmtId="0" fontId="33" fillId="7" borderId="1"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19" borderId="3" xfId="0" applyFont="1" applyFill="1" applyBorder="1" applyAlignment="1">
      <alignment horizontal="center" vertical="center" wrapText="1"/>
    </xf>
    <xf numFmtId="179" fontId="27" fillId="2" borderId="3" xfId="9" applyNumberFormat="1" applyFont="1" applyFill="1" applyBorder="1" applyAlignment="1">
      <alignment horizontal="left" vertical="center" wrapText="1"/>
    </xf>
    <xf numFmtId="3" fontId="27" fillId="2" borderId="7" xfId="1158" applyNumberFormat="1" applyFont="1" applyFill="1" applyBorder="1" applyAlignment="1">
      <alignment horizontal="center" vertical="center" wrapText="1"/>
    </xf>
    <xf numFmtId="3" fontId="27" fillId="0" borderId="3" xfId="9" applyNumberFormat="1" applyFont="1" applyFill="1" applyBorder="1" applyAlignment="1">
      <alignment vertical="center"/>
    </xf>
    <xf numFmtId="3" fontId="27" fillId="2" borderId="3" xfId="1158" applyNumberFormat="1" applyFont="1" applyFill="1" applyBorder="1" applyAlignment="1">
      <alignment horizontal="left" vertical="center" wrapText="1"/>
    </xf>
    <xf numFmtId="3" fontId="27" fillId="2" borderId="3" xfId="1158" applyNumberFormat="1" applyFont="1" applyFill="1" applyBorder="1" applyAlignment="1">
      <alignment horizontal="right" vertical="center" wrapText="1"/>
    </xf>
    <xf numFmtId="14" fontId="27" fillId="0" borderId="3" xfId="9" applyNumberFormat="1" applyFont="1" applyFill="1" applyBorder="1" applyAlignment="1">
      <alignment vertical="center"/>
    </xf>
    <xf numFmtId="3" fontId="27" fillId="0" borderId="3" xfId="0" applyNumberFormat="1" applyFont="1" applyBorder="1" applyAlignment="1"/>
    <xf numFmtId="0" fontId="27" fillId="0" borderId="3" xfId="0" applyFont="1" applyBorder="1" applyAlignment="1"/>
    <xf numFmtId="4" fontId="27" fillId="0" borderId="3" xfId="0" applyNumberFormat="1" applyFont="1" applyBorder="1" applyAlignment="1"/>
    <xf numFmtId="44" fontId="27" fillId="0" borderId="3" xfId="9" applyFont="1" applyBorder="1" applyAlignment="1"/>
    <xf numFmtId="179" fontId="27" fillId="0" borderId="3" xfId="9" applyNumberFormat="1" applyFont="1" applyFill="1" applyBorder="1" applyAlignment="1">
      <alignment vertical="center" wrapText="1"/>
    </xf>
    <xf numFmtId="14" fontId="27" fillId="2" borderId="7" xfId="1153" applyNumberFormat="1" applyFont="1" applyFill="1" applyBorder="1" applyAlignment="1">
      <alignment horizontal="center" vertical="center" wrapText="1"/>
    </xf>
    <xf numFmtId="181" fontId="27" fillId="2" borderId="3" xfId="9" applyNumberFormat="1" applyFont="1" applyFill="1" applyBorder="1" applyAlignment="1">
      <alignment vertical="center" wrapText="1"/>
    </xf>
    <xf numFmtId="0" fontId="26" fillId="20" borderId="10" xfId="0" applyFont="1" applyFill="1" applyBorder="1" applyAlignment="1">
      <alignment horizontal="center" vertical="justify" wrapText="1"/>
    </xf>
    <xf numFmtId="179" fontId="26" fillId="30" borderId="10" xfId="9" applyNumberFormat="1" applyFont="1" applyFill="1" applyBorder="1" applyAlignment="1">
      <alignment vertical="center"/>
    </xf>
    <xf numFmtId="3" fontId="26" fillId="30" borderId="10" xfId="0" applyNumberFormat="1" applyFont="1" applyFill="1" applyBorder="1" applyAlignment="1">
      <alignment vertical="center"/>
    </xf>
    <xf numFmtId="3" fontId="26" fillId="30" borderId="14" xfId="0" applyNumberFormat="1" applyFont="1" applyFill="1" applyBorder="1" applyAlignment="1">
      <alignment vertical="center"/>
    </xf>
    <xf numFmtId="0" fontId="35" fillId="2" borderId="1" xfId="1308" applyFont="1" applyFill="1" applyBorder="1" applyAlignment="1">
      <alignment horizontal="left" vertical="center" wrapText="1"/>
    </xf>
    <xf numFmtId="3" fontId="27" fillId="2" borderId="1" xfId="1158" applyNumberFormat="1" applyFont="1" applyFill="1" applyBorder="1" applyAlignment="1">
      <alignment horizontal="center" vertical="center" wrapText="1"/>
    </xf>
    <xf numFmtId="14" fontId="27" fillId="2" borderId="1" xfId="1153" applyNumberFormat="1" applyFont="1" applyFill="1" applyBorder="1" applyAlignment="1">
      <alignment horizontal="center" vertical="center" wrapText="1"/>
    </xf>
    <xf numFmtId="14" fontId="6" fillId="2" borderId="1" xfId="9"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173" fontId="27" fillId="10" borderId="3" xfId="2" applyNumberFormat="1" applyFont="1" applyFill="1" applyBorder="1" applyAlignment="1">
      <alignment horizontal="center" vertical="center" wrapText="1" readingOrder="1"/>
    </xf>
    <xf numFmtId="173" fontId="27" fillId="10" borderId="10" xfId="2" applyNumberFormat="1" applyFont="1" applyFill="1" applyBorder="1" applyAlignment="1">
      <alignment horizontal="center" vertical="center" wrapText="1" readingOrder="1"/>
    </xf>
    <xf numFmtId="0" fontId="27" fillId="0" borderId="1" xfId="0" applyFont="1" applyFill="1" applyBorder="1" applyAlignment="1">
      <alignment horizontal="center" vertical="center" wrapText="1"/>
    </xf>
    <xf numFmtId="173" fontId="26" fillId="10" borderId="1" xfId="2" applyNumberFormat="1" applyFont="1" applyFill="1" applyBorder="1" applyAlignment="1">
      <alignment horizontal="center" vertical="center" textRotation="90" wrapText="1" readingOrder="1"/>
    </xf>
    <xf numFmtId="0" fontId="6" fillId="2"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27" fillId="49"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35" borderId="1" xfId="0" applyFont="1" applyFill="1" applyBorder="1" applyAlignment="1">
      <alignment horizontal="center" vertical="center" wrapText="1"/>
    </xf>
    <xf numFmtId="0" fontId="27" fillId="35" borderId="9" xfId="0" applyFont="1" applyFill="1" applyBorder="1" applyAlignment="1">
      <alignment horizontal="center" vertical="center" wrapText="1"/>
    </xf>
    <xf numFmtId="0" fontId="27" fillId="14"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179" fontId="6" fillId="2" borderId="0" xfId="0" applyNumberFormat="1" applyFont="1" applyFill="1" applyAlignment="1">
      <alignment vertical="center"/>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34" borderId="9" xfId="0" applyFont="1" applyFill="1" applyBorder="1" applyAlignment="1">
      <alignment horizontal="center" vertical="center" wrapText="1"/>
    </xf>
    <xf numFmtId="1" fontId="27" fillId="2" borderId="1" xfId="0" applyNumberFormat="1" applyFont="1" applyFill="1" applyBorder="1" applyAlignment="1">
      <alignment horizontal="right" vertical="center" wrapText="1"/>
    </xf>
    <xf numFmtId="0" fontId="27" fillId="34" borderId="1" xfId="0" applyFont="1" applyFill="1" applyBorder="1" applyAlignment="1">
      <alignment horizontal="center" vertical="center" wrapText="1"/>
    </xf>
    <xf numFmtId="179" fontId="27" fillId="11" borderId="1" xfId="9" applyNumberFormat="1" applyFont="1" applyFill="1" applyBorder="1" applyAlignment="1">
      <alignment horizontal="right" vertical="center" wrapText="1"/>
    </xf>
    <xf numFmtId="179" fontId="27" fillId="11" borderId="3" xfId="9" applyNumberFormat="1" applyFont="1" applyFill="1" applyBorder="1" applyAlignment="1">
      <alignment horizontal="right" vertical="center" wrapText="1"/>
    </xf>
    <xf numFmtId="179" fontId="12" fillId="10" borderId="1" xfId="9" applyNumberFormat="1" applyFont="1" applyFill="1" applyBorder="1" applyAlignment="1">
      <alignment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1" fillId="1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2" borderId="16" xfId="0" applyFont="1" applyFill="1" applyBorder="1" applyAlignment="1">
      <alignment horizontal="justify" vertical="top"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173" fontId="12" fillId="11" borderId="7" xfId="3" applyNumberFormat="1" applyFont="1" applyFill="1" applyBorder="1" applyAlignment="1">
      <alignment horizontal="center" vertical="center" wrapText="1"/>
    </xf>
    <xf numFmtId="173" fontId="12" fillId="11" borderId="14" xfId="3" applyNumberFormat="1" applyFont="1" applyFill="1" applyBorder="1" applyAlignment="1">
      <alignment horizontal="center" vertical="center" wrapText="1"/>
    </xf>
    <xf numFmtId="173" fontId="12" fillId="11" borderId="3" xfId="3" applyNumberFormat="1" applyFont="1" applyFill="1" applyBorder="1" applyAlignment="1">
      <alignment horizontal="center" vertical="center"/>
    </xf>
    <xf numFmtId="173" fontId="12" fillId="11" borderId="9" xfId="3" applyNumberFormat="1"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9" xfId="6" applyFont="1" applyFill="1" applyBorder="1" applyAlignment="1">
      <alignment horizontal="center" vertical="center" wrapText="1"/>
    </xf>
    <xf numFmtId="0" fontId="6" fillId="2" borderId="10"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9" xfId="6" applyFont="1" applyFill="1" applyBorder="1" applyAlignment="1">
      <alignment horizontal="center" vertical="center" wrapText="1"/>
    </xf>
    <xf numFmtId="0" fontId="12" fillId="0" borderId="10" xfId="6" applyFont="1" applyFill="1" applyBorder="1" applyAlignment="1">
      <alignment horizontal="center" vertical="center" wrapText="1"/>
    </xf>
    <xf numFmtId="173" fontId="13" fillId="14" borderId="9" xfId="3" applyNumberFormat="1" applyFont="1" applyFill="1" applyBorder="1" applyAlignment="1">
      <alignment horizontal="center" vertical="center" wrapText="1"/>
    </xf>
    <xf numFmtId="173" fontId="13" fillId="14" borderId="10" xfId="3" applyNumberFormat="1" applyFont="1" applyFill="1" applyBorder="1" applyAlignment="1">
      <alignment horizontal="center" vertical="center" wrapText="1"/>
    </xf>
    <xf numFmtId="0" fontId="6" fillId="11" borderId="3" xfId="6" applyFont="1" applyFill="1" applyBorder="1" applyAlignment="1">
      <alignment horizontal="center" vertical="center" wrapText="1"/>
    </xf>
    <xf numFmtId="0" fontId="6" fillId="11" borderId="10" xfId="6"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10" xfId="6" applyNumberFormat="1" applyFont="1" applyFill="1" applyBorder="1" applyAlignment="1">
      <alignment horizontal="center" vertical="center" wrapText="1"/>
    </xf>
    <xf numFmtId="0" fontId="12" fillId="10" borderId="3" xfId="6" applyFont="1" applyFill="1" applyBorder="1" applyAlignment="1">
      <alignment horizontal="center" vertical="center" wrapText="1"/>
    </xf>
    <xf numFmtId="0" fontId="12" fillId="10" borderId="10" xfId="6" applyFont="1" applyFill="1" applyBorder="1" applyAlignment="1">
      <alignment horizontal="center" vertical="center" wrapText="1"/>
    </xf>
    <xf numFmtId="0" fontId="13" fillId="10" borderId="1" xfId="6" applyFont="1" applyFill="1" applyBorder="1" applyAlignment="1">
      <alignment horizontal="center" vertical="center" wrapText="1"/>
    </xf>
    <xf numFmtId="173" fontId="8" fillId="10" borderId="4" xfId="3" applyNumberFormat="1" applyFont="1" applyFill="1" applyBorder="1" applyAlignment="1">
      <alignment horizontal="center" vertical="center" wrapText="1"/>
    </xf>
    <xf numFmtId="173" fontId="8" fillId="10" borderId="16" xfId="3" applyNumberFormat="1" applyFont="1" applyFill="1" applyBorder="1" applyAlignment="1">
      <alignment horizontal="center" vertical="center" wrapText="1"/>
    </xf>
    <xf numFmtId="173" fontId="8" fillId="10" borderId="5" xfId="3" applyNumberFormat="1" applyFont="1" applyFill="1" applyBorder="1" applyAlignment="1">
      <alignment horizontal="center" vertical="center" wrapText="1"/>
    </xf>
    <xf numFmtId="0" fontId="13" fillId="10" borderId="4" xfId="6" applyFont="1" applyFill="1" applyBorder="1" applyAlignment="1">
      <alignment horizontal="center" vertical="center" wrapText="1"/>
    </xf>
    <xf numFmtId="0" fontId="13" fillId="10" borderId="16" xfId="6" applyFont="1" applyFill="1" applyBorder="1" applyAlignment="1">
      <alignment horizontal="center" vertical="center" wrapText="1"/>
    </xf>
    <xf numFmtId="0" fontId="13" fillId="10" borderId="5" xfId="6" applyFont="1" applyFill="1" applyBorder="1" applyAlignment="1">
      <alignment horizontal="center" vertical="center" wrapText="1"/>
    </xf>
    <xf numFmtId="0" fontId="12" fillId="10" borderId="4" xfId="6" applyFont="1" applyFill="1" applyBorder="1" applyAlignment="1">
      <alignment horizontal="center" vertical="center" wrapText="1"/>
    </xf>
    <xf numFmtId="0" fontId="12" fillId="10" borderId="16" xfId="6" applyFont="1" applyFill="1" applyBorder="1" applyAlignment="1">
      <alignment horizontal="center" vertical="center" wrapText="1"/>
    </xf>
    <xf numFmtId="0" fontId="12" fillId="10" borderId="5" xfId="6" applyFont="1" applyFill="1" applyBorder="1" applyAlignment="1">
      <alignment horizontal="center" vertical="center" wrapText="1"/>
    </xf>
    <xf numFmtId="173" fontId="6" fillId="2" borderId="3" xfId="3" applyNumberFormat="1" applyFont="1" applyFill="1" applyBorder="1" applyAlignment="1">
      <alignment horizontal="center" vertical="center" wrapText="1"/>
    </xf>
    <xf numFmtId="173" fontId="6" fillId="2" borderId="10" xfId="3"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10" borderId="10" xfId="3" applyNumberFormat="1" applyFont="1" applyFill="1" applyBorder="1" applyAlignment="1">
      <alignment horizontal="center" vertical="center" wrapText="1"/>
    </xf>
    <xf numFmtId="0" fontId="5" fillId="0" borderId="1" xfId="6" applyFont="1" applyFill="1" applyBorder="1" applyAlignment="1">
      <alignment horizontal="center" vertical="center" textRotation="90" wrapText="1"/>
    </xf>
    <xf numFmtId="0" fontId="13" fillId="7" borderId="1" xfId="6" applyFont="1" applyFill="1" applyBorder="1" applyAlignment="1">
      <alignment horizontal="center" vertical="center"/>
    </xf>
    <xf numFmtId="0" fontId="5" fillId="9" borderId="1" xfId="6" applyFont="1" applyFill="1" applyBorder="1" applyAlignment="1">
      <alignment horizontal="center" vertical="center" wrapText="1"/>
    </xf>
    <xf numFmtId="0" fontId="13" fillId="0" borderId="3" xfId="6" applyFont="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173" fontId="12" fillId="11" borderId="3" xfId="3" applyNumberFormat="1" applyFont="1" applyFill="1" applyBorder="1" applyAlignment="1">
      <alignment horizontal="center" vertical="center" wrapText="1"/>
    </xf>
    <xf numFmtId="173" fontId="12" fillId="11" borderId="10" xfId="3" applyNumberFormat="1" applyFont="1" applyFill="1" applyBorder="1" applyAlignment="1">
      <alignment horizontal="center" vertical="center" wrapText="1"/>
    </xf>
    <xf numFmtId="173" fontId="6" fillId="10" borderId="1" xfId="3" applyNumberFormat="1" applyFont="1" applyFill="1" applyBorder="1" applyAlignment="1">
      <alignment horizontal="center" vertical="center" textRotation="90" wrapText="1"/>
    </xf>
    <xf numFmtId="0" fontId="12" fillId="2" borderId="3"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10" xfId="6" applyFont="1" applyFill="1" applyBorder="1" applyAlignment="1">
      <alignment horizontal="center" vertical="center" wrapText="1"/>
    </xf>
    <xf numFmtId="0" fontId="12" fillId="0" borderId="3" xfId="6" applyFont="1" applyBorder="1" applyAlignment="1">
      <alignment horizontal="center" vertical="center" wrapText="1"/>
    </xf>
    <xf numFmtId="0" fontId="12" fillId="0" borderId="9" xfId="6" applyFont="1" applyBorder="1" applyAlignment="1">
      <alignment horizontal="center" vertical="center" wrapText="1"/>
    </xf>
    <xf numFmtId="0" fontId="12" fillId="0" borderId="10" xfId="6" applyFont="1" applyBorder="1" applyAlignment="1">
      <alignment horizontal="center" vertical="center" wrapText="1"/>
    </xf>
    <xf numFmtId="0" fontId="13" fillId="0" borderId="9" xfId="6" applyFont="1" applyFill="1" applyBorder="1" applyAlignment="1">
      <alignment horizontal="center" vertical="center" textRotation="90"/>
    </xf>
    <xf numFmtId="0" fontId="13" fillId="0" borderId="10" xfId="6" applyFont="1" applyFill="1" applyBorder="1" applyAlignment="1">
      <alignment horizontal="center" vertical="center" textRotation="90"/>
    </xf>
    <xf numFmtId="0" fontId="13" fillId="0" borderId="1" xfId="6" applyFont="1" applyBorder="1" applyAlignment="1">
      <alignment horizontal="center" vertical="center" textRotation="90" wrapText="1"/>
    </xf>
    <xf numFmtId="0" fontId="5" fillId="0" borderId="9" xfId="6" applyFont="1" applyFill="1" applyBorder="1" applyAlignment="1">
      <alignment horizontal="center" vertical="center" textRotation="90" wrapText="1"/>
    </xf>
    <xf numFmtId="0" fontId="5" fillId="0" borderId="10" xfId="6" applyFont="1" applyFill="1" applyBorder="1" applyAlignment="1">
      <alignment horizontal="center" vertical="center" textRotation="90" wrapText="1"/>
    </xf>
    <xf numFmtId="0" fontId="13" fillId="2" borderId="9" xfId="6" applyFont="1" applyFill="1" applyBorder="1" applyAlignment="1">
      <alignment horizontal="center" vertical="center" textRotation="90" wrapText="1"/>
    </xf>
    <xf numFmtId="0" fontId="13" fillId="2" borderId="10" xfId="6" applyFont="1" applyFill="1" applyBorder="1" applyAlignment="1">
      <alignment horizontal="center" vertical="center" textRotation="90" wrapText="1"/>
    </xf>
    <xf numFmtId="0" fontId="22" fillId="15" borderId="3" xfId="6" applyFont="1" applyFill="1" applyBorder="1" applyAlignment="1">
      <alignment horizontal="center" vertical="center" textRotation="90"/>
    </xf>
    <xf numFmtId="0" fontId="22" fillId="15" borderId="9" xfId="6" applyFont="1" applyFill="1" applyBorder="1" applyAlignment="1">
      <alignment horizontal="center" vertical="center" textRotation="90"/>
    </xf>
    <xf numFmtId="0" fontId="22" fillId="15" borderId="10" xfId="6" applyFont="1" applyFill="1" applyBorder="1" applyAlignment="1">
      <alignment horizontal="center" vertical="center" textRotation="90"/>
    </xf>
    <xf numFmtId="0" fontId="13" fillId="0" borderId="1" xfId="6" applyFont="1" applyFill="1" applyBorder="1" applyAlignment="1">
      <alignment horizontal="center" vertical="center" textRotation="90"/>
    </xf>
    <xf numFmtId="173" fontId="5" fillId="0" borderId="10" xfId="3" applyNumberFormat="1" applyFont="1" applyFill="1" applyBorder="1" applyAlignment="1">
      <alignment horizontal="center" vertical="center" textRotation="90" wrapText="1"/>
    </xf>
    <xf numFmtId="173" fontId="5" fillId="0" borderId="1" xfId="3" applyNumberFormat="1" applyFont="1" applyFill="1" applyBorder="1" applyAlignment="1">
      <alignment horizontal="center" vertical="center" textRotation="90" wrapText="1"/>
    </xf>
    <xf numFmtId="0" fontId="5" fillId="7" borderId="4" xfId="6" applyFont="1" applyFill="1" applyBorder="1" applyAlignment="1">
      <alignment horizontal="center" vertical="center" wrapText="1"/>
    </xf>
    <xf numFmtId="0" fontId="5" fillId="7" borderId="16" xfId="6" applyFont="1" applyFill="1" applyBorder="1" applyAlignment="1">
      <alignment horizontal="center" vertical="center" wrapText="1"/>
    </xf>
    <xf numFmtId="0" fontId="5" fillId="7" borderId="5" xfId="6" applyFont="1" applyFill="1" applyBorder="1" applyAlignment="1">
      <alignment horizontal="center" vertical="center" wrapText="1"/>
    </xf>
    <xf numFmtId="0" fontId="22" fillId="16" borderId="1" xfId="6" applyFont="1" applyFill="1" applyBorder="1" applyAlignment="1">
      <alignment horizontal="center" vertical="center" textRotation="90"/>
    </xf>
    <xf numFmtId="173" fontId="5" fillId="2" borderId="3" xfId="3" applyNumberFormat="1" applyFont="1" applyFill="1" applyBorder="1" applyAlignment="1">
      <alignment horizontal="center" vertical="center" textRotation="90" wrapText="1"/>
    </xf>
    <xf numFmtId="173" fontId="5" fillId="2" borderId="9" xfId="3" applyNumberFormat="1" applyFont="1" applyFill="1" applyBorder="1" applyAlignment="1">
      <alignment horizontal="center" vertical="center" textRotation="90" wrapText="1"/>
    </xf>
    <xf numFmtId="173" fontId="5" fillId="2" borderId="10" xfId="3" applyNumberFormat="1" applyFont="1" applyFill="1" applyBorder="1" applyAlignment="1">
      <alignment horizontal="center" vertical="center" textRotation="90" wrapText="1"/>
    </xf>
    <xf numFmtId="0" fontId="12"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10" borderId="17" xfId="6" applyFont="1" applyFill="1" applyBorder="1" applyAlignment="1">
      <alignment horizontal="center" vertical="center" wrapText="1"/>
    </xf>
    <xf numFmtId="0" fontId="13" fillId="10" borderId="8" xfId="6" applyFont="1" applyFill="1" applyBorder="1" applyAlignment="1">
      <alignment horizontal="center" vertical="center" wrapText="1"/>
    </xf>
    <xf numFmtId="173" fontId="5" fillId="9" borderId="4" xfId="3" applyNumberFormat="1" applyFont="1" applyFill="1" applyBorder="1" applyAlignment="1">
      <alignment horizontal="center" vertical="center" wrapText="1"/>
    </xf>
    <xf numFmtId="173" fontId="5" fillId="9" borderId="16" xfId="3" applyNumberFormat="1" applyFont="1" applyFill="1" applyBorder="1" applyAlignment="1">
      <alignment horizontal="center" vertical="center" wrapText="1"/>
    </xf>
    <xf numFmtId="173" fontId="5" fillId="9" borderId="5" xfId="3" applyNumberFormat="1" applyFont="1" applyFill="1" applyBorder="1" applyAlignment="1">
      <alignment horizontal="center" vertical="center" wrapText="1"/>
    </xf>
    <xf numFmtId="173" fontId="5" fillId="0" borderId="3" xfId="3" applyNumberFormat="1" applyFont="1" applyFill="1" applyBorder="1" applyAlignment="1">
      <alignment horizontal="center" vertical="center" textRotation="90" wrapText="1"/>
    </xf>
    <xf numFmtId="173" fontId="5" fillId="0" borderId="9" xfId="3" applyNumberFormat="1" applyFont="1" applyFill="1" applyBorder="1" applyAlignment="1">
      <alignment horizontal="center" vertical="center" textRotation="90" wrapText="1"/>
    </xf>
    <xf numFmtId="0" fontId="14" fillId="0" borderId="9" xfId="6" applyFont="1" applyBorder="1" applyAlignment="1">
      <alignment horizontal="center" vertical="center" textRotation="90" wrapText="1"/>
    </xf>
    <xf numFmtId="0" fontId="14" fillId="0" borderId="10" xfId="6" applyFont="1" applyBorder="1" applyAlignment="1">
      <alignment horizontal="center" vertical="center" textRotation="90" wrapText="1"/>
    </xf>
    <xf numFmtId="0" fontId="14" fillId="0" borderId="1" xfId="6" applyFont="1" applyBorder="1" applyAlignment="1">
      <alignment horizontal="center" vertical="center" textRotation="90" wrapText="1"/>
    </xf>
    <xf numFmtId="0" fontId="13" fillId="5" borderId="3" xfId="6" applyFont="1" applyFill="1" applyBorder="1" applyAlignment="1">
      <alignment horizontal="center" vertical="center" textRotation="90"/>
    </xf>
    <xf numFmtId="0" fontId="13" fillId="5" borderId="9" xfId="6" applyFont="1" applyFill="1" applyBorder="1" applyAlignment="1">
      <alignment horizontal="center" vertical="center" textRotation="90"/>
    </xf>
    <xf numFmtId="0" fontId="13" fillId="5" borderId="10" xfId="6" applyFont="1" applyFill="1" applyBorder="1" applyAlignment="1">
      <alignment horizontal="center" vertical="center" textRotation="90"/>
    </xf>
    <xf numFmtId="0" fontId="12" fillId="0" borderId="0" xfId="6" applyFont="1" applyFill="1" applyAlignment="1">
      <alignment horizontal="center" vertical="center"/>
    </xf>
    <xf numFmtId="166" fontId="5" fillId="2" borderId="18" xfId="6" applyNumberFormat="1" applyFont="1" applyFill="1" applyBorder="1" applyAlignment="1" applyProtection="1">
      <alignment horizontal="center" vertical="top" wrapText="1"/>
    </xf>
    <xf numFmtId="166" fontId="5" fillId="2" borderId="0" xfId="6" applyNumberFormat="1" applyFont="1" applyFill="1" applyBorder="1" applyAlignment="1" applyProtection="1">
      <alignment horizontal="center" vertical="top" wrapText="1"/>
    </xf>
    <xf numFmtId="173" fontId="5" fillId="9" borderId="4" xfId="3" applyNumberFormat="1" applyFont="1" applyFill="1" applyBorder="1" applyAlignment="1">
      <alignment horizontal="left" vertical="center" wrapText="1"/>
    </xf>
    <xf numFmtId="173" fontId="5" fillId="9" borderId="16" xfId="3" applyNumberFormat="1" applyFont="1" applyFill="1" applyBorder="1" applyAlignment="1">
      <alignment horizontal="left" vertical="center" wrapText="1"/>
    </xf>
    <xf numFmtId="173" fontId="5" fillId="9" borderId="5" xfId="3" applyNumberFormat="1" applyFont="1" applyFill="1" applyBorder="1" applyAlignment="1">
      <alignment horizontal="left" vertical="center" wrapText="1"/>
    </xf>
    <xf numFmtId="0" fontId="12" fillId="2" borderId="7" xfId="6" applyFont="1" applyFill="1" applyBorder="1" applyAlignment="1">
      <alignment horizontal="center" vertical="center" wrapText="1"/>
    </xf>
    <xf numFmtId="0" fontId="12" fillId="2" borderId="15" xfId="6" applyFont="1" applyFill="1" applyBorder="1" applyAlignment="1">
      <alignment horizontal="center" vertical="center" wrapText="1"/>
    </xf>
    <xf numFmtId="173" fontId="6" fillId="0" borderId="1" xfId="3" applyNumberFormat="1" applyFont="1" applyFill="1" applyBorder="1" applyAlignment="1">
      <alignment horizontal="center" vertical="center" wrapText="1"/>
    </xf>
    <xf numFmtId="0" fontId="5" fillId="9" borderId="4" xfId="6" applyFont="1" applyFill="1" applyBorder="1" applyAlignment="1">
      <alignment horizontal="left" vertical="center" wrapText="1"/>
    </xf>
    <xf numFmtId="0" fontId="5" fillId="9" borderId="16" xfId="6" applyFont="1" applyFill="1" applyBorder="1" applyAlignment="1">
      <alignment horizontal="left" vertical="center" wrapText="1"/>
    </xf>
    <xf numFmtId="0" fontId="5" fillId="9" borderId="5" xfId="6" applyFont="1" applyFill="1" applyBorder="1" applyAlignment="1">
      <alignment horizontal="left" vertical="center" wrapText="1"/>
    </xf>
    <xf numFmtId="172" fontId="13" fillId="3" borderId="1" xfId="5" applyNumberFormat="1" applyFont="1" applyFill="1" applyBorder="1" applyAlignment="1">
      <alignment horizontal="center" vertical="center"/>
    </xf>
    <xf numFmtId="0" fontId="13" fillId="3" borderId="1" xfId="6" applyFont="1" applyFill="1" applyBorder="1" applyAlignment="1">
      <alignment horizontal="center" vertical="center" wrapText="1"/>
    </xf>
    <xf numFmtId="0" fontId="13" fillId="7" borderId="7" xfId="6" applyFont="1" applyFill="1" applyBorder="1" applyAlignment="1">
      <alignment horizontal="center" vertical="center" wrapText="1"/>
    </xf>
    <xf numFmtId="0" fontId="13" fillId="7" borderId="2" xfId="6" applyFont="1" applyFill="1" applyBorder="1" applyAlignment="1">
      <alignment horizontal="center" vertical="center" wrapText="1"/>
    </xf>
    <xf numFmtId="0" fontId="13" fillId="7" borderId="6" xfId="6" applyFont="1" applyFill="1" applyBorder="1" applyAlignment="1">
      <alignment horizontal="center" vertical="center" wrapText="1"/>
    </xf>
    <xf numFmtId="0" fontId="13" fillId="6" borderId="1"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11" xfId="6" applyFont="1" applyFill="1" applyBorder="1" applyAlignment="1">
      <alignment horizontal="center" vertical="center" wrapText="1"/>
    </xf>
    <xf numFmtId="0" fontId="12" fillId="0" borderId="8" xfId="6" applyFont="1" applyFill="1" applyBorder="1" applyAlignment="1">
      <alignment horizontal="center" vertical="center" wrapText="1"/>
    </xf>
    <xf numFmtId="0" fontId="13" fillId="0" borderId="9" xfId="6" applyFont="1" applyBorder="1" applyAlignment="1">
      <alignment horizontal="center" vertical="center" textRotation="90"/>
    </xf>
    <xf numFmtId="0" fontId="13" fillId="0" borderId="10" xfId="6" applyFont="1" applyBorder="1" applyAlignment="1">
      <alignment horizontal="center" vertical="center" textRotation="90"/>
    </xf>
    <xf numFmtId="0" fontId="5" fillId="0" borderId="3" xfId="6" applyFont="1" applyFill="1" applyBorder="1" applyAlignment="1">
      <alignment horizontal="center" vertical="center" textRotation="90" wrapText="1"/>
    </xf>
    <xf numFmtId="0" fontId="22" fillId="17" borderId="1" xfId="6" applyFont="1" applyFill="1" applyBorder="1" applyAlignment="1">
      <alignment horizontal="center" vertical="center" textRotation="90"/>
    </xf>
    <xf numFmtId="0" fontId="5" fillId="7" borderId="1" xfId="6" applyFont="1" applyFill="1" applyBorder="1" applyAlignment="1">
      <alignment horizontal="center" vertical="center" wrapText="1"/>
    </xf>
    <xf numFmtId="0" fontId="22" fillId="17" borderId="3" xfId="6" applyFont="1" applyFill="1" applyBorder="1" applyAlignment="1">
      <alignment horizontal="center" vertical="center" textRotation="90"/>
    </xf>
    <xf numFmtId="0" fontId="22" fillId="17" borderId="9" xfId="6" applyFont="1" applyFill="1" applyBorder="1" applyAlignment="1">
      <alignment horizontal="center" vertical="center" textRotation="90"/>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center" vertical="center" wrapText="1"/>
    </xf>
    <xf numFmtId="173" fontId="6" fillId="10" borderId="1" xfId="3" applyNumberFormat="1" applyFont="1" applyFill="1" applyBorder="1" applyAlignment="1">
      <alignment horizontal="center" vertical="center" wrapText="1"/>
    </xf>
    <xf numFmtId="0" fontId="13" fillId="0" borderId="0" xfId="6" applyFont="1" applyBorder="1" applyAlignment="1">
      <alignment vertical="center" wrapText="1"/>
    </xf>
    <xf numFmtId="0" fontId="18" fillId="0" borderId="3" xfId="6" applyFont="1" applyBorder="1" applyAlignment="1">
      <alignment horizontal="center" vertical="center" wrapText="1"/>
    </xf>
    <xf numFmtId="0" fontId="18" fillId="0" borderId="10" xfId="6" applyFont="1" applyBorder="1" applyAlignment="1">
      <alignment horizontal="center" vertical="center" wrapText="1"/>
    </xf>
    <xf numFmtId="0" fontId="12" fillId="0" borderId="1" xfId="6" applyFont="1" applyFill="1" applyBorder="1" applyAlignment="1">
      <alignment horizontal="center" vertical="center" textRotation="90" wrapText="1"/>
    </xf>
    <xf numFmtId="0" fontId="13" fillId="0" borderId="1" xfId="6" applyFont="1" applyBorder="1" applyAlignment="1">
      <alignment horizontal="center" vertical="center" textRotation="90"/>
    </xf>
    <xf numFmtId="173" fontId="6" fillId="10" borderId="4" xfId="3" applyNumberFormat="1" applyFont="1" applyFill="1" applyBorder="1" applyAlignment="1">
      <alignment horizontal="center" vertical="center" wrapText="1"/>
    </xf>
    <xf numFmtId="173" fontId="6" fillId="10" borderId="16" xfId="3" applyNumberFormat="1" applyFont="1" applyFill="1" applyBorder="1" applyAlignment="1">
      <alignment horizontal="center" vertical="center" wrapText="1"/>
    </xf>
    <xf numFmtId="173" fontId="6" fillId="10" borderId="5" xfId="3" applyNumberFormat="1" applyFont="1" applyFill="1" applyBorder="1" applyAlignment="1">
      <alignment horizontal="center" vertical="center" wrapText="1"/>
    </xf>
    <xf numFmtId="173" fontId="12" fillId="11" borderId="1" xfId="3" applyNumberFormat="1" applyFont="1" applyFill="1" applyBorder="1" applyAlignment="1">
      <alignment horizontal="center" vertical="center" wrapText="1"/>
    </xf>
    <xf numFmtId="0" fontId="13" fillId="2" borderId="3" xfId="6" applyFont="1" applyFill="1" applyBorder="1" applyAlignment="1">
      <alignment horizontal="center" vertical="center" textRotation="90" wrapText="1"/>
    </xf>
    <xf numFmtId="0" fontId="13" fillId="2" borderId="1" xfId="6" applyFont="1" applyFill="1" applyBorder="1" applyAlignment="1">
      <alignment horizontal="center" vertical="center" textRotation="90" wrapText="1"/>
    </xf>
    <xf numFmtId="0" fontId="13" fillId="0" borderId="3" xfId="6" applyFont="1" applyFill="1" applyBorder="1" applyAlignment="1">
      <alignment horizontal="center" vertical="center" textRotation="90"/>
    </xf>
    <xf numFmtId="0" fontId="22" fillId="17" borderId="3" xfId="6" applyFont="1" applyFill="1" applyBorder="1" applyAlignment="1">
      <alignment horizontal="center" vertical="center" textRotation="90" wrapText="1"/>
    </xf>
    <xf numFmtId="0" fontId="22" fillId="17" borderId="9" xfId="6" applyFont="1" applyFill="1" applyBorder="1" applyAlignment="1">
      <alignment horizontal="center" vertical="center" textRotation="90" wrapText="1"/>
    </xf>
    <xf numFmtId="0" fontId="22" fillId="17" borderId="10" xfId="6" applyFont="1" applyFill="1" applyBorder="1" applyAlignment="1">
      <alignment horizontal="center" vertical="center" textRotation="90"/>
    </xf>
    <xf numFmtId="0" fontId="22" fillId="17" borderId="10" xfId="6" applyFont="1" applyFill="1" applyBorder="1" applyAlignment="1">
      <alignment horizontal="center" vertical="center" textRotation="90" wrapText="1"/>
    </xf>
    <xf numFmtId="173" fontId="12" fillId="10" borderId="1" xfId="3" applyNumberFormat="1" applyFont="1" applyFill="1" applyBorder="1" applyAlignment="1">
      <alignment horizontal="center" vertical="center" textRotation="90"/>
    </xf>
    <xf numFmtId="9" fontId="12" fillId="0" borderId="1" xfId="7" applyFont="1" applyFill="1" applyBorder="1" applyAlignment="1">
      <alignment vertical="center" wrapText="1"/>
    </xf>
    <xf numFmtId="172" fontId="12" fillId="0" borderId="1" xfId="5" applyNumberFormat="1" applyFont="1" applyFill="1" applyBorder="1" applyAlignment="1">
      <alignment vertical="center" wrapText="1"/>
    </xf>
    <xf numFmtId="0" fontId="13" fillId="7" borderId="4" xfId="6" applyFont="1" applyFill="1" applyBorder="1" applyAlignment="1">
      <alignment horizontal="center" vertical="center"/>
    </xf>
    <xf numFmtId="0" fontId="13" fillId="7" borderId="16" xfId="6" applyFont="1" applyFill="1" applyBorder="1" applyAlignment="1">
      <alignment horizontal="center" vertical="center"/>
    </xf>
    <xf numFmtId="0" fontId="13" fillId="7" borderId="5" xfId="6" applyFont="1" applyFill="1" applyBorder="1" applyAlignment="1">
      <alignment horizontal="center" vertical="center"/>
    </xf>
    <xf numFmtId="173" fontId="6" fillId="2" borderId="1" xfId="3" applyNumberFormat="1" applyFont="1" applyFill="1" applyBorder="1" applyAlignment="1">
      <alignment horizontal="center" vertical="center" wrapText="1"/>
    </xf>
    <xf numFmtId="0" fontId="21" fillId="2" borderId="3" xfId="6" applyFont="1" applyFill="1" applyBorder="1" applyAlignment="1">
      <alignment horizontal="center" vertical="center" wrapText="1"/>
    </xf>
    <xf numFmtId="0" fontId="21" fillId="2" borderId="9" xfId="6" applyFont="1" applyFill="1" applyBorder="1" applyAlignment="1">
      <alignment horizontal="center" vertical="center" wrapText="1"/>
    </xf>
    <xf numFmtId="0" fontId="21" fillId="2" borderId="10" xfId="6" applyFont="1" applyFill="1" applyBorder="1" applyAlignment="1">
      <alignment horizontal="center" vertical="center" wrapText="1"/>
    </xf>
    <xf numFmtId="173" fontId="6" fillId="10" borderId="1" xfId="3" applyNumberFormat="1" applyFont="1" applyFill="1" applyBorder="1" applyAlignment="1">
      <alignment vertical="center" textRotation="90" wrapText="1"/>
    </xf>
    <xf numFmtId="0" fontId="12" fillId="0" borderId="1" xfId="6" applyFont="1" applyFill="1" applyBorder="1" applyAlignment="1">
      <alignment vertical="center" textRotation="90" wrapText="1"/>
    </xf>
    <xf numFmtId="173" fontId="6" fillId="10" borderId="1" xfId="3" applyNumberFormat="1" applyFont="1" applyFill="1" applyBorder="1" applyAlignment="1">
      <alignment horizontal="left" vertical="center" textRotation="90" wrapText="1"/>
    </xf>
    <xf numFmtId="0" fontId="12" fillId="0" borderId="1" xfId="6" applyFont="1" applyFill="1" applyBorder="1" applyAlignment="1">
      <alignment horizontal="left" vertical="center" textRotation="90" wrapText="1"/>
    </xf>
    <xf numFmtId="0" fontId="27" fillId="0" borderId="3" xfId="0" applyFont="1" applyFill="1" applyBorder="1" applyAlignment="1">
      <alignment horizontal="center" vertical="center" textRotation="90" wrapText="1"/>
    </xf>
    <xf numFmtId="0" fontId="27" fillId="0" borderId="9" xfId="0" applyFont="1" applyFill="1" applyBorder="1" applyAlignment="1">
      <alignment horizontal="center" vertical="center" textRotation="90" wrapText="1"/>
    </xf>
    <xf numFmtId="171" fontId="27" fillId="18" borderId="3" xfId="0" applyNumberFormat="1" applyFont="1" applyFill="1" applyBorder="1" applyAlignment="1">
      <alignment horizontal="center" vertical="center" textRotation="90" wrapText="1"/>
    </xf>
    <xf numFmtId="171" fontId="27" fillId="18" borderId="9" xfId="0" applyNumberFormat="1" applyFont="1" applyFill="1" applyBorder="1" applyAlignment="1">
      <alignment horizontal="center" vertical="center" textRotation="90" wrapText="1"/>
    </xf>
    <xf numFmtId="0" fontId="27" fillId="18" borderId="3" xfId="0" applyFont="1" applyFill="1" applyBorder="1" applyAlignment="1">
      <alignment horizontal="center" vertical="center" textRotation="90"/>
    </xf>
    <xf numFmtId="0" fontId="27" fillId="18" borderId="9" xfId="0" applyFont="1" applyFill="1" applyBorder="1" applyAlignment="1">
      <alignment horizontal="center" vertical="center" textRotation="90"/>
    </xf>
    <xf numFmtId="0" fontId="26" fillId="20" borderId="3" xfId="0" applyFont="1" applyFill="1" applyBorder="1" applyAlignment="1">
      <alignment horizontal="center" vertical="center" wrapText="1"/>
    </xf>
    <xf numFmtId="0" fontId="26" fillId="20" borderId="9" xfId="0" applyFont="1" applyFill="1" applyBorder="1" applyAlignment="1">
      <alignment horizontal="center" vertical="center" wrapText="1"/>
    </xf>
    <xf numFmtId="0" fontId="27" fillId="19" borderId="1" xfId="0" applyFont="1" applyFill="1" applyBorder="1" applyAlignment="1">
      <alignment horizontal="center" vertical="center" textRotation="90" wrapText="1"/>
    </xf>
    <xf numFmtId="0" fontId="26" fillId="28" borderId="1" xfId="0" applyFont="1" applyFill="1" applyBorder="1" applyAlignment="1">
      <alignment horizontal="center" vertical="center"/>
    </xf>
    <xf numFmtId="173" fontId="27" fillId="10" borderId="3" xfId="2" applyNumberFormat="1" applyFont="1" applyFill="1" applyBorder="1" applyAlignment="1">
      <alignment horizontal="center" vertical="center" textRotation="90" wrapText="1" readingOrder="1"/>
    </xf>
    <xf numFmtId="173" fontId="27" fillId="10" borderId="10" xfId="2" applyNumberFormat="1" applyFont="1" applyFill="1" applyBorder="1" applyAlignment="1">
      <alignment horizontal="center" vertical="center" textRotation="90" wrapText="1" readingOrder="1"/>
    </xf>
    <xf numFmtId="0" fontId="26" fillId="2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3" xfId="0" applyFont="1" applyFill="1" applyBorder="1" applyAlignment="1">
      <alignment horizontal="center" vertical="center" wrapText="1"/>
    </xf>
    <xf numFmtId="0" fontId="27" fillId="23" borderId="9" xfId="0" applyFont="1" applyFill="1" applyBorder="1" applyAlignment="1">
      <alignment horizontal="center" vertical="center" wrapText="1"/>
    </xf>
    <xf numFmtId="0" fontId="27" fillId="23" borderId="10" xfId="0" applyFont="1" applyFill="1" applyBorder="1" applyAlignment="1">
      <alignment horizontal="center" vertical="center" wrapText="1"/>
    </xf>
    <xf numFmtId="0" fontId="27" fillId="18" borderId="9" xfId="0" applyFont="1" applyFill="1" applyBorder="1" applyAlignment="1">
      <alignment horizontal="center" vertical="center" textRotation="90" wrapText="1"/>
    </xf>
    <xf numFmtId="0" fontId="27" fillId="18" borderId="10" xfId="0" applyFont="1" applyFill="1" applyBorder="1" applyAlignment="1">
      <alignment horizontal="center" vertical="center" textRotation="90" wrapText="1"/>
    </xf>
    <xf numFmtId="0" fontId="27" fillId="0" borderId="4"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5" xfId="0" applyFont="1" applyFill="1" applyBorder="1" applyAlignment="1">
      <alignment horizontal="left" vertical="center"/>
    </xf>
    <xf numFmtId="0" fontId="27" fillId="23" borderId="1" xfId="0" applyFont="1" applyFill="1" applyBorder="1" applyAlignment="1">
      <alignment horizontal="center" vertical="center" wrapText="1"/>
    </xf>
    <xf numFmtId="173" fontId="27" fillId="47" borderId="1" xfId="2" applyNumberFormat="1" applyFont="1" applyFill="1" applyBorder="1" applyAlignment="1">
      <alignment horizontal="center" vertical="center" wrapText="1" readingOrder="1"/>
    </xf>
    <xf numFmtId="0" fontId="27" fillId="18" borderId="3" xfId="0" applyFont="1" applyFill="1" applyBorder="1" applyAlignment="1">
      <alignment horizontal="center" vertical="center" textRotation="90" wrapText="1"/>
    </xf>
    <xf numFmtId="0" fontId="27" fillId="18" borderId="1" xfId="0" applyFont="1" applyFill="1" applyBorder="1" applyAlignment="1">
      <alignment horizontal="center" vertical="center" textRotation="90" wrapText="1"/>
    </xf>
    <xf numFmtId="0" fontId="27" fillId="23" borderId="1" xfId="0" applyFont="1" applyFill="1" applyBorder="1" applyAlignment="1">
      <alignment horizontal="center" vertical="center" textRotation="90" wrapText="1"/>
    </xf>
    <xf numFmtId="173" fontId="5" fillId="8" borderId="1" xfId="2" applyNumberFormat="1" applyFont="1" applyFill="1" applyBorder="1" applyAlignment="1">
      <alignment horizontal="center" vertical="center" wrapText="1" readingOrder="1"/>
    </xf>
    <xf numFmtId="0" fontId="27" fillId="18" borderId="3" xfId="0" applyFont="1" applyFill="1" applyBorder="1" applyAlignment="1">
      <alignment horizontal="center" vertical="center" wrapText="1"/>
    </xf>
    <xf numFmtId="0" fontId="27" fillId="18" borderId="9" xfId="0" applyFont="1" applyFill="1" applyBorder="1" applyAlignment="1">
      <alignment horizontal="center" vertical="center" wrapText="1"/>
    </xf>
    <xf numFmtId="0" fontId="26" fillId="33" borderId="4"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5" xfId="0" applyFont="1" applyFill="1" applyBorder="1" applyAlignment="1">
      <alignment horizontal="center" vertical="center"/>
    </xf>
    <xf numFmtId="0" fontId="26" fillId="20" borderId="4" xfId="0" applyFont="1" applyFill="1" applyBorder="1" applyAlignment="1">
      <alignment horizontal="center" vertical="justify" wrapText="1"/>
    </xf>
    <xf numFmtId="0" fontId="26" fillId="20" borderId="16" xfId="0" applyFont="1" applyFill="1" applyBorder="1" applyAlignment="1">
      <alignment horizontal="center" vertical="justify" wrapText="1"/>
    </xf>
    <xf numFmtId="0" fontId="26" fillId="20" borderId="5" xfId="0" applyFont="1" applyFill="1" applyBorder="1" applyAlignment="1">
      <alignment horizontal="center" vertical="justify" wrapText="1"/>
    </xf>
    <xf numFmtId="173" fontId="27" fillId="10" borderId="4" xfId="2" applyNumberFormat="1" applyFont="1" applyFill="1" applyBorder="1" applyAlignment="1">
      <alignment horizontal="center" vertical="center" wrapText="1"/>
    </xf>
    <xf numFmtId="173" fontId="27" fillId="10" borderId="16" xfId="2" applyNumberFormat="1" applyFont="1" applyFill="1" applyBorder="1" applyAlignment="1">
      <alignment horizontal="center" vertical="center" wrapText="1"/>
    </xf>
    <xf numFmtId="0" fontId="26" fillId="34" borderId="1"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5" xfId="0" applyFont="1" applyFill="1" applyBorder="1" applyAlignment="1">
      <alignment horizontal="left" vertical="center"/>
    </xf>
    <xf numFmtId="0" fontId="27" fillId="18" borderId="15" xfId="0" applyFont="1" applyFill="1" applyBorder="1" applyAlignment="1">
      <alignment horizontal="center" vertical="center" wrapText="1"/>
    </xf>
    <xf numFmtId="0" fontId="27" fillId="0" borderId="1" xfId="0" applyFont="1" applyFill="1" applyBorder="1" applyAlignment="1">
      <alignment horizontal="center" vertical="center" textRotation="90" wrapText="1"/>
    </xf>
    <xf numFmtId="0" fontId="26" fillId="27" borderId="1" xfId="0" applyFont="1" applyFill="1" applyBorder="1" applyAlignment="1">
      <alignment horizontal="center" vertical="center" wrapText="1"/>
    </xf>
    <xf numFmtId="0" fontId="26" fillId="20" borderId="17" xfId="0" applyFont="1" applyFill="1" applyBorder="1" applyAlignment="1">
      <alignment horizontal="center" vertical="justify" wrapText="1"/>
    </xf>
    <xf numFmtId="0" fontId="26" fillId="20" borderId="8" xfId="0" applyFont="1" applyFill="1" applyBorder="1" applyAlignment="1">
      <alignment horizontal="center" vertical="justify" wrapText="1"/>
    </xf>
    <xf numFmtId="0" fontId="26" fillId="31" borderId="4" xfId="0" applyFont="1" applyFill="1" applyBorder="1" applyAlignment="1">
      <alignment horizontal="center" vertical="center" wrapText="1"/>
    </xf>
    <xf numFmtId="0" fontId="26" fillId="31" borderId="16" xfId="0" applyFont="1" applyFill="1" applyBorder="1" applyAlignment="1">
      <alignment horizontal="center" vertical="center" wrapText="1"/>
    </xf>
    <xf numFmtId="0" fontId="26" fillId="31" borderId="5" xfId="0" applyFont="1" applyFill="1" applyBorder="1" applyAlignment="1">
      <alignment horizontal="center" vertical="center" wrapText="1"/>
    </xf>
    <xf numFmtId="0" fontId="26" fillId="28" borderId="4" xfId="0" applyFont="1" applyFill="1" applyBorder="1" applyAlignment="1">
      <alignment horizontal="center" vertical="center"/>
    </xf>
    <xf numFmtId="0" fontId="26" fillId="28" borderId="16" xfId="0" applyFont="1" applyFill="1" applyBorder="1" applyAlignment="1">
      <alignment horizontal="center" vertical="center"/>
    </xf>
    <xf numFmtId="0" fontId="26" fillId="28" borderId="5"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14" xfId="0" applyFont="1" applyFill="1" applyBorder="1" applyAlignment="1">
      <alignment horizontal="center" vertical="center"/>
    </xf>
    <xf numFmtId="177" fontId="26" fillId="11" borderId="1" xfId="0" applyNumberFormat="1" applyFont="1" applyFill="1" applyBorder="1" applyAlignment="1">
      <alignment horizontal="center" vertical="center" wrapText="1"/>
    </xf>
    <xf numFmtId="173" fontId="27" fillId="10" borderId="3" xfId="2" applyNumberFormat="1" applyFont="1" applyFill="1" applyBorder="1" applyAlignment="1">
      <alignment horizontal="center" vertical="center" wrapText="1" readingOrder="1"/>
    </xf>
    <xf numFmtId="173" fontId="27" fillId="10" borderId="10" xfId="2" applyNumberFormat="1" applyFont="1" applyFill="1" applyBorder="1" applyAlignment="1">
      <alignment horizontal="center" vertical="center" wrapText="1" readingOrder="1"/>
    </xf>
    <xf numFmtId="173" fontId="27" fillId="10" borderId="3" xfId="2" applyNumberFormat="1" applyFont="1" applyFill="1" applyBorder="1" applyAlignment="1">
      <alignment horizontal="center" vertical="center" wrapText="1"/>
    </xf>
    <xf numFmtId="173" fontId="27" fillId="10" borderId="10" xfId="2" applyNumberFormat="1" applyFont="1" applyFill="1" applyBorder="1" applyAlignment="1">
      <alignment horizontal="center" vertical="center" wrapText="1"/>
    </xf>
    <xf numFmtId="0" fontId="27" fillId="10" borderId="3" xfId="0" applyFont="1" applyFill="1" applyBorder="1" applyAlignment="1">
      <alignment horizontal="center" vertical="center"/>
    </xf>
    <xf numFmtId="0" fontId="27" fillId="10" borderId="10" xfId="0" applyFont="1" applyFill="1" applyBorder="1" applyAlignment="1">
      <alignment horizontal="center" vertical="center"/>
    </xf>
    <xf numFmtId="179" fontId="27" fillId="10" borderId="4" xfId="9" applyNumberFormat="1" applyFont="1" applyFill="1" applyBorder="1" applyAlignment="1">
      <alignment horizontal="center" vertical="center" wrapText="1"/>
    </xf>
    <xf numFmtId="179" fontId="27" fillId="10" borderId="16" xfId="9" applyNumberFormat="1" applyFont="1" applyFill="1" applyBorder="1" applyAlignment="1">
      <alignment horizontal="center" vertical="center" wrapText="1"/>
    </xf>
    <xf numFmtId="179" fontId="27" fillId="10" borderId="5" xfId="9" applyNumberFormat="1" applyFont="1" applyFill="1" applyBorder="1" applyAlignment="1">
      <alignment horizontal="center" vertical="center" wrapText="1"/>
    </xf>
    <xf numFmtId="14" fontId="26" fillId="11" borderId="3" xfId="0" applyNumberFormat="1" applyFont="1" applyFill="1" applyBorder="1" applyAlignment="1">
      <alignment horizontal="center" vertical="center" wrapText="1"/>
    </xf>
    <xf numFmtId="14" fontId="26" fillId="11" borderId="9" xfId="0" applyNumberFormat="1" applyFont="1" applyFill="1" applyBorder="1" applyAlignment="1">
      <alignment horizontal="center" vertical="center" wrapText="1"/>
    </xf>
    <xf numFmtId="0" fontId="26" fillId="10" borderId="3" xfId="0" applyFont="1" applyFill="1" applyBorder="1" applyAlignment="1">
      <alignment horizontal="center" vertical="center"/>
    </xf>
    <xf numFmtId="0" fontId="26" fillId="10" borderId="10" xfId="0" applyFont="1" applyFill="1" applyBorder="1" applyAlignment="1">
      <alignment horizontal="center" vertical="center"/>
    </xf>
    <xf numFmtId="177" fontId="26" fillId="11" borderId="4" xfId="0" applyNumberFormat="1" applyFont="1" applyFill="1" applyBorder="1" applyAlignment="1">
      <alignment horizontal="center" vertical="center" wrapText="1"/>
    </xf>
    <xf numFmtId="177" fontId="26" fillId="11" borderId="5" xfId="0" applyNumberFormat="1" applyFont="1" applyFill="1" applyBorder="1" applyAlignment="1">
      <alignment horizontal="center" vertical="center" wrapText="1"/>
    </xf>
    <xf numFmtId="173" fontId="26" fillId="10" borderId="1" xfId="2" applyNumberFormat="1" applyFont="1" applyFill="1" applyBorder="1" applyAlignment="1">
      <alignment horizontal="center" vertical="center" wrapText="1" readingOrder="1"/>
    </xf>
    <xf numFmtId="173" fontId="26" fillId="10" borderId="4" xfId="2" applyNumberFormat="1" applyFont="1" applyFill="1" applyBorder="1" applyAlignment="1">
      <alignment horizontal="center" vertical="center" wrapText="1"/>
    </xf>
    <xf numFmtId="173" fontId="26" fillId="10" borderId="16" xfId="2" applyNumberFormat="1" applyFont="1" applyFill="1" applyBorder="1" applyAlignment="1">
      <alignment horizontal="center" vertical="center" wrapText="1"/>
    </xf>
    <xf numFmtId="179" fontId="26" fillId="10" borderId="4" xfId="9" applyNumberFormat="1" applyFont="1" applyFill="1" applyBorder="1" applyAlignment="1">
      <alignment horizontal="center" vertical="center" wrapText="1"/>
    </xf>
    <xf numFmtId="179" fontId="26" fillId="10" borderId="16" xfId="9" applyNumberFormat="1" applyFont="1" applyFill="1" applyBorder="1" applyAlignment="1">
      <alignment horizontal="center" vertical="center" wrapText="1"/>
    </xf>
    <xf numFmtId="179" fontId="26" fillId="10" borderId="5" xfId="9" applyNumberFormat="1" applyFont="1" applyFill="1" applyBorder="1" applyAlignment="1">
      <alignment horizontal="center" vertical="center" wrapText="1"/>
    </xf>
    <xf numFmtId="173" fontId="26" fillId="10" borderId="3" xfId="2" applyNumberFormat="1" applyFont="1" applyFill="1" applyBorder="1" applyAlignment="1">
      <alignment horizontal="center" vertical="center" wrapText="1" readingOrder="1"/>
    </xf>
    <xf numFmtId="173" fontId="26" fillId="10" borderId="10" xfId="2" applyNumberFormat="1" applyFont="1" applyFill="1" applyBorder="1" applyAlignment="1">
      <alignment horizontal="center" vertical="center" wrapText="1" readingOrder="1"/>
    </xf>
    <xf numFmtId="173" fontId="26" fillId="47" borderId="1" xfId="2" applyNumberFormat="1" applyFont="1" applyFill="1" applyBorder="1" applyAlignment="1">
      <alignment horizontal="center" vertical="center" wrapText="1" readingOrder="1"/>
    </xf>
    <xf numFmtId="0" fontId="27" fillId="18" borderId="1" xfId="0" applyFont="1" applyFill="1" applyBorder="1" applyAlignment="1">
      <alignment horizontal="left" vertical="center"/>
    </xf>
    <xf numFmtId="0" fontId="27" fillId="18" borderId="4" xfId="0" applyFont="1" applyFill="1" applyBorder="1" applyAlignment="1">
      <alignment horizontal="left" vertical="center"/>
    </xf>
    <xf numFmtId="0" fontId="27" fillId="46" borderId="1"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7" xfId="0" applyFont="1" applyFill="1" applyBorder="1" applyAlignment="1">
      <alignment horizontal="left" vertical="center"/>
    </xf>
    <xf numFmtId="0" fontId="27" fillId="46" borderId="17" xfId="0" applyFont="1" applyFill="1" applyBorder="1" applyAlignment="1">
      <alignment horizontal="left" vertical="center"/>
    </xf>
    <xf numFmtId="0" fontId="27" fillId="18" borderId="8" xfId="0" applyFont="1" applyFill="1" applyBorder="1" applyAlignment="1">
      <alignment horizontal="left" vertical="center"/>
    </xf>
    <xf numFmtId="0" fontId="27" fillId="18" borderId="16" xfId="0" applyFont="1" applyFill="1" applyBorder="1" applyAlignment="1">
      <alignment horizontal="left" vertical="center"/>
    </xf>
    <xf numFmtId="0" fontId="27" fillId="46" borderId="16" xfId="0" applyFont="1" applyFill="1" applyBorder="1" applyAlignment="1">
      <alignment horizontal="left" vertical="center"/>
    </xf>
    <xf numFmtId="0" fontId="27" fillId="18" borderId="5" xfId="0" applyFont="1" applyFill="1" applyBorder="1" applyAlignment="1">
      <alignment horizontal="left" vertical="center"/>
    </xf>
    <xf numFmtId="173" fontId="26" fillId="10" borderId="1" xfId="2" applyNumberFormat="1" applyFont="1" applyFill="1" applyBorder="1" applyAlignment="1">
      <alignment horizontal="center" vertical="center" textRotation="90" wrapText="1" readingOrder="1"/>
    </xf>
    <xf numFmtId="0" fontId="26" fillId="0" borderId="1" xfId="0" applyFont="1" applyBorder="1" applyAlignment="1">
      <alignment horizontal="center" vertical="center"/>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6" fillId="0" borderId="0" xfId="0" applyFont="1" applyBorder="1" applyAlignment="1">
      <alignment horizontal="center" vertical="center"/>
    </xf>
    <xf numFmtId="0" fontId="26" fillId="45" borderId="0" xfId="0" applyFont="1" applyFill="1" applyBorder="1" applyAlignment="1">
      <alignment horizontal="center" vertical="center"/>
    </xf>
    <xf numFmtId="0" fontId="26" fillId="18" borderId="4" xfId="0" applyFont="1" applyFill="1" applyBorder="1" applyAlignment="1">
      <alignment horizontal="left" vertical="center"/>
    </xf>
    <xf numFmtId="0" fontId="26" fillId="18" borderId="16" xfId="0" applyFont="1" applyFill="1" applyBorder="1" applyAlignment="1">
      <alignment horizontal="left" vertical="center"/>
    </xf>
    <xf numFmtId="0" fontId="26" fillId="46" borderId="16" xfId="0" applyFont="1" applyFill="1" applyBorder="1" applyAlignment="1">
      <alignment horizontal="left" vertical="center"/>
    </xf>
    <xf numFmtId="0" fontId="26" fillId="18" borderId="5" xfId="0" applyFont="1" applyFill="1" applyBorder="1" applyAlignment="1">
      <alignment horizontal="left" vertical="center"/>
    </xf>
    <xf numFmtId="0" fontId="27" fillId="0" borderId="1" xfId="0"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7" fillId="18" borderId="7" xfId="0" applyFont="1" applyFill="1" applyBorder="1" applyAlignment="1">
      <alignment horizontal="center" vertical="center" wrapText="1"/>
    </xf>
    <xf numFmtId="0" fontId="27" fillId="18" borderId="14" xfId="0" applyFont="1" applyFill="1" applyBorder="1" applyAlignment="1">
      <alignment horizontal="center" vertical="center" wrapText="1"/>
    </xf>
    <xf numFmtId="177" fontId="39" fillId="11" borderId="4" xfId="0" applyNumberFormat="1" applyFont="1" applyFill="1" applyBorder="1" applyAlignment="1">
      <alignment horizontal="center" vertical="center" wrapText="1"/>
    </xf>
    <xf numFmtId="177" fontId="39" fillId="11" borderId="16" xfId="0" applyNumberFormat="1" applyFont="1" applyFill="1" applyBorder="1" applyAlignment="1">
      <alignment horizontal="center" vertical="center" wrapText="1"/>
    </xf>
    <xf numFmtId="177" fontId="39" fillId="11" borderId="5" xfId="0" applyNumberFormat="1" applyFont="1" applyFill="1" applyBorder="1" applyAlignment="1">
      <alignment horizontal="center" vertical="center" wrapText="1"/>
    </xf>
    <xf numFmtId="177" fontId="39" fillId="11" borderId="1" xfId="0" applyNumberFormat="1" applyFont="1" applyFill="1" applyBorder="1" applyAlignment="1">
      <alignment horizontal="center" vertical="center" wrapText="1"/>
    </xf>
    <xf numFmtId="0" fontId="26" fillId="20" borderId="4" xfId="0" applyFont="1" applyFill="1" applyBorder="1" applyAlignment="1">
      <alignment horizontal="center" vertical="center" wrapText="1"/>
    </xf>
    <xf numFmtId="0" fontId="26" fillId="20" borderId="16" xfId="0" applyFont="1" applyFill="1" applyBorder="1" applyAlignment="1">
      <alignment horizontal="center" vertical="center" wrapText="1"/>
    </xf>
    <xf numFmtId="0" fontId="26" fillId="20" borderId="5" xfId="0" applyFont="1" applyFill="1" applyBorder="1" applyAlignment="1">
      <alignment horizontal="center" vertical="center" wrapText="1"/>
    </xf>
    <xf numFmtId="0" fontId="26" fillId="22" borderId="4" xfId="0" applyFont="1" applyFill="1" applyBorder="1" applyAlignment="1">
      <alignment horizontal="center" vertical="center" wrapText="1"/>
    </xf>
    <xf numFmtId="0" fontId="26" fillId="22" borderId="16" xfId="0" applyFont="1" applyFill="1" applyBorder="1" applyAlignment="1">
      <alignment horizontal="center" vertical="center" wrapText="1"/>
    </xf>
    <xf numFmtId="0" fontId="26" fillId="22" borderId="5"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7" fillId="19" borderId="3" xfId="0" applyFont="1" applyFill="1" applyBorder="1" applyAlignment="1">
      <alignment horizontal="center" vertical="center" textRotation="90" wrapText="1"/>
    </xf>
    <xf numFmtId="0" fontId="27" fillId="19" borderId="9" xfId="0" applyFont="1" applyFill="1" applyBorder="1" applyAlignment="1">
      <alignment horizontal="center" vertical="center" textRotation="90" wrapText="1"/>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6" fillId="10" borderId="15" xfId="0" applyFont="1" applyFill="1" applyBorder="1" applyAlignment="1">
      <alignment horizontal="center"/>
    </xf>
    <xf numFmtId="0" fontId="26" fillId="10" borderId="0" xfId="0" applyFont="1" applyFill="1" applyBorder="1" applyAlignment="1">
      <alignment horizontal="center"/>
    </xf>
    <xf numFmtId="0" fontId="26" fillId="11" borderId="3"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26" fillId="11" borderId="1" xfId="0" applyFont="1" applyFill="1" applyBorder="1" applyAlignment="1">
      <alignment horizontal="center" vertical="center" wrapText="1"/>
    </xf>
    <xf numFmtId="177" fontId="26" fillId="2" borderId="1" xfId="0" applyNumberFormat="1" applyFont="1" applyFill="1" applyBorder="1" applyAlignment="1">
      <alignment horizontal="center" vertical="center" wrapText="1"/>
    </xf>
    <xf numFmtId="0" fontId="27" fillId="29" borderId="1" xfId="0" applyFont="1" applyFill="1" applyBorder="1" applyAlignment="1">
      <alignment horizontal="center" vertical="center" textRotation="90" wrapText="1"/>
    </xf>
    <xf numFmtId="0" fontId="27" fillId="19" borderId="4" xfId="0" applyFont="1" applyFill="1" applyBorder="1" applyAlignment="1">
      <alignment horizontal="center" vertical="center" textRotation="90" wrapText="1"/>
    </xf>
    <xf numFmtId="179" fontId="6" fillId="0" borderId="1" xfId="9" applyNumberFormat="1" applyFont="1" applyFill="1" applyBorder="1" applyAlignment="1">
      <alignment horizontal="left" vertical="center" wrapText="1"/>
    </xf>
    <xf numFmtId="179" fontId="6" fillId="0" borderId="4" xfId="9" applyNumberFormat="1" applyFont="1" applyFill="1" applyBorder="1" applyAlignment="1">
      <alignment horizontal="left" vertical="center" wrapText="1"/>
    </xf>
    <xf numFmtId="179" fontId="6" fillId="0" borderId="16" xfId="9" applyNumberFormat="1" applyFont="1" applyFill="1" applyBorder="1" applyAlignment="1">
      <alignment horizontal="left" vertical="center" wrapText="1"/>
    </xf>
    <xf numFmtId="179" fontId="6" fillId="0" borderId="5" xfId="9"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173" fontId="6" fillId="10" borderId="10" xfId="2" applyNumberFormat="1" applyFont="1" applyFill="1" applyBorder="1" applyAlignment="1">
      <alignment horizontal="center" vertical="center" wrapText="1" readingOrder="1"/>
    </xf>
    <xf numFmtId="173" fontId="6" fillId="10" borderId="1" xfId="2" applyNumberFormat="1" applyFont="1" applyFill="1" applyBorder="1" applyAlignment="1">
      <alignment horizontal="center" vertical="center" wrapText="1" readingOrder="1"/>
    </xf>
    <xf numFmtId="173" fontId="6" fillId="47" borderId="1" xfId="2" applyNumberFormat="1" applyFont="1" applyFill="1" applyBorder="1" applyAlignment="1">
      <alignment horizontal="center" vertical="center" wrapText="1" readingOrder="1"/>
    </xf>
    <xf numFmtId="173" fontId="12" fillId="10" borderId="4" xfId="2" applyNumberFormat="1" applyFont="1" applyFill="1" applyBorder="1" applyAlignment="1">
      <alignment horizontal="center" vertical="center" wrapText="1"/>
    </xf>
    <xf numFmtId="173" fontId="12" fillId="10" borderId="16" xfId="2" applyNumberFormat="1" applyFont="1" applyFill="1" applyBorder="1" applyAlignment="1">
      <alignment horizontal="center" vertical="center" wrapText="1"/>
    </xf>
    <xf numFmtId="179" fontId="8" fillId="10" borderId="4" xfId="9" applyNumberFormat="1" applyFont="1" applyFill="1" applyBorder="1" applyAlignment="1">
      <alignment horizontal="center" vertical="center" wrapText="1"/>
    </xf>
    <xf numFmtId="179" fontId="8" fillId="10" borderId="16" xfId="9" applyNumberFormat="1" applyFont="1" applyFill="1" applyBorder="1" applyAlignment="1">
      <alignment horizontal="center" vertical="center" wrapText="1"/>
    </xf>
    <xf numFmtId="179" fontId="8" fillId="10" borderId="5" xfId="9"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0" fontId="13" fillId="0" borderId="1" xfId="0" applyFont="1" applyFill="1" applyBorder="1" applyAlignment="1">
      <alignment horizontal="left" vertical="center"/>
    </xf>
    <xf numFmtId="0" fontId="6" fillId="2" borderId="0" xfId="0" applyFont="1" applyFill="1" applyAlignment="1">
      <alignment horizontal="center" vertical="center"/>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41" borderId="1" xfId="0" applyFont="1" applyFill="1" applyBorder="1" applyAlignment="1">
      <alignment horizontal="center" vertical="center" wrapText="1"/>
    </xf>
    <xf numFmtId="0" fontId="6" fillId="43" borderId="4" xfId="0" applyFont="1" applyFill="1" applyBorder="1" applyAlignment="1">
      <alignment horizontal="center" vertical="center" wrapText="1" readingOrder="1"/>
    </xf>
    <xf numFmtId="0" fontId="6" fillId="43" borderId="16" xfId="0" applyFont="1" applyFill="1" applyBorder="1" applyAlignment="1">
      <alignment horizontal="center" vertical="center" wrapText="1" readingOrder="1"/>
    </xf>
    <xf numFmtId="0" fontId="6" fillId="44" borderId="4" xfId="0" applyFont="1" applyFill="1" applyBorder="1" applyAlignment="1">
      <alignment horizontal="center" vertical="center" wrapText="1"/>
    </xf>
    <xf numFmtId="0" fontId="6" fillId="44" borderId="16" xfId="0" applyFont="1" applyFill="1" applyBorder="1" applyAlignment="1">
      <alignment horizontal="center" vertical="center" wrapText="1"/>
    </xf>
    <xf numFmtId="179" fontId="6" fillId="2" borderId="0" xfId="9" applyNumberFormat="1" applyFont="1" applyFill="1" applyAlignment="1">
      <alignment horizontal="center" vertical="center"/>
    </xf>
    <xf numFmtId="0" fontId="6" fillId="2" borderId="0" xfId="0" applyFont="1" applyFill="1" applyBorder="1" applyAlignment="1">
      <alignment horizontal="center" vertical="center"/>
    </xf>
    <xf numFmtId="0" fontId="13" fillId="10" borderId="4"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173" fontId="5" fillId="8" borderId="3" xfId="2" applyNumberFormat="1" applyFont="1" applyFill="1" applyBorder="1" applyAlignment="1">
      <alignment horizontal="center" vertical="center" wrapText="1" readingOrder="1"/>
    </xf>
    <xf numFmtId="173" fontId="5" fillId="8" borderId="10" xfId="2" applyNumberFormat="1" applyFont="1" applyFill="1" applyBorder="1" applyAlignment="1">
      <alignment horizontal="center" vertical="center" wrapText="1" readingOrder="1"/>
    </xf>
  </cellXfs>
  <cellStyles count="3847">
    <cellStyle name="Euro" xfId="1"/>
    <cellStyle name="HeaderStyle" xfId="1310"/>
    <cellStyle name="Hipervínculo" xfId="1308" builtinId="8"/>
    <cellStyle name="MainTitle" xfId="1309"/>
    <cellStyle name="Millares" xfId="2" builtinId="3"/>
    <cellStyle name="Millares 2" xfId="3"/>
    <cellStyle name="Millares 2 10" xfId="665"/>
    <cellStyle name="Millares 2 10 2" xfId="1313"/>
    <cellStyle name="Millares 2 10 3" xfId="1312"/>
    <cellStyle name="Millares 2 11" xfId="16"/>
    <cellStyle name="Millares 2 11 2" xfId="1314"/>
    <cellStyle name="Millares 2 12" xfId="1311"/>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2 2 2" xfId="1319"/>
    <cellStyle name="Millares 2 4 2 2 2 3" xfId="1318"/>
    <cellStyle name="Millares 2 4 2 2 3" xfId="1320"/>
    <cellStyle name="Millares 2 4 2 2 4" xfId="1317"/>
    <cellStyle name="Millares 2 4 2 3" xfId="453"/>
    <cellStyle name="Millares 2 4 2 3 2" xfId="1083"/>
    <cellStyle name="Millares 2 4 2 3 2 2" xfId="1323"/>
    <cellStyle name="Millares 2 4 2 3 2 3" xfId="1322"/>
    <cellStyle name="Millares 2 4 2 3 3" xfId="1324"/>
    <cellStyle name="Millares 2 4 2 3 4" xfId="1321"/>
    <cellStyle name="Millares 2 4 2 4" xfId="611"/>
    <cellStyle name="Millares 2 4 2 4 2" xfId="1241"/>
    <cellStyle name="Millares 2 4 2 4 2 2" xfId="1327"/>
    <cellStyle name="Millares 2 4 2 4 2 3" xfId="1326"/>
    <cellStyle name="Millares 2 4 2 4 3" xfId="1328"/>
    <cellStyle name="Millares 2 4 2 4 4" xfId="1325"/>
    <cellStyle name="Millares 2 4 2 5" xfId="769"/>
    <cellStyle name="Millares 2 4 2 5 2" xfId="1330"/>
    <cellStyle name="Millares 2 4 2 5 3" xfId="1329"/>
    <cellStyle name="Millares 2 4 2 6" xfId="1331"/>
    <cellStyle name="Millares 2 4 2 7" xfId="1316"/>
    <cellStyle name="Millares 2 4 3" xfId="216"/>
    <cellStyle name="Millares 2 4 3 2" xfId="847"/>
    <cellStyle name="Millares 2 4 3 2 2" xfId="1334"/>
    <cellStyle name="Millares 2 4 3 2 3" xfId="1333"/>
    <cellStyle name="Millares 2 4 3 3" xfId="1335"/>
    <cellStyle name="Millares 2 4 3 4" xfId="1332"/>
    <cellStyle name="Millares 2 4 4" xfId="375"/>
    <cellStyle name="Millares 2 4 4 2" xfId="1005"/>
    <cellStyle name="Millares 2 4 4 2 2" xfId="1338"/>
    <cellStyle name="Millares 2 4 4 2 3" xfId="1337"/>
    <cellStyle name="Millares 2 4 4 3" xfId="1339"/>
    <cellStyle name="Millares 2 4 4 4" xfId="1336"/>
    <cellStyle name="Millares 2 4 5" xfId="533"/>
    <cellStyle name="Millares 2 4 5 2" xfId="1163"/>
    <cellStyle name="Millares 2 4 5 2 2" xfId="1342"/>
    <cellStyle name="Millares 2 4 5 2 3" xfId="1341"/>
    <cellStyle name="Millares 2 4 5 3" xfId="1343"/>
    <cellStyle name="Millares 2 4 5 4" xfId="1340"/>
    <cellStyle name="Millares 2 4 6" xfId="691"/>
    <cellStyle name="Millares 2 4 6 2" xfId="1345"/>
    <cellStyle name="Millares 2 4 6 3" xfId="1344"/>
    <cellStyle name="Millares 2 4 7" xfId="1346"/>
    <cellStyle name="Millares 2 4 8" xfId="1315"/>
    <cellStyle name="Millares 2 5" xfId="86"/>
    <cellStyle name="Millares 2 5 2" xfId="164"/>
    <cellStyle name="Millares 2 5 2 2" xfId="320"/>
    <cellStyle name="Millares 2 5 2 2 2" xfId="951"/>
    <cellStyle name="Millares 2 5 2 2 2 2" xfId="1351"/>
    <cellStyle name="Millares 2 5 2 2 2 3" xfId="1350"/>
    <cellStyle name="Millares 2 5 2 2 3" xfId="1352"/>
    <cellStyle name="Millares 2 5 2 2 4" xfId="1349"/>
    <cellStyle name="Millares 2 5 2 3" xfId="479"/>
    <cellStyle name="Millares 2 5 2 3 2" xfId="1109"/>
    <cellStyle name="Millares 2 5 2 3 2 2" xfId="1355"/>
    <cellStyle name="Millares 2 5 2 3 2 3" xfId="1354"/>
    <cellStyle name="Millares 2 5 2 3 3" xfId="1356"/>
    <cellStyle name="Millares 2 5 2 3 4" xfId="1353"/>
    <cellStyle name="Millares 2 5 2 4" xfId="637"/>
    <cellStyle name="Millares 2 5 2 4 2" xfId="1267"/>
    <cellStyle name="Millares 2 5 2 4 2 2" xfId="1359"/>
    <cellStyle name="Millares 2 5 2 4 2 3" xfId="1358"/>
    <cellStyle name="Millares 2 5 2 4 3" xfId="1360"/>
    <cellStyle name="Millares 2 5 2 4 4" xfId="1357"/>
    <cellStyle name="Millares 2 5 2 5" xfId="795"/>
    <cellStyle name="Millares 2 5 2 5 2" xfId="1362"/>
    <cellStyle name="Millares 2 5 2 5 3" xfId="1361"/>
    <cellStyle name="Millares 2 5 2 6" xfId="1363"/>
    <cellStyle name="Millares 2 5 2 7" xfId="1348"/>
    <cellStyle name="Millares 2 5 3" xfId="242"/>
    <cellStyle name="Millares 2 5 3 2" xfId="873"/>
    <cellStyle name="Millares 2 5 3 2 2" xfId="1366"/>
    <cellStyle name="Millares 2 5 3 2 3" xfId="1365"/>
    <cellStyle name="Millares 2 5 3 3" xfId="1367"/>
    <cellStyle name="Millares 2 5 3 4" xfId="1364"/>
    <cellStyle name="Millares 2 5 4" xfId="401"/>
    <cellStyle name="Millares 2 5 4 2" xfId="1031"/>
    <cellStyle name="Millares 2 5 4 2 2" xfId="1370"/>
    <cellStyle name="Millares 2 5 4 2 3" xfId="1369"/>
    <cellStyle name="Millares 2 5 4 3" xfId="1371"/>
    <cellStyle name="Millares 2 5 4 4" xfId="1368"/>
    <cellStyle name="Millares 2 5 5" xfId="559"/>
    <cellStyle name="Millares 2 5 5 2" xfId="1189"/>
    <cellStyle name="Millares 2 5 5 2 2" xfId="1374"/>
    <cellStyle name="Millares 2 5 5 2 3" xfId="1373"/>
    <cellStyle name="Millares 2 5 5 3" xfId="1375"/>
    <cellStyle name="Millares 2 5 5 4" xfId="1372"/>
    <cellStyle name="Millares 2 5 6" xfId="717"/>
    <cellStyle name="Millares 2 5 6 2" xfId="1377"/>
    <cellStyle name="Millares 2 5 6 3" xfId="1376"/>
    <cellStyle name="Millares 2 5 7" xfId="1378"/>
    <cellStyle name="Millares 2 5 8" xfId="1347"/>
    <cellStyle name="Millares 2 6" xfId="112"/>
    <cellStyle name="Millares 2 6 2" xfId="268"/>
    <cellStyle name="Millares 2 6 2 2" xfId="899"/>
    <cellStyle name="Millares 2 6 2 2 2" xfId="1382"/>
    <cellStyle name="Millares 2 6 2 2 3" xfId="1381"/>
    <cellStyle name="Millares 2 6 2 3" xfId="1383"/>
    <cellStyle name="Millares 2 6 2 4" xfId="1380"/>
    <cellStyle name="Millares 2 6 3" xfId="427"/>
    <cellStyle name="Millares 2 6 3 2" xfId="1057"/>
    <cellStyle name="Millares 2 6 3 2 2" xfId="1386"/>
    <cellStyle name="Millares 2 6 3 2 3" xfId="1385"/>
    <cellStyle name="Millares 2 6 3 3" xfId="1387"/>
    <cellStyle name="Millares 2 6 3 4" xfId="1384"/>
    <cellStyle name="Millares 2 6 4" xfId="585"/>
    <cellStyle name="Millares 2 6 4 2" xfId="1215"/>
    <cellStyle name="Millares 2 6 4 2 2" xfId="1390"/>
    <cellStyle name="Millares 2 6 4 2 3" xfId="1389"/>
    <cellStyle name="Millares 2 6 4 3" xfId="1391"/>
    <cellStyle name="Millares 2 6 4 4" xfId="1388"/>
    <cellStyle name="Millares 2 6 5" xfId="743"/>
    <cellStyle name="Millares 2 6 5 2" xfId="1393"/>
    <cellStyle name="Millares 2 6 5 3" xfId="1392"/>
    <cellStyle name="Millares 2 6 6" xfId="1394"/>
    <cellStyle name="Millares 2 6 7" xfId="1379"/>
    <cellStyle name="Millares 2 7" xfId="190"/>
    <cellStyle name="Millares 2 7 2" xfId="821"/>
    <cellStyle name="Millares 2 7 2 2" xfId="1397"/>
    <cellStyle name="Millares 2 7 2 3" xfId="1396"/>
    <cellStyle name="Millares 2 7 3" xfId="1398"/>
    <cellStyle name="Millares 2 7 4" xfId="1395"/>
    <cellStyle name="Millares 2 8" xfId="349"/>
    <cellStyle name="Millares 2 8 2" xfId="979"/>
    <cellStyle name="Millares 2 8 2 2" xfId="1401"/>
    <cellStyle name="Millares 2 8 2 3" xfId="1400"/>
    <cellStyle name="Millares 2 8 3" xfId="1402"/>
    <cellStyle name="Millares 2 8 4" xfId="1399"/>
    <cellStyle name="Millares 2 9" xfId="507"/>
    <cellStyle name="Millares 2 9 2" xfId="1137"/>
    <cellStyle name="Millares 2 9 2 2" xfId="1405"/>
    <cellStyle name="Millares 2 9 2 3" xfId="1404"/>
    <cellStyle name="Millares 2 9 3" xfId="1406"/>
    <cellStyle name="Millares 2 9 4" xfId="1403"/>
    <cellStyle name="Millares 3" xfId="28"/>
    <cellStyle name="Millares 3 10" xfId="677"/>
    <cellStyle name="Millares 3 10 2" xfId="1409"/>
    <cellStyle name="Millares 3 10 3" xfId="1408"/>
    <cellStyle name="Millares 3 11" xfId="1410"/>
    <cellStyle name="Millares 3 12" xfId="1407"/>
    <cellStyle name="Millares 3 2" xfId="42"/>
    <cellStyle name="Millares 3 3" xfId="41"/>
    <cellStyle name="Millares 3 4" xfId="72"/>
    <cellStyle name="Millares 3 4 2" xfId="150"/>
    <cellStyle name="Millares 3 4 2 2" xfId="306"/>
    <cellStyle name="Millares 3 4 2 2 2" xfId="937"/>
    <cellStyle name="Millares 3 4 2 2 2 2" xfId="1415"/>
    <cellStyle name="Millares 3 4 2 2 2 3" xfId="1414"/>
    <cellStyle name="Millares 3 4 2 2 3" xfId="1416"/>
    <cellStyle name="Millares 3 4 2 2 4" xfId="1413"/>
    <cellStyle name="Millares 3 4 2 3" xfId="465"/>
    <cellStyle name="Millares 3 4 2 3 2" xfId="1095"/>
    <cellStyle name="Millares 3 4 2 3 2 2" xfId="1419"/>
    <cellStyle name="Millares 3 4 2 3 2 3" xfId="1418"/>
    <cellStyle name="Millares 3 4 2 3 3" xfId="1420"/>
    <cellStyle name="Millares 3 4 2 3 4" xfId="1417"/>
    <cellStyle name="Millares 3 4 2 4" xfId="623"/>
    <cellStyle name="Millares 3 4 2 4 2" xfId="1253"/>
    <cellStyle name="Millares 3 4 2 4 2 2" xfId="1423"/>
    <cellStyle name="Millares 3 4 2 4 2 3" xfId="1422"/>
    <cellStyle name="Millares 3 4 2 4 3" xfId="1424"/>
    <cellStyle name="Millares 3 4 2 4 4" xfId="1421"/>
    <cellStyle name="Millares 3 4 2 5" xfId="781"/>
    <cellStyle name="Millares 3 4 2 5 2" xfId="1426"/>
    <cellStyle name="Millares 3 4 2 5 3" xfId="1425"/>
    <cellStyle name="Millares 3 4 2 6" xfId="1427"/>
    <cellStyle name="Millares 3 4 2 7" xfId="1412"/>
    <cellStyle name="Millares 3 4 3" xfId="228"/>
    <cellStyle name="Millares 3 4 3 2" xfId="859"/>
    <cellStyle name="Millares 3 4 3 2 2" xfId="1430"/>
    <cellStyle name="Millares 3 4 3 2 3" xfId="1429"/>
    <cellStyle name="Millares 3 4 3 3" xfId="1431"/>
    <cellStyle name="Millares 3 4 3 4" xfId="1428"/>
    <cellStyle name="Millares 3 4 4" xfId="387"/>
    <cellStyle name="Millares 3 4 4 2" xfId="1017"/>
    <cellStyle name="Millares 3 4 4 2 2" xfId="1434"/>
    <cellStyle name="Millares 3 4 4 2 3" xfId="1433"/>
    <cellStyle name="Millares 3 4 4 3" xfId="1435"/>
    <cellStyle name="Millares 3 4 4 4" xfId="1432"/>
    <cellStyle name="Millares 3 4 5" xfId="545"/>
    <cellStyle name="Millares 3 4 5 2" xfId="1175"/>
    <cellStyle name="Millares 3 4 5 2 2" xfId="1438"/>
    <cellStyle name="Millares 3 4 5 2 3" xfId="1437"/>
    <cellStyle name="Millares 3 4 5 3" xfId="1439"/>
    <cellStyle name="Millares 3 4 5 4" xfId="1436"/>
    <cellStyle name="Millares 3 4 6" xfId="703"/>
    <cellStyle name="Millares 3 4 6 2" xfId="1441"/>
    <cellStyle name="Millares 3 4 6 3" xfId="1440"/>
    <cellStyle name="Millares 3 4 7" xfId="1442"/>
    <cellStyle name="Millares 3 4 8" xfId="1411"/>
    <cellStyle name="Millares 3 5" xfId="98"/>
    <cellStyle name="Millares 3 5 2" xfId="176"/>
    <cellStyle name="Millares 3 5 2 2" xfId="332"/>
    <cellStyle name="Millares 3 5 2 2 2" xfId="963"/>
    <cellStyle name="Millares 3 5 2 2 2 2" xfId="1447"/>
    <cellStyle name="Millares 3 5 2 2 2 3" xfId="1446"/>
    <cellStyle name="Millares 3 5 2 2 3" xfId="1448"/>
    <cellStyle name="Millares 3 5 2 2 4" xfId="1445"/>
    <cellStyle name="Millares 3 5 2 3" xfId="491"/>
    <cellStyle name="Millares 3 5 2 3 2" xfId="1121"/>
    <cellStyle name="Millares 3 5 2 3 2 2" xfId="1451"/>
    <cellStyle name="Millares 3 5 2 3 2 3" xfId="1450"/>
    <cellStyle name="Millares 3 5 2 3 3" xfId="1452"/>
    <cellStyle name="Millares 3 5 2 3 4" xfId="1449"/>
    <cellStyle name="Millares 3 5 2 4" xfId="649"/>
    <cellStyle name="Millares 3 5 2 4 2" xfId="1279"/>
    <cellStyle name="Millares 3 5 2 4 2 2" xfId="1455"/>
    <cellStyle name="Millares 3 5 2 4 2 3" xfId="1454"/>
    <cellStyle name="Millares 3 5 2 4 3" xfId="1456"/>
    <cellStyle name="Millares 3 5 2 4 4" xfId="1453"/>
    <cellStyle name="Millares 3 5 2 5" xfId="807"/>
    <cellStyle name="Millares 3 5 2 5 2" xfId="1458"/>
    <cellStyle name="Millares 3 5 2 5 3" xfId="1457"/>
    <cellStyle name="Millares 3 5 2 6" xfId="1459"/>
    <cellStyle name="Millares 3 5 2 7" xfId="1444"/>
    <cellStyle name="Millares 3 5 3" xfId="254"/>
    <cellStyle name="Millares 3 5 3 2" xfId="885"/>
    <cellStyle name="Millares 3 5 3 2 2" xfId="1462"/>
    <cellStyle name="Millares 3 5 3 2 3" xfId="1461"/>
    <cellStyle name="Millares 3 5 3 3" xfId="1463"/>
    <cellStyle name="Millares 3 5 3 4" xfId="1460"/>
    <cellStyle name="Millares 3 5 4" xfId="413"/>
    <cellStyle name="Millares 3 5 4 2" xfId="1043"/>
    <cellStyle name="Millares 3 5 4 2 2" xfId="1466"/>
    <cellStyle name="Millares 3 5 4 2 3" xfId="1465"/>
    <cellStyle name="Millares 3 5 4 3" xfId="1467"/>
    <cellStyle name="Millares 3 5 4 4" xfId="1464"/>
    <cellStyle name="Millares 3 5 5" xfId="571"/>
    <cellStyle name="Millares 3 5 5 2" xfId="1201"/>
    <cellStyle name="Millares 3 5 5 2 2" xfId="1470"/>
    <cellStyle name="Millares 3 5 5 2 3" xfId="1469"/>
    <cellStyle name="Millares 3 5 5 3" xfId="1471"/>
    <cellStyle name="Millares 3 5 5 4" xfId="1468"/>
    <cellStyle name="Millares 3 5 6" xfId="729"/>
    <cellStyle name="Millares 3 5 6 2" xfId="1473"/>
    <cellStyle name="Millares 3 5 6 3" xfId="1472"/>
    <cellStyle name="Millares 3 5 7" xfId="1474"/>
    <cellStyle name="Millares 3 5 8" xfId="1443"/>
    <cellStyle name="Millares 3 6" xfId="124"/>
    <cellStyle name="Millares 3 6 2" xfId="280"/>
    <cellStyle name="Millares 3 6 2 2" xfId="911"/>
    <cellStyle name="Millares 3 6 2 2 2" xfId="1478"/>
    <cellStyle name="Millares 3 6 2 2 3" xfId="1477"/>
    <cellStyle name="Millares 3 6 2 3" xfId="1479"/>
    <cellStyle name="Millares 3 6 2 4" xfId="1476"/>
    <cellStyle name="Millares 3 6 3" xfId="439"/>
    <cellStyle name="Millares 3 6 3 2" xfId="1069"/>
    <cellStyle name="Millares 3 6 3 2 2" xfId="1482"/>
    <cellStyle name="Millares 3 6 3 2 3" xfId="1481"/>
    <cellStyle name="Millares 3 6 3 3" xfId="1483"/>
    <cellStyle name="Millares 3 6 3 4" xfId="1480"/>
    <cellStyle name="Millares 3 6 4" xfId="597"/>
    <cellStyle name="Millares 3 6 4 2" xfId="1227"/>
    <cellStyle name="Millares 3 6 4 2 2" xfId="1486"/>
    <cellStyle name="Millares 3 6 4 2 3" xfId="1485"/>
    <cellStyle name="Millares 3 6 4 3" xfId="1487"/>
    <cellStyle name="Millares 3 6 4 4" xfId="1484"/>
    <cellStyle name="Millares 3 6 5" xfId="755"/>
    <cellStyle name="Millares 3 6 5 2" xfId="1489"/>
    <cellStyle name="Millares 3 6 5 3" xfId="1488"/>
    <cellStyle name="Millares 3 6 6" xfId="1490"/>
    <cellStyle name="Millares 3 6 7" xfId="1475"/>
    <cellStyle name="Millares 3 7" xfId="202"/>
    <cellStyle name="Millares 3 7 2" xfId="833"/>
    <cellStyle name="Millares 3 7 2 2" xfId="1493"/>
    <cellStyle name="Millares 3 7 2 3" xfId="1492"/>
    <cellStyle name="Millares 3 7 3" xfId="1494"/>
    <cellStyle name="Millares 3 7 4" xfId="1491"/>
    <cellStyle name="Millares 3 8" xfId="361"/>
    <cellStyle name="Millares 3 8 2" xfId="991"/>
    <cellStyle name="Millares 3 8 2 2" xfId="1497"/>
    <cellStyle name="Millares 3 8 2 3" xfId="1496"/>
    <cellStyle name="Millares 3 8 3" xfId="1498"/>
    <cellStyle name="Millares 3 8 4" xfId="1495"/>
    <cellStyle name="Millares 3 9" xfId="519"/>
    <cellStyle name="Millares 3 9 2" xfId="1149"/>
    <cellStyle name="Millares 3 9 2 2" xfId="1501"/>
    <cellStyle name="Millares 3 9 2 3" xfId="1500"/>
    <cellStyle name="Millares 3 9 3" xfId="1502"/>
    <cellStyle name="Millares 3 9 4" xfId="1499"/>
    <cellStyle name="Moneda" xfId="9" builtinId="4"/>
    <cellStyle name="Moneda [0] 2" xfId="4"/>
    <cellStyle name="Moneda [0] 2 10" xfId="666"/>
    <cellStyle name="Moneda [0] 2 10 2" xfId="1505"/>
    <cellStyle name="Moneda [0] 2 10 3" xfId="1504"/>
    <cellStyle name="Moneda [0] 2 11" xfId="17"/>
    <cellStyle name="Moneda [0] 2 11 2" xfId="1506"/>
    <cellStyle name="Moneda [0] 2 12" xfId="1503"/>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2 2 2" xfId="1511"/>
    <cellStyle name="Moneda [0] 2 4 2 2 2 3" xfId="1510"/>
    <cellStyle name="Moneda [0] 2 4 2 2 3" xfId="1512"/>
    <cellStyle name="Moneda [0] 2 4 2 2 4" xfId="1509"/>
    <cellStyle name="Moneda [0] 2 4 2 3" xfId="454"/>
    <cellStyle name="Moneda [0] 2 4 2 3 2" xfId="1084"/>
    <cellStyle name="Moneda [0] 2 4 2 3 2 2" xfId="1515"/>
    <cellStyle name="Moneda [0] 2 4 2 3 2 3" xfId="1514"/>
    <cellStyle name="Moneda [0] 2 4 2 3 3" xfId="1516"/>
    <cellStyle name="Moneda [0] 2 4 2 3 4" xfId="1513"/>
    <cellStyle name="Moneda [0] 2 4 2 4" xfId="612"/>
    <cellStyle name="Moneda [0] 2 4 2 4 2" xfId="1242"/>
    <cellStyle name="Moneda [0] 2 4 2 4 2 2" xfId="1519"/>
    <cellStyle name="Moneda [0] 2 4 2 4 2 3" xfId="1518"/>
    <cellStyle name="Moneda [0] 2 4 2 4 3" xfId="1520"/>
    <cellStyle name="Moneda [0] 2 4 2 4 4" xfId="1517"/>
    <cellStyle name="Moneda [0] 2 4 2 5" xfId="770"/>
    <cellStyle name="Moneda [0] 2 4 2 5 2" xfId="1522"/>
    <cellStyle name="Moneda [0] 2 4 2 5 3" xfId="1521"/>
    <cellStyle name="Moneda [0] 2 4 2 6" xfId="1523"/>
    <cellStyle name="Moneda [0] 2 4 2 7" xfId="1508"/>
    <cellStyle name="Moneda [0] 2 4 3" xfId="217"/>
    <cellStyle name="Moneda [0] 2 4 3 2" xfId="848"/>
    <cellStyle name="Moneda [0] 2 4 3 2 2" xfId="1526"/>
    <cellStyle name="Moneda [0] 2 4 3 2 3" xfId="1525"/>
    <cellStyle name="Moneda [0] 2 4 3 3" xfId="1527"/>
    <cellStyle name="Moneda [0] 2 4 3 4" xfId="1524"/>
    <cellStyle name="Moneda [0] 2 4 4" xfId="376"/>
    <cellStyle name="Moneda [0] 2 4 4 2" xfId="1006"/>
    <cellStyle name="Moneda [0] 2 4 4 2 2" xfId="1530"/>
    <cellStyle name="Moneda [0] 2 4 4 2 3" xfId="1529"/>
    <cellStyle name="Moneda [0] 2 4 4 3" xfId="1531"/>
    <cellStyle name="Moneda [0] 2 4 4 4" xfId="1528"/>
    <cellStyle name="Moneda [0] 2 4 5" xfId="534"/>
    <cellStyle name="Moneda [0] 2 4 5 2" xfId="1164"/>
    <cellStyle name="Moneda [0] 2 4 5 2 2" xfId="1534"/>
    <cellStyle name="Moneda [0] 2 4 5 2 3" xfId="1533"/>
    <cellStyle name="Moneda [0] 2 4 5 3" xfId="1535"/>
    <cellStyle name="Moneda [0] 2 4 5 4" xfId="1532"/>
    <cellStyle name="Moneda [0] 2 4 6" xfId="692"/>
    <cellStyle name="Moneda [0] 2 4 6 2" xfId="1537"/>
    <cellStyle name="Moneda [0] 2 4 6 3" xfId="1536"/>
    <cellStyle name="Moneda [0] 2 4 7" xfId="1538"/>
    <cellStyle name="Moneda [0] 2 4 8" xfId="1507"/>
    <cellStyle name="Moneda [0] 2 5" xfId="87"/>
    <cellStyle name="Moneda [0] 2 5 2" xfId="165"/>
    <cellStyle name="Moneda [0] 2 5 2 2" xfId="321"/>
    <cellStyle name="Moneda [0] 2 5 2 2 2" xfId="952"/>
    <cellStyle name="Moneda [0] 2 5 2 2 2 2" xfId="1543"/>
    <cellStyle name="Moneda [0] 2 5 2 2 2 3" xfId="1542"/>
    <cellStyle name="Moneda [0] 2 5 2 2 3" xfId="1544"/>
    <cellStyle name="Moneda [0] 2 5 2 2 4" xfId="1541"/>
    <cellStyle name="Moneda [0] 2 5 2 3" xfId="480"/>
    <cellStyle name="Moneda [0] 2 5 2 3 2" xfId="1110"/>
    <cellStyle name="Moneda [0] 2 5 2 3 2 2" xfId="1547"/>
    <cellStyle name="Moneda [0] 2 5 2 3 2 3" xfId="1546"/>
    <cellStyle name="Moneda [0] 2 5 2 3 3" xfId="1548"/>
    <cellStyle name="Moneda [0] 2 5 2 3 4" xfId="1545"/>
    <cellStyle name="Moneda [0] 2 5 2 4" xfId="638"/>
    <cellStyle name="Moneda [0] 2 5 2 4 2" xfId="1268"/>
    <cellStyle name="Moneda [0] 2 5 2 4 2 2" xfId="1551"/>
    <cellStyle name="Moneda [0] 2 5 2 4 2 3" xfId="1550"/>
    <cellStyle name="Moneda [0] 2 5 2 4 3" xfId="1552"/>
    <cellStyle name="Moneda [0] 2 5 2 4 4" xfId="1549"/>
    <cellStyle name="Moneda [0] 2 5 2 5" xfId="796"/>
    <cellStyle name="Moneda [0] 2 5 2 5 2" xfId="1554"/>
    <cellStyle name="Moneda [0] 2 5 2 5 3" xfId="1553"/>
    <cellStyle name="Moneda [0] 2 5 2 6" xfId="1555"/>
    <cellStyle name="Moneda [0] 2 5 2 7" xfId="1540"/>
    <cellStyle name="Moneda [0] 2 5 3" xfId="243"/>
    <cellStyle name="Moneda [0] 2 5 3 2" xfId="874"/>
    <cellStyle name="Moneda [0] 2 5 3 2 2" xfId="1558"/>
    <cellStyle name="Moneda [0] 2 5 3 2 3" xfId="1557"/>
    <cellStyle name="Moneda [0] 2 5 3 3" xfId="1559"/>
    <cellStyle name="Moneda [0] 2 5 3 4" xfId="1556"/>
    <cellStyle name="Moneda [0] 2 5 4" xfId="402"/>
    <cellStyle name="Moneda [0] 2 5 4 2" xfId="1032"/>
    <cellStyle name="Moneda [0] 2 5 4 2 2" xfId="1562"/>
    <cellStyle name="Moneda [0] 2 5 4 2 3" xfId="1561"/>
    <cellStyle name="Moneda [0] 2 5 4 3" xfId="1563"/>
    <cellStyle name="Moneda [0] 2 5 4 4" xfId="1560"/>
    <cellStyle name="Moneda [0] 2 5 5" xfId="560"/>
    <cellStyle name="Moneda [0] 2 5 5 2" xfId="1190"/>
    <cellStyle name="Moneda [0] 2 5 5 2 2" xfId="1566"/>
    <cellStyle name="Moneda [0] 2 5 5 2 3" xfId="1565"/>
    <cellStyle name="Moneda [0] 2 5 5 3" xfId="1567"/>
    <cellStyle name="Moneda [0] 2 5 5 4" xfId="1564"/>
    <cellStyle name="Moneda [0] 2 5 6" xfId="718"/>
    <cellStyle name="Moneda [0] 2 5 6 2" xfId="1569"/>
    <cellStyle name="Moneda [0] 2 5 6 3" xfId="1568"/>
    <cellStyle name="Moneda [0] 2 5 7" xfId="1570"/>
    <cellStyle name="Moneda [0] 2 5 8" xfId="1539"/>
    <cellStyle name="Moneda [0] 2 6" xfId="113"/>
    <cellStyle name="Moneda [0] 2 6 2" xfId="269"/>
    <cellStyle name="Moneda [0] 2 6 2 2" xfId="900"/>
    <cellStyle name="Moneda [0] 2 6 2 2 2" xfId="1574"/>
    <cellStyle name="Moneda [0] 2 6 2 2 3" xfId="1573"/>
    <cellStyle name="Moneda [0] 2 6 2 3" xfId="1575"/>
    <cellStyle name="Moneda [0] 2 6 2 4" xfId="1572"/>
    <cellStyle name="Moneda [0] 2 6 3" xfId="428"/>
    <cellStyle name="Moneda [0] 2 6 3 2" xfId="1058"/>
    <cellStyle name="Moneda [0] 2 6 3 2 2" xfId="1578"/>
    <cellStyle name="Moneda [0] 2 6 3 2 3" xfId="1577"/>
    <cellStyle name="Moneda [0] 2 6 3 3" xfId="1579"/>
    <cellStyle name="Moneda [0] 2 6 3 4" xfId="1576"/>
    <cellStyle name="Moneda [0] 2 6 4" xfId="586"/>
    <cellStyle name="Moneda [0] 2 6 4 2" xfId="1216"/>
    <cellStyle name="Moneda [0] 2 6 4 2 2" xfId="1582"/>
    <cellStyle name="Moneda [0] 2 6 4 2 3" xfId="1581"/>
    <cellStyle name="Moneda [0] 2 6 4 3" xfId="1583"/>
    <cellStyle name="Moneda [0] 2 6 4 4" xfId="1580"/>
    <cellStyle name="Moneda [0] 2 6 5" xfId="744"/>
    <cellStyle name="Moneda [0] 2 6 5 2" xfId="1585"/>
    <cellStyle name="Moneda [0] 2 6 5 3" xfId="1584"/>
    <cellStyle name="Moneda [0] 2 6 6" xfId="1586"/>
    <cellStyle name="Moneda [0] 2 6 7" xfId="1571"/>
    <cellStyle name="Moneda [0] 2 7" xfId="191"/>
    <cellStyle name="Moneda [0] 2 7 2" xfId="822"/>
    <cellStyle name="Moneda [0] 2 7 2 2" xfId="1589"/>
    <cellStyle name="Moneda [0] 2 7 2 3" xfId="1588"/>
    <cellStyle name="Moneda [0] 2 7 3" xfId="1590"/>
    <cellStyle name="Moneda [0] 2 7 4" xfId="1587"/>
    <cellStyle name="Moneda [0] 2 8" xfId="350"/>
    <cellStyle name="Moneda [0] 2 8 2" xfId="980"/>
    <cellStyle name="Moneda [0] 2 8 2 2" xfId="1593"/>
    <cellStyle name="Moneda [0] 2 8 2 3" xfId="1592"/>
    <cellStyle name="Moneda [0] 2 8 3" xfId="1594"/>
    <cellStyle name="Moneda [0] 2 8 4" xfId="1591"/>
    <cellStyle name="Moneda [0] 2 9" xfId="508"/>
    <cellStyle name="Moneda [0] 2 9 2" xfId="1138"/>
    <cellStyle name="Moneda [0] 2 9 2 2" xfId="1597"/>
    <cellStyle name="Moneda [0] 2 9 2 3" xfId="1596"/>
    <cellStyle name="Moneda [0] 2 9 3" xfId="1598"/>
    <cellStyle name="Moneda [0] 2 9 4" xfId="1595"/>
    <cellStyle name="Moneda 10" xfId="35"/>
    <cellStyle name="Moneda 10 10" xfId="1599"/>
    <cellStyle name="Moneda 10 2" xfId="78"/>
    <cellStyle name="Moneda 10 2 2" xfId="156"/>
    <cellStyle name="Moneda 10 2 2 2" xfId="312"/>
    <cellStyle name="Moneda 10 2 2 2 2" xfId="943"/>
    <cellStyle name="Moneda 10 2 2 2 2 2" xfId="1604"/>
    <cellStyle name="Moneda 10 2 2 2 2 3" xfId="1603"/>
    <cellStyle name="Moneda 10 2 2 2 3" xfId="1605"/>
    <cellStyle name="Moneda 10 2 2 2 4" xfId="1602"/>
    <cellStyle name="Moneda 10 2 2 3" xfId="471"/>
    <cellStyle name="Moneda 10 2 2 3 2" xfId="1101"/>
    <cellStyle name="Moneda 10 2 2 3 2 2" xfId="1608"/>
    <cellStyle name="Moneda 10 2 2 3 2 3" xfId="1607"/>
    <cellStyle name="Moneda 10 2 2 3 3" xfId="1609"/>
    <cellStyle name="Moneda 10 2 2 3 4" xfId="1606"/>
    <cellStyle name="Moneda 10 2 2 4" xfId="629"/>
    <cellStyle name="Moneda 10 2 2 4 2" xfId="1259"/>
    <cellStyle name="Moneda 10 2 2 4 2 2" xfId="1612"/>
    <cellStyle name="Moneda 10 2 2 4 2 3" xfId="1611"/>
    <cellStyle name="Moneda 10 2 2 4 3" xfId="1613"/>
    <cellStyle name="Moneda 10 2 2 4 4" xfId="1610"/>
    <cellStyle name="Moneda 10 2 2 5" xfId="787"/>
    <cellStyle name="Moneda 10 2 2 5 2" xfId="1615"/>
    <cellStyle name="Moneda 10 2 2 5 3" xfId="1614"/>
    <cellStyle name="Moneda 10 2 2 6" xfId="1616"/>
    <cellStyle name="Moneda 10 2 2 7" xfId="1601"/>
    <cellStyle name="Moneda 10 2 3" xfId="234"/>
    <cellStyle name="Moneda 10 2 3 2" xfId="865"/>
    <cellStyle name="Moneda 10 2 3 2 2" xfId="1619"/>
    <cellStyle name="Moneda 10 2 3 2 3" xfId="1618"/>
    <cellStyle name="Moneda 10 2 3 3" xfId="1620"/>
    <cellStyle name="Moneda 10 2 3 4" xfId="1617"/>
    <cellStyle name="Moneda 10 2 4" xfId="393"/>
    <cellStyle name="Moneda 10 2 4 2" xfId="1023"/>
    <cellStyle name="Moneda 10 2 4 2 2" xfId="1623"/>
    <cellStyle name="Moneda 10 2 4 2 3" xfId="1622"/>
    <cellStyle name="Moneda 10 2 4 3" xfId="1624"/>
    <cellStyle name="Moneda 10 2 4 4" xfId="1621"/>
    <cellStyle name="Moneda 10 2 5" xfId="551"/>
    <cellStyle name="Moneda 10 2 5 2" xfId="1181"/>
    <cellStyle name="Moneda 10 2 5 2 2" xfId="1627"/>
    <cellStyle name="Moneda 10 2 5 2 3" xfId="1626"/>
    <cellStyle name="Moneda 10 2 5 3" xfId="1628"/>
    <cellStyle name="Moneda 10 2 5 4" xfId="1625"/>
    <cellStyle name="Moneda 10 2 6" xfId="709"/>
    <cellStyle name="Moneda 10 2 6 2" xfId="1630"/>
    <cellStyle name="Moneda 10 2 6 3" xfId="1629"/>
    <cellStyle name="Moneda 10 2 7" xfId="1631"/>
    <cellStyle name="Moneda 10 2 8" xfId="1600"/>
    <cellStyle name="Moneda 10 3" xfId="104"/>
    <cellStyle name="Moneda 10 3 2" xfId="182"/>
    <cellStyle name="Moneda 10 3 2 2" xfId="338"/>
    <cellStyle name="Moneda 10 3 2 2 2" xfId="969"/>
    <cellStyle name="Moneda 10 3 2 2 2 2" xfId="1636"/>
    <cellStyle name="Moneda 10 3 2 2 2 3" xfId="1635"/>
    <cellStyle name="Moneda 10 3 2 2 3" xfId="1637"/>
    <cellStyle name="Moneda 10 3 2 2 4" xfId="1634"/>
    <cellStyle name="Moneda 10 3 2 3" xfId="497"/>
    <cellStyle name="Moneda 10 3 2 3 2" xfId="1127"/>
    <cellStyle name="Moneda 10 3 2 3 2 2" xfId="1640"/>
    <cellStyle name="Moneda 10 3 2 3 2 3" xfId="1639"/>
    <cellStyle name="Moneda 10 3 2 3 3" xfId="1641"/>
    <cellStyle name="Moneda 10 3 2 3 4" xfId="1638"/>
    <cellStyle name="Moneda 10 3 2 4" xfId="655"/>
    <cellStyle name="Moneda 10 3 2 4 2" xfId="1285"/>
    <cellStyle name="Moneda 10 3 2 4 2 2" xfId="1644"/>
    <cellStyle name="Moneda 10 3 2 4 2 3" xfId="1643"/>
    <cellStyle name="Moneda 10 3 2 4 3" xfId="1645"/>
    <cellStyle name="Moneda 10 3 2 4 4" xfId="1642"/>
    <cellStyle name="Moneda 10 3 2 5" xfId="813"/>
    <cellStyle name="Moneda 10 3 2 5 2" xfId="1647"/>
    <cellStyle name="Moneda 10 3 2 5 3" xfId="1646"/>
    <cellStyle name="Moneda 10 3 2 6" xfId="1648"/>
    <cellStyle name="Moneda 10 3 2 7" xfId="1633"/>
    <cellStyle name="Moneda 10 3 3" xfId="260"/>
    <cellStyle name="Moneda 10 3 3 2" xfId="891"/>
    <cellStyle name="Moneda 10 3 3 2 2" xfId="1651"/>
    <cellStyle name="Moneda 10 3 3 2 3" xfId="1650"/>
    <cellStyle name="Moneda 10 3 3 3" xfId="1652"/>
    <cellStyle name="Moneda 10 3 3 4" xfId="1649"/>
    <cellStyle name="Moneda 10 3 4" xfId="419"/>
    <cellStyle name="Moneda 10 3 4 2" xfId="1049"/>
    <cellStyle name="Moneda 10 3 4 2 2" xfId="1655"/>
    <cellStyle name="Moneda 10 3 4 2 3" xfId="1654"/>
    <cellStyle name="Moneda 10 3 4 3" xfId="1656"/>
    <cellStyle name="Moneda 10 3 4 4" xfId="1653"/>
    <cellStyle name="Moneda 10 3 5" xfId="577"/>
    <cellStyle name="Moneda 10 3 5 2" xfId="1207"/>
    <cellStyle name="Moneda 10 3 5 2 2" xfId="1659"/>
    <cellStyle name="Moneda 10 3 5 2 3" xfId="1658"/>
    <cellStyle name="Moneda 10 3 5 3" xfId="1660"/>
    <cellStyle name="Moneda 10 3 5 4" xfId="1657"/>
    <cellStyle name="Moneda 10 3 6" xfId="735"/>
    <cellStyle name="Moneda 10 3 6 2" xfId="1662"/>
    <cellStyle name="Moneda 10 3 6 3" xfId="1661"/>
    <cellStyle name="Moneda 10 3 7" xfId="1663"/>
    <cellStyle name="Moneda 10 3 8" xfId="1632"/>
    <cellStyle name="Moneda 10 4" xfId="130"/>
    <cellStyle name="Moneda 10 4 2" xfId="286"/>
    <cellStyle name="Moneda 10 4 2 2" xfId="917"/>
    <cellStyle name="Moneda 10 4 2 2 2" xfId="1667"/>
    <cellStyle name="Moneda 10 4 2 2 3" xfId="1666"/>
    <cellStyle name="Moneda 10 4 2 3" xfId="1668"/>
    <cellStyle name="Moneda 10 4 2 4" xfId="1665"/>
    <cellStyle name="Moneda 10 4 3" xfId="445"/>
    <cellStyle name="Moneda 10 4 3 2" xfId="1075"/>
    <cellStyle name="Moneda 10 4 3 2 2" xfId="1671"/>
    <cellStyle name="Moneda 10 4 3 2 3" xfId="1670"/>
    <cellStyle name="Moneda 10 4 3 3" xfId="1672"/>
    <cellStyle name="Moneda 10 4 3 4" xfId="1669"/>
    <cellStyle name="Moneda 10 4 4" xfId="603"/>
    <cellStyle name="Moneda 10 4 4 2" xfId="1233"/>
    <cellStyle name="Moneda 10 4 4 2 2" xfId="1675"/>
    <cellStyle name="Moneda 10 4 4 2 3" xfId="1674"/>
    <cellStyle name="Moneda 10 4 4 3" xfId="1676"/>
    <cellStyle name="Moneda 10 4 4 4" xfId="1673"/>
    <cellStyle name="Moneda 10 4 5" xfId="761"/>
    <cellStyle name="Moneda 10 4 5 2" xfId="1678"/>
    <cellStyle name="Moneda 10 4 5 3" xfId="1677"/>
    <cellStyle name="Moneda 10 4 6" xfId="1679"/>
    <cellStyle name="Moneda 10 4 7" xfId="1664"/>
    <cellStyle name="Moneda 10 5" xfId="208"/>
    <cellStyle name="Moneda 10 5 2" xfId="839"/>
    <cellStyle name="Moneda 10 5 2 2" xfId="1682"/>
    <cellStyle name="Moneda 10 5 2 3" xfId="1681"/>
    <cellStyle name="Moneda 10 5 3" xfId="1683"/>
    <cellStyle name="Moneda 10 5 4" xfId="1680"/>
    <cellStyle name="Moneda 10 6" xfId="367"/>
    <cellStyle name="Moneda 10 6 2" xfId="997"/>
    <cellStyle name="Moneda 10 6 2 2" xfId="1686"/>
    <cellStyle name="Moneda 10 6 2 3" xfId="1685"/>
    <cellStyle name="Moneda 10 6 3" xfId="1687"/>
    <cellStyle name="Moneda 10 6 4" xfId="1684"/>
    <cellStyle name="Moneda 10 7" xfId="525"/>
    <cellStyle name="Moneda 10 7 2" xfId="1155"/>
    <cellStyle name="Moneda 10 7 2 2" xfId="1690"/>
    <cellStyle name="Moneda 10 7 2 3" xfId="1689"/>
    <cellStyle name="Moneda 10 7 3" xfId="1691"/>
    <cellStyle name="Moneda 10 7 4" xfId="1688"/>
    <cellStyle name="Moneda 10 8" xfId="683"/>
    <cellStyle name="Moneda 10 8 2" xfId="1693"/>
    <cellStyle name="Moneda 10 8 3" xfId="1692"/>
    <cellStyle name="Moneda 10 9" xfId="1694"/>
    <cellStyle name="Moneda 11" xfId="25"/>
    <cellStyle name="Moneda 11 10" xfId="1695"/>
    <cellStyle name="Moneda 11 2" xfId="69"/>
    <cellStyle name="Moneda 11 2 2" xfId="147"/>
    <cellStyle name="Moneda 11 2 2 2" xfId="303"/>
    <cellStyle name="Moneda 11 2 2 2 2" xfId="934"/>
    <cellStyle name="Moneda 11 2 2 2 2 2" xfId="1700"/>
    <cellStyle name="Moneda 11 2 2 2 2 3" xfId="1699"/>
    <cellStyle name="Moneda 11 2 2 2 3" xfId="1701"/>
    <cellStyle name="Moneda 11 2 2 2 4" xfId="1698"/>
    <cellStyle name="Moneda 11 2 2 3" xfId="462"/>
    <cellStyle name="Moneda 11 2 2 3 2" xfId="1092"/>
    <cellStyle name="Moneda 11 2 2 3 2 2" xfId="1704"/>
    <cellStyle name="Moneda 11 2 2 3 2 3" xfId="1703"/>
    <cellStyle name="Moneda 11 2 2 3 3" xfId="1705"/>
    <cellStyle name="Moneda 11 2 2 3 4" xfId="1702"/>
    <cellStyle name="Moneda 11 2 2 4" xfId="620"/>
    <cellStyle name="Moneda 11 2 2 4 2" xfId="1250"/>
    <cellStyle name="Moneda 11 2 2 4 2 2" xfId="1708"/>
    <cellStyle name="Moneda 11 2 2 4 2 3" xfId="1707"/>
    <cellStyle name="Moneda 11 2 2 4 3" xfId="1709"/>
    <cellStyle name="Moneda 11 2 2 4 4" xfId="1706"/>
    <cellStyle name="Moneda 11 2 2 5" xfId="778"/>
    <cellStyle name="Moneda 11 2 2 5 2" xfId="1711"/>
    <cellStyle name="Moneda 11 2 2 5 3" xfId="1710"/>
    <cellStyle name="Moneda 11 2 2 6" xfId="1712"/>
    <cellStyle name="Moneda 11 2 2 7" xfId="1697"/>
    <cellStyle name="Moneda 11 2 3" xfId="225"/>
    <cellStyle name="Moneda 11 2 3 2" xfId="856"/>
    <cellStyle name="Moneda 11 2 3 2 2" xfId="1715"/>
    <cellStyle name="Moneda 11 2 3 2 3" xfId="1714"/>
    <cellStyle name="Moneda 11 2 3 3" xfId="1716"/>
    <cellStyle name="Moneda 11 2 3 4" xfId="1713"/>
    <cellStyle name="Moneda 11 2 4" xfId="384"/>
    <cellStyle name="Moneda 11 2 4 2" xfId="1014"/>
    <cellStyle name="Moneda 11 2 4 2 2" xfId="1719"/>
    <cellStyle name="Moneda 11 2 4 2 3" xfId="1718"/>
    <cellStyle name="Moneda 11 2 4 3" xfId="1720"/>
    <cellStyle name="Moneda 11 2 4 4" xfId="1717"/>
    <cellStyle name="Moneda 11 2 5" xfId="542"/>
    <cellStyle name="Moneda 11 2 5 2" xfId="1172"/>
    <cellStyle name="Moneda 11 2 5 2 2" xfId="1723"/>
    <cellStyle name="Moneda 11 2 5 2 3" xfId="1722"/>
    <cellStyle name="Moneda 11 2 5 3" xfId="1724"/>
    <cellStyle name="Moneda 11 2 5 4" xfId="1721"/>
    <cellStyle name="Moneda 11 2 6" xfId="700"/>
    <cellStyle name="Moneda 11 2 6 2" xfId="1726"/>
    <cellStyle name="Moneda 11 2 6 3" xfId="1725"/>
    <cellStyle name="Moneda 11 2 7" xfId="1727"/>
    <cellStyle name="Moneda 11 2 8" xfId="1696"/>
    <cellStyle name="Moneda 11 3" xfId="95"/>
    <cellStyle name="Moneda 11 3 2" xfId="173"/>
    <cellStyle name="Moneda 11 3 2 2" xfId="329"/>
    <cellStyle name="Moneda 11 3 2 2 2" xfId="960"/>
    <cellStyle name="Moneda 11 3 2 2 2 2" xfId="1732"/>
    <cellStyle name="Moneda 11 3 2 2 2 3" xfId="1731"/>
    <cellStyle name="Moneda 11 3 2 2 3" xfId="1733"/>
    <cellStyle name="Moneda 11 3 2 2 4" xfId="1730"/>
    <cellStyle name="Moneda 11 3 2 3" xfId="488"/>
    <cellStyle name="Moneda 11 3 2 3 2" xfId="1118"/>
    <cellStyle name="Moneda 11 3 2 3 2 2" xfId="1736"/>
    <cellStyle name="Moneda 11 3 2 3 2 3" xfId="1735"/>
    <cellStyle name="Moneda 11 3 2 3 3" xfId="1737"/>
    <cellStyle name="Moneda 11 3 2 3 4" xfId="1734"/>
    <cellStyle name="Moneda 11 3 2 4" xfId="646"/>
    <cellStyle name="Moneda 11 3 2 4 2" xfId="1276"/>
    <cellStyle name="Moneda 11 3 2 4 2 2" xfId="1740"/>
    <cellStyle name="Moneda 11 3 2 4 2 3" xfId="1739"/>
    <cellStyle name="Moneda 11 3 2 4 3" xfId="1741"/>
    <cellStyle name="Moneda 11 3 2 4 4" xfId="1738"/>
    <cellStyle name="Moneda 11 3 2 5" xfId="804"/>
    <cellStyle name="Moneda 11 3 2 5 2" xfId="1743"/>
    <cellStyle name="Moneda 11 3 2 5 3" xfId="1742"/>
    <cellStyle name="Moneda 11 3 2 6" xfId="1744"/>
    <cellStyle name="Moneda 11 3 2 7" xfId="1729"/>
    <cellStyle name="Moneda 11 3 3" xfId="251"/>
    <cellStyle name="Moneda 11 3 3 2" xfId="882"/>
    <cellStyle name="Moneda 11 3 3 2 2" xfId="1747"/>
    <cellStyle name="Moneda 11 3 3 2 3" xfId="1746"/>
    <cellStyle name="Moneda 11 3 3 3" xfId="1748"/>
    <cellStyle name="Moneda 11 3 3 4" xfId="1745"/>
    <cellStyle name="Moneda 11 3 4" xfId="410"/>
    <cellStyle name="Moneda 11 3 4 2" xfId="1040"/>
    <cellStyle name="Moneda 11 3 4 2 2" xfId="1751"/>
    <cellStyle name="Moneda 11 3 4 2 3" xfId="1750"/>
    <cellStyle name="Moneda 11 3 4 3" xfId="1752"/>
    <cellStyle name="Moneda 11 3 4 4" xfId="1749"/>
    <cellStyle name="Moneda 11 3 5" xfId="568"/>
    <cellStyle name="Moneda 11 3 5 2" xfId="1198"/>
    <cellStyle name="Moneda 11 3 5 2 2" xfId="1755"/>
    <cellStyle name="Moneda 11 3 5 2 3" xfId="1754"/>
    <cellStyle name="Moneda 11 3 5 3" xfId="1756"/>
    <cellStyle name="Moneda 11 3 5 4" xfId="1753"/>
    <cellStyle name="Moneda 11 3 6" xfId="726"/>
    <cellStyle name="Moneda 11 3 6 2" xfId="1758"/>
    <cellStyle name="Moneda 11 3 6 3" xfId="1757"/>
    <cellStyle name="Moneda 11 3 7" xfId="1759"/>
    <cellStyle name="Moneda 11 3 8" xfId="1728"/>
    <cellStyle name="Moneda 11 4" xfId="121"/>
    <cellStyle name="Moneda 11 4 2" xfId="277"/>
    <cellStyle name="Moneda 11 4 2 2" xfId="908"/>
    <cellStyle name="Moneda 11 4 2 2 2" xfId="1763"/>
    <cellStyle name="Moneda 11 4 2 2 3" xfId="1762"/>
    <cellStyle name="Moneda 11 4 2 3" xfId="1764"/>
    <cellStyle name="Moneda 11 4 2 4" xfId="1761"/>
    <cellStyle name="Moneda 11 4 3" xfId="436"/>
    <cellStyle name="Moneda 11 4 3 2" xfId="1066"/>
    <cellStyle name="Moneda 11 4 3 2 2" xfId="1767"/>
    <cellStyle name="Moneda 11 4 3 2 3" xfId="1766"/>
    <cellStyle name="Moneda 11 4 3 3" xfId="1768"/>
    <cellStyle name="Moneda 11 4 3 4" xfId="1765"/>
    <cellStyle name="Moneda 11 4 4" xfId="594"/>
    <cellStyle name="Moneda 11 4 4 2" xfId="1224"/>
    <cellStyle name="Moneda 11 4 4 2 2" xfId="1771"/>
    <cellStyle name="Moneda 11 4 4 2 3" xfId="1770"/>
    <cellStyle name="Moneda 11 4 4 3" xfId="1772"/>
    <cellStyle name="Moneda 11 4 4 4" xfId="1769"/>
    <cellStyle name="Moneda 11 4 5" xfId="752"/>
    <cellStyle name="Moneda 11 4 5 2" xfId="1774"/>
    <cellStyle name="Moneda 11 4 5 3" xfId="1773"/>
    <cellStyle name="Moneda 11 4 6" xfId="1775"/>
    <cellStyle name="Moneda 11 4 7" xfId="1760"/>
    <cellStyle name="Moneda 11 5" xfId="199"/>
    <cellStyle name="Moneda 11 5 2" xfId="830"/>
    <cellStyle name="Moneda 11 5 2 2" xfId="1778"/>
    <cellStyle name="Moneda 11 5 2 3" xfId="1777"/>
    <cellStyle name="Moneda 11 5 3" xfId="1779"/>
    <cellStyle name="Moneda 11 5 4" xfId="1776"/>
    <cellStyle name="Moneda 11 6" xfId="358"/>
    <cellStyle name="Moneda 11 6 2" xfId="988"/>
    <cellStyle name="Moneda 11 6 2 2" xfId="1782"/>
    <cellStyle name="Moneda 11 6 2 3" xfId="1781"/>
    <cellStyle name="Moneda 11 6 3" xfId="1783"/>
    <cellStyle name="Moneda 11 6 4" xfId="1780"/>
    <cellStyle name="Moneda 11 7" xfId="516"/>
    <cellStyle name="Moneda 11 7 2" xfId="1146"/>
    <cellStyle name="Moneda 11 7 2 2" xfId="1786"/>
    <cellStyle name="Moneda 11 7 2 3" xfId="1785"/>
    <cellStyle name="Moneda 11 7 3" xfId="1787"/>
    <cellStyle name="Moneda 11 7 4" xfId="1784"/>
    <cellStyle name="Moneda 11 8" xfId="674"/>
    <cellStyle name="Moneda 11 8 2" xfId="1789"/>
    <cellStyle name="Moneda 11 8 3" xfId="1788"/>
    <cellStyle name="Moneda 11 9" xfId="1790"/>
    <cellStyle name="Moneda 12" xfId="34"/>
    <cellStyle name="Moneda 12 10" xfId="1791"/>
    <cellStyle name="Moneda 12 2" xfId="77"/>
    <cellStyle name="Moneda 12 2 2" xfId="155"/>
    <cellStyle name="Moneda 12 2 2 2" xfId="311"/>
    <cellStyle name="Moneda 12 2 2 2 2" xfId="942"/>
    <cellStyle name="Moneda 12 2 2 2 2 2" xfId="1796"/>
    <cellStyle name="Moneda 12 2 2 2 2 3" xfId="1795"/>
    <cellStyle name="Moneda 12 2 2 2 3" xfId="1797"/>
    <cellStyle name="Moneda 12 2 2 2 4" xfId="1794"/>
    <cellStyle name="Moneda 12 2 2 3" xfId="470"/>
    <cellStyle name="Moneda 12 2 2 3 2" xfId="1100"/>
    <cellStyle name="Moneda 12 2 2 3 2 2" xfId="1800"/>
    <cellStyle name="Moneda 12 2 2 3 2 3" xfId="1799"/>
    <cellStyle name="Moneda 12 2 2 3 3" xfId="1801"/>
    <cellStyle name="Moneda 12 2 2 3 4" xfId="1798"/>
    <cellStyle name="Moneda 12 2 2 4" xfId="628"/>
    <cellStyle name="Moneda 12 2 2 4 2" xfId="1258"/>
    <cellStyle name="Moneda 12 2 2 4 2 2" xfId="1804"/>
    <cellStyle name="Moneda 12 2 2 4 2 3" xfId="1803"/>
    <cellStyle name="Moneda 12 2 2 4 3" xfId="1805"/>
    <cellStyle name="Moneda 12 2 2 4 4" xfId="1802"/>
    <cellStyle name="Moneda 12 2 2 5" xfId="786"/>
    <cellStyle name="Moneda 12 2 2 5 2" xfId="1807"/>
    <cellStyle name="Moneda 12 2 2 5 3" xfId="1806"/>
    <cellStyle name="Moneda 12 2 2 6" xfId="1808"/>
    <cellStyle name="Moneda 12 2 2 7" xfId="1793"/>
    <cellStyle name="Moneda 12 2 3" xfId="233"/>
    <cellStyle name="Moneda 12 2 3 2" xfId="864"/>
    <cellStyle name="Moneda 12 2 3 2 2" xfId="1811"/>
    <cellStyle name="Moneda 12 2 3 2 3" xfId="1810"/>
    <cellStyle name="Moneda 12 2 3 3" xfId="1812"/>
    <cellStyle name="Moneda 12 2 3 4" xfId="1809"/>
    <cellStyle name="Moneda 12 2 4" xfId="392"/>
    <cellStyle name="Moneda 12 2 4 2" xfId="1022"/>
    <cellStyle name="Moneda 12 2 4 2 2" xfId="1815"/>
    <cellStyle name="Moneda 12 2 4 2 3" xfId="1814"/>
    <cellStyle name="Moneda 12 2 4 3" xfId="1816"/>
    <cellStyle name="Moneda 12 2 4 4" xfId="1813"/>
    <cellStyle name="Moneda 12 2 5" xfId="550"/>
    <cellStyle name="Moneda 12 2 5 2" xfId="1180"/>
    <cellStyle name="Moneda 12 2 5 2 2" xfId="1819"/>
    <cellStyle name="Moneda 12 2 5 2 3" xfId="1818"/>
    <cellStyle name="Moneda 12 2 5 3" xfId="1820"/>
    <cellStyle name="Moneda 12 2 5 4" xfId="1817"/>
    <cellStyle name="Moneda 12 2 6" xfId="708"/>
    <cellStyle name="Moneda 12 2 6 2" xfId="1822"/>
    <cellStyle name="Moneda 12 2 6 3" xfId="1821"/>
    <cellStyle name="Moneda 12 2 7" xfId="1823"/>
    <cellStyle name="Moneda 12 2 8" xfId="1792"/>
    <cellStyle name="Moneda 12 3" xfId="103"/>
    <cellStyle name="Moneda 12 3 2" xfId="181"/>
    <cellStyle name="Moneda 12 3 2 2" xfId="337"/>
    <cellStyle name="Moneda 12 3 2 2 2" xfId="968"/>
    <cellStyle name="Moneda 12 3 2 2 2 2" xfId="1828"/>
    <cellStyle name="Moneda 12 3 2 2 2 3" xfId="1827"/>
    <cellStyle name="Moneda 12 3 2 2 3" xfId="1829"/>
    <cellStyle name="Moneda 12 3 2 2 4" xfId="1826"/>
    <cellStyle name="Moneda 12 3 2 3" xfId="496"/>
    <cellStyle name="Moneda 12 3 2 3 2" xfId="1126"/>
    <cellStyle name="Moneda 12 3 2 3 2 2" xfId="1832"/>
    <cellStyle name="Moneda 12 3 2 3 2 3" xfId="1831"/>
    <cellStyle name="Moneda 12 3 2 3 3" xfId="1833"/>
    <cellStyle name="Moneda 12 3 2 3 4" xfId="1830"/>
    <cellStyle name="Moneda 12 3 2 4" xfId="654"/>
    <cellStyle name="Moneda 12 3 2 4 2" xfId="1284"/>
    <cellStyle name="Moneda 12 3 2 4 2 2" xfId="1836"/>
    <cellStyle name="Moneda 12 3 2 4 2 3" xfId="1835"/>
    <cellStyle name="Moneda 12 3 2 4 3" xfId="1837"/>
    <cellStyle name="Moneda 12 3 2 4 4" xfId="1834"/>
    <cellStyle name="Moneda 12 3 2 5" xfId="812"/>
    <cellStyle name="Moneda 12 3 2 5 2" xfId="1839"/>
    <cellStyle name="Moneda 12 3 2 5 3" xfId="1838"/>
    <cellStyle name="Moneda 12 3 2 6" xfId="1840"/>
    <cellStyle name="Moneda 12 3 2 7" xfId="1825"/>
    <cellStyle name="Moneda 12 3 3" xfId="259"/>
    <cellStyle name="Moneda 12 3 3 2" xfId="890"/>
    <cellStyle name="Moneda 12 3 3 2 2" xfId="1843"/>
    <cellStyle name="Moneda 12 3 3 2 3" xfId="1842"/>
    <cellStyle name="Moneda 12 3 3 3" xfId="1844"/>
    <cellStyle name="Moneda 12 3 3 4" xfId="1841"/>
    <cellStyle name="Moneda 12 3 4" xfId="418"/>
    <cellStyle name="Moneda 12 3 4 2" xfId="1048"/>
    <cellStyle name="Moneda 12 3 4 2 2" xfId="1847"/>
    <cellStyle name="Moneda 12 3 4 2 3" xfId="1846"/>
    <cellStyle name="Moneda 12 3 4 3" xfId="1848"/>
    <cellStyle name="Moneda 12 3 4 4" xfId="1845"/>
    <cellStyle name="Moneda 12 3 5" xfId="576"/>
    <cellStyle name="Moneda 12 3 5 2" xfId="1206"/>
    <cellStyle name="Moneda 12 3 5 2 2" xfId="1851"/>
    <cellStyle name="Moneda 12 3 5 2 3" xfId="1850"/>
    <cellStyle name="Moneda 12 3 5 3" xfId="1852"/>
    <cellStyle name="Moneda 12 3 5 4" xfId="1849"/>
    <cellStyle name="Moneda 12 3 6" xfId="734"/>
    <cellStyle name="Moneda 12 3 6 2" xfId="1854"/>
    <cellStyle name="Moneda 12 3 6 3" xfId="1853"/>
    <cellStyle name="Moneda 12 3 7" xfId="1855"/>
    <cellStyle name="Moneda 12 3 8" xfId="1824"/>
    <cellStyle name="Moneda 12 4" xfId="129"/>
    <cellStyle name="Moneda 12 4 2" xfId="285"/>
    <cellStyle name="Moneda 12 4 2 2" xfId="916"/>
    <cellStyle name="Moneda 12 4 2 2 2" xfId="1859"/>
    <cellStyle name="Moneda 12 4 2 2 3" xfId="1858"/>
    <cellStyle name="Moneda 12 4 2 3" xfId="1860"/>
    <cellStyle name="Moneda 12 4 2 4" xfId="1857"/>
    <cellStyle name="Moneda 12 4 3" xfId="444"/>
    <cellStyle name="Moneda 12 4 3 2" xfId="1074"/>
    <cellStyle name="Moneda 12 4 3 2 2" xfId="1863"/>
    <cellStyle name="Moneda 12 4 3 2 3" xfId="1862"/>
    <cellStyle name="Moneda 12 4 3 3" xfId="1864"/>
    <cellStyle name="Moneda 12 4 3 4" xfId="1861"/>
    <cellStyle name="Moneda 12 4 4" xfId="602"/>
    <cellStyle name="Moneda 12 4 4 2" xfId="1232"/>
    <cellStyle name="Moneda 12 4 4 2 2" xfId="1867"/>
    <cellStyle name="Moneda 12 4 4 2 3" xfId="1866"/>
    <cellStyle name="Moneda 12 4 4 3" xfId="1868"/>
    <cellStyle name="Moneda 12 4 4 4" xfId="1865"/>
    <cellStyle name="Moneda 12 4 5" xfId="760"/>
    <cellStyle name="Moneda 12 4 5 2" xfId="1870"/>
    <cellStyle name="Moneda 12 4 5 3" xfId="1869"/>
    <cellStyle name="Moneda 12 4 6" xfId="1871"/>
    <cellStyle name="Moneda 12 4 7" xfId="1856"/>
    <cellStyle name="Moneda 12 5" xfId="207"/>
    <cellStyle name="Moneda 12 5 2" xfId="838"/>
    <cellStyle name="Moneda 12 5 2 2" xfId="1874"/>
    <cellStyle name="Moneda 12 5 2 3" xfId="1873"/>
    <cellStyle name="Moneda 12 5 3" xfId="1875"/>
    <cellStyle name="Moneda 12 5 4" xfId="1872"/>
    <cellStyle name="Moneda 12 6" xfId="366"/>
    <cellStyle name="Moneda 12 6 2" xfId="996"/>
    <cellStyle name="Moneda 12 6 2 2" xfId="1878"/>
    <cellStyle name="Moneda 12 6 2 3" xfId="1877"/>
    <cellStyle name="Moneda 12 6 3" xfId="1879"/>
    <cellStyle name="Moneda 12 6 4" xfId="1876"/>
    <cellStyle name="Moneda 12 7" xfId="524"/>
    <cellStyle name="Moneda 12 7 2" xfId="1154"/>
    <cellStyle name="Moneda 12 7 2 2" xfId="1882"/>
    <cellStyle name="Moneda 12 7 2 3" xfId="1881"/>
    <cellStyle name="Moneda 12 7 3" xfId="1883"/>
    <cellStyle name="Moneda 12 7 4" xfId="1880"/>
    <cellStyle name="Moneda 12 8" xfId="682"/>
    <cellStyle name="Moneda 12 8 2" xfId="1885"/>
    <cellStyle name="Moneda 12 8 3" xfId="1884"/>
    <cellStyle name="Moneda 12 9" xfId="1886"/>
    <cellStyle name="Moneda 13" xfId="37"/>
    <cellStyle name="Moneda 13 10" xfId="1887"/>
    <cellStyle name="Moneda 13 2" xfId="80"/>
    <cellStyle name="Moneda 13 2 2" xfId="158"/>
    <cellStyle name="Moneda 13 2 2 2" xfId="314"/>
    <cellStyle name="Moneda 13 2 2 2 2" xfId="945"/>
    <cellStyle name="Moneda 13 2 2 2 2 2" xfId="1892"/>
    <cellStyle name="Moneda 13 2 2 2 2 3" xfId="1891"/>
    <cellStyle name="Moneda 13 2 2 2 3" xfId="1893"/>
    <cellStyle name="Moneda 13 2 2 2 4" xfId="1890"/>
    <cellStyle name="Moneda 13 2 2 3" xfId="473"/>
    <cellStyle name="Moneda 13 2 2 3 2" xfId="1103"/>
    <cellStyle name="Moneda 13 2 2 3 2 2" xfId="1896"/>
    <cellStyle name="Moneda 13 2 2 3 2 3" xfId="1895"/>
    <cellStyle name="Moneda 13 2 2 3 3" xfId="1897"/>
    <cellStyle name="Moneda 13 2 2 3 4" xfId="1894"/>
    <cellStyle name="Moneda 13 2 2 4" xfId="631"/>
    <cellStyle name="Moneda 13 2 2 4 2" xfId="1261"/>
    <cellStyle name="Moneda 13 2 2 4 2 2" xfId="1900"/>
    <cellStyle name="Moneda 13 2 2 4 2 3" xfId="1899"/>
    <cellStyle name="Moneda 13 2 2 4 3" xfId="1901"/>
    <cellStyle name="Moneda 13 2 2 4 4" xfId="1898"/>
    <cellStyle name="Moneda 13 2 2 5" xfId="789"/>
    <cellStyle name="Moneda 13 2 2 5 2" xfId="1903"/>
    <cellStyle name="Moneda 13 2 2 5 3" xfId="1902"/>
    <cellStyle name="Moneda 13 2 2 6" xfId="1904"/>
    <cellStyle name="Moneda 13 2 2 7" xfId="1889"/>
    <cellStyle name="Moneda 13 2 3" xfId="236"/>
    <cellStyle name="Moneda 13 2 3 2" xfId="867"/>
    <cellStyle name="Moneda 13 2 3 2 2" xfId="1907"/>
    <cellStyle name="Moneda 13 2 3 2 3" xfId="1906"/>
    <cellStyle name="Moneda 13 2 3 3" xfId="1908"/>
    <cellStyle name="Moneda 13 2 3 4" xfId="1905"/>
    <cellStyle name="Moneda 13 2 4" xfId="395"/>
    <cellStyle name="Moneda 13 2 4 2" xfId="1025"/>
    <cellStyle name="Moneda 13 2 4 2 2" xfId="1911"/>
    <cellStyle name="Moneda 13 2 4 2 3" xfId="1910"/>
    <cellStyle name="Moneda 13 2 4 3" xfId="1912"/>
    <cellStyle name="Moneda 13 2 4 4" xfId="1909"/>
    <cellStyle name="Moneda 13 2 5" xfId="553"/>
    <cellStyle name="Moneda 13 2 5 2" xfId="1183"/>
    <cellStyle name="Moneda 13 2 5 2 2" xfId="1915"/>
    <cellStyle name="Moneda 13 2 5 2 3" xfId="1914"/>
    <cellStyle name="Moneda 13 2 5 3" xfId="1916"/>
    <cellStyle name="Moneda 13 2 5 4" xfId="1913"/>
    <cellStyle name="Moneda 13 2 6" xfId="711"/>
    <cellStyle name="Moneda 13 2 6 2" xfId="1918"/>
    <cellStyle name="Moneda 13 2 6 3" xfId="1917"/>
    <cellStyle name="Moneda 13 2 7" xfId="1919"/>
    <cellStyle name="Moneda 13 2 8" xfId="1888"/>
    <cellStyle name="Moneda 13 3" xfId="106"/>
    <cellStyle name="Moneda 13 3 2" xfId="184"/>
    <cellStyle name="Moneda 13 3 2 2" xfId="340"/>
    <cellStyle name="Moneda 13 3 2 2 2" xfId="971"/>
    <cellStyle name="Moneda 13 3 2 2 2 2" xfId="1924"/>
    <cellStyle name="Moneda 13 3 2 2 2 3" xfId="1923"/>
    <cellStyle name="Moneda 13 3 2 2 3" xfId="1925"/>
    <cellStyle name="Moneda 13 3 2 2 4" xfId="1922"/>
    <cellStyle name="Moneda 13 3 2 3" xfId="499"/>
    <cellStyle name="Moneda 13 3 2 3 2" xfId="1129"/>
    <cellStyle name="Moneda 13 3 2 3 2 2" xfId="1928"/>
    <cellStyle name="Moneda 13 3 2 3 2 3" xfId="1927"/>
    <cellStyle name="Moneda 13 3 2 3 3" xfId="1929"/>
    <cellStyle name="Moneda 13 3 2 3 4" xfId="1926"/>
    <cellStyle name="Moneda 13 3 2 4" xfId="657"/>
    <cellStyle name="Moneda 13 3 2 4 2" xfId="1287"/>
    <cellStyle name="Moneda 13 3 2 4 2 2" xfId="1932"/>
    <cellStyle name="Moneda 13 3 2 4 2 3" xfId="1931"/>
    <cellStyle name="Moneda 13 3 2 4 3" xfId="1933"/>
    <cellStyle name="Moneda 13 3 2 4 4" xfId="1930"/>
    <cellStyle name="Moneda 13 3 2 5" xfId="815"/>
    <cellStyle name="Moneda 13 3 2 5 2" xfId="1935"/>
    <cellStyle name="Moneda 13 3 2 5 3" xfId="1934"/>
    <cellStyle name="Moneda 13 3 2 6" xfId="1936"/>
    <cellStyle name="Moneda 13 3 2 7" xfId="1921"/>
    <cellStyle name="Moneda 13 3 3" xfId="262"/>
    <cellStyle name="Moneda 13 3 3 2" xfId="893"/>
    <cellStyle name="Moneda 13 3 3 2 2" xfId="1939"/>
    <cellStyle name="Moneda 13 3 3 2 3" xfId="1938"/>
    <cellStyle name="Moneda 13 3 3 3" xfId="1940"/>
    <cellStyle name="Moneda 13 3 3 4" xfId="1937"/>
    <cellStyle name="Moneda 13 3 4" xfId="421"/>
    <cellStyle name="Moneda 13 3 4 2" xfId="1051"/>
    <cellStyle name="Moneda 13 3 4 2 2" xfId="1943"/>
    <cellStyle name="Moneda 13 3 4 2 3" xfId="1942"/>
    <cellStyle name="Moneda 13 3 4 3" xfId="1944"/>
    <cellStyle name="Moneda 13 3 4 4" xfId="1941"/>
    <cellStyle name="Moneda 13 3 5" xfId="579"/>
    <cellStyle name="Moneda 13 3 5 2" xfId="1209"/>
    <cellStyle name="Moneda 13 3 5 2 2" xfId="1947"/>
    <cellStyle name="Moneda 13 3 5 2 3" xfId="1946"/>
    <cellStyle name="Moneda 13 3 5 3" xfId="1948"/>
    <cellStyle name="Moneda 13 3 5 4" xfId="1945"/>
    <cellStyle name="Moneda 13 3 6" xfId="737"/>
    <cellStyle name="Moneda 13 3 6 2" xfId="1950"/>
    <cellStyle name="Moneda 13 3 6 3" xfId="1949"/>
    <cellStyle name="Moneda 13 3 7" xfId="1951"/>
    <cellStyle name="Moneda 13 3 8" xfId="1920"/>
    <cellStyle name="Moneda 13 4" xfId="132"/>
    <cellStyle name="Moneda 13 4 2" xfId="288"/>
    <cellStyle name="Moneda 13 4 2 2" xfId="919"/>
    <cellStyle name="Moneda 13 4 2 2 2" xfId="1955"/>
    <cellStyle name="Moneda 13 4 2 2 3" xfId="1954"/>
    <cellStyle name="Moneda 13 4 2 3" xfId="1956"/>
    <cellStyle name="Moneda 13 4 2 4" xfId="1953"/>
    <cellStyle name="Moneda 13 4 3" xfId="447"/>
    <cellStyle name="Moneda 13 4 3 2" xfId="1077"/>
    <cellStyle name="Moneda 13 4 3 2 2" xfId="1959"/>
    <cellStyle name="Moneda 13 4 3 2 3" xfId="1958"/>
    <cellStyle name="Moneda 13 4 3 3" xfId="1960"/>
    <cellStyle name="Moneda 13 4 3 4" xfId="1957"/>
    <cellStyle name="Moneda 13 4 4" xfId="605"/>
    <cellStyle name="Moneda 13 4 4 2" xfId="1235"/>
    <cellStyle name="Moneda 13 4 4 2 2" xfId="1963"/>
    <cellStyle name="Moneda 13 4 4 2 3" xfId="1962"/>
    <cellStyle name="Moneda 13 4 4 3" xfId="1964"/>
    <cellStyle name="Moneda 13 4 4 4" xfId="1961"/>
    <cellStyle name="Moneda 13 4 5" xfId="763"/>
    <cellStyle name="Moneda 13 4 5 2" xfId="1966"/>
    <cellStyle name="Moneda 13 4 5 3" xfId="1965"/>
    <cellStyle name="Moneda 13 4 6" xfId="1967"/>
    <cellStyle name="Moneda 13 4 7" xfId="1952"/>
    <cellStyle name="Moneda 13 5" xfId="210"/>
    <cellStyle name="Moneda 13 5 2" xfId="841"/>
    <cellStyle name="Moneda 13 5 2 2" xfId="1970"/>
    <cellStyle name="Moneda 13 5 2 3" xfId="1969"/>
    <cellStyle name="Moneda 13 5 3" xfId="1971"/>
    <cellStyle name="Moneda 13 5 4" xfId="1968"/>
    <cellStyle name="Moneda 13 6" xfId="369"/>
    <cellStyle name="Moneda 13 6 2" xfId="999"/>
    <cellStyle name="Moneda 13 6 2 2" xfId="1974"/>
    <cellStyle name="Moneda 13 6 2 3" xfId="1973"/>
    <cellStyle name="Moneda 13 6 3" xfId="1975"/>
    <cellStyle name="Moneda 13 6 4" xfId="1972"/>
    <cellStyle name="Moneda 13 7" xfId="527"/>
    <cellStyle name="Moneda 13 7 2" xfId="1157"/>
    <cellStyle name="Moneda 13 7 2 2" xfId="1978"/>
    <cellStyle name="Moneda 13 7 2 3" xfId="1977"/>
    <cellStyle name="Moneda 13 7 3" xfId="1979"/>
    <cellStyle name="Moneda 13 7 4" xfId="1976"/>
    <cellStyle name="Moneda 13 8" xfId="685"/>
    <cellStyle name="Moneda 13 8 2" xfId="1981"/>
    <cellStyle name="Moneda 13 8 3" xfId="1980"/>
    <cellStyle name="Moneda 13 9" xfId="1982"/>
    <cellStyle name="Moneda 14" xfId="36"/>
    <cellStyle name="Moneda 14 10" xfId="1983"/>
    <cellStyle name="Moneda 14 2" xfId="79"/>
    <cellStyle name="Moneda 14 2 2" xfId="157"/>
    <cellStyle name="Moneda 14 2 2 2" xfId="313"/>
    <cellStyle name="Moneda 14 2 2 2 2" xfId="944"/>
    <cellStyle name="Moneda 14 2 2 2 2 2" xfId="1988"/>
    <cellStyle name="Moneda 14 2 2 2 2 3" xfId="1987"/>
    <cellStyle name="Moneda 14 2 2 2 3" xfId="1989"/>
    <cellStyle name="Moneda 14 2 2 2 4" xfId="1986"/>
    <cellStyle name="Moneda 14 2 2 3" xfId="472"/>
    <cellStyle name="Moneda 14 2 2 3 2" xfId="1102"/>
    <cellStyle name="Moneda 14 2 2 3 2 2" xfId="1992"/>
    <cellStyle name="Moneda 14 2 2 3 2 3" xfId="1991"/>
    <cellStyle name="Moneda 14 2 2 3 3" xfId="1993"/>
    <cellStyle name="Moneda 14 2 2 3 4" xfId="1990"/>
    <cellStyle name="Moneda 14 2 2 4" xfId="630"/>
    <cellStyle name="Moneda 14 2 2 4 2" xfId="1260"/>
    <cellStyle name="Moneda 14 2 2 4 2 2" xfId="1996"/>
    <cellStyle name="Moneda 14 2 2 4 2 3" xfId="1995"/>
    <cellStyle name="Moneda 14 2 2 4 3" xfId="1997"/>
    <cellStyle name="Moneda 14 2 2 4 4" xfId="1994"/>
    <cellStyle name="Moneda 14 2 2 5" xfId="788"/>
    <cellStyle name="Moneda 14 2 2 5 2" xfId="1999"/>
    <cellStyle name="Moneda 14 2 2 5 3" xfId="1998"/>
    <cellStyle name="Moneda 14 2 2 6" xfId="2000"/>
    <cellStyle name="Moneda 14 2 2 7" xfId="1985"/>
    <cellStyle name="Moneda 14 2 3" xfId="235"/>
    <cellStyle name="Moneda 14 2 3 2" xfId="866"/>
    <cellStyle name="Moneda 14 2 3 2 2" xfId="2003"/>
    <cellStyle name="Moneda 14 2 3 2 3" xfId="2002"/>
    <cellStyle name="Moneda 14 2 3 3" xfId="2004"/>
    <cellStyle name="Moneda 14 2 3 4" xfId="2001"/>
    <cellStyle name="Moneda 14 2 4" xfId="394"/>
    <cellStyle name="Moneda 14 2 4 2" xfId="1024"/>
    <cellStyle name="Moneda 14 2 4 2 2" xfId="2007"/>
    <cellStyle name="Moneda 14 2 4 2 3" xfId="2006"/>
    <cellStyle name="Moneda 14 2 4 3" xfId="2008"/>
    <cellStyle name="Moneda 14 2 4 4" xfId="2005"/>
    <cellStyle name="Moneda 14 2 5" xfId="552"/>
    <cellStyle name="Moneda 14 2 5 2" xfId="1182"/>
    <cellStyle name="Moneda 14 2 5 2 2" xfId="2011"/>
    <cellStyle name="Moneda 14 2 5 2 3" xfId="2010"/>
    <cellStyle name="Moneda 14 2 5 3" xfId="2012"/>
    <cellStyle name="Moneda 14 2 5 4" xfId="2009"/>
    <cellStyle name="Moneda 14 2 6" xfId="710"/>
    <cellStyle name="Moneda 14 2 6 2" xfId="2014"/>
    <cellStyle name="Moneda 14 2 6 3" xfId="2013"/>
    <cellStyle name="Moneda 14 2 7" xfId="2015"/>
    <cellStyle name="Moneda 14 2 8" xfId="1984"/>
    <cellStyle name="Moneda 14 3" xfId="105"/>
    <cellStyle name="Moneda 14 3 2" xfId="183"/>
    <cellStyle name="Moneda 14 3 2 2" xfId="339"/>
    <cellStyle name="Moneda 14 3 2 2 2" xfId="970"/>
    <cellStyle name="Moneda 14 3 2 2 2 2" xfId="2020"/>
    <cellStyle name="Moneda 14 3 2 2 2 3" xfId="2019"/>
    <cellStyle name="Moneda 14 3 2 2 3" xfId="2021"/>
    <cellStyle name="Moneda 14 3 2 2 4" xfId="2018"/>
    <cellStyle name="Moneda 14 3 2 3" xfId="498"/>
    <cellStyle name="Moneda 14 3 2 3 2" xfId="1128"/>
    <cellStyle name="Moneda 14 3 2 3 2 2" xfId="2024"/>
    <cellStyle name="Moneda 14 3 2 3 2 3" xfId="2023"/>
    <cellStyle name="Moneda 14 3 2 3 3" xfId="2025"/>
    <cellStyle name="Moneda 14 3 2 3 4" xfId="2022"/>
    <cellStyle name="Moneda 14 3 2 4" xfId="656"/>
    <cellStyle name="Moneda 14 3 2 4 2" xfId="1286"/>
    <cellStyle name="Moneda 14 3 2 4 2 2" xfId="2028"/>
    <cellStyle name="Moneda 14 3 2 4 2 3" xfId="2027"/>
    <cellStyle name="Moneda 14 3 2 4 3" xfId="2029"/>
    <cellStyle name="Moneda 14 3 2 4 4" xfId="2026"/>
    <cellStyle name="Moneda 14 3 2 5" xfId="814"/>
    <cellStyle name="Moneda 14 3 2 5 2" xfId="2031"/>
    <cellStyle name="Moneda 14 3 2 5 3" xfId="2030"/>
    <cellStyle name="Moneda 14 3 2 6" xfId="2032"/>
    <cellStyle name="Moneda 14 3 2 7" xfId="2017"/>
    <cellStyle name="Moneda 14 3 3" xfId="261"/>
    <cellStyle name="Moneda 14 3 3 2" xfId="892"/>
    <cellStyle name="Moneda 14 3 3 2 2" xfId="2035"/>
    <cellStyle name="Moneda 14 3 3 2 3" xfId="2034"/>
    <cellStyle name="Moneda 14 3 3 3" xfId="2036"/>
    <cellStyle name="Moneda 14 3 3 4" xfId="2033"/>
    <cellStyle name="Moneda 14 3 4" xfId="420"/>
    <cellStyle name="Moneda 14 3 4 2" xfId="1050"/>
    <cellStyle name="Moneda 14 3 4 2 2" xfId="2039"/>
    <cellStyle name="Moneda 14 3 4 2 3" xfId="2038"/>
    <cellStyle name="Moneda 14 3 4 3" xfId="2040"/>
    <cellStyle name="Moneda 14 3 4 4" xfId="2037"/>
    <cellStyle name="Moneda 14 3 5" xfId="578"/>
    <cellStyle name="Moneda 14 3 5 2" xfId="1208"/>
    <cellStyle name="Moneda 14 3 5 2 2" xfId="2043"/>
    <cellStyle name="Moneda 14 3 5 2 3" xfId="2042"/>
    <cellStyle name="Moneda 14 3 5 3" xfId="2044"/>
    <cellStyle name="Moneda 14 3 5 4" xfId="2041"/>
    <cellStyle name="Moneda 14 3 6" xfId="736"/>
    <cellStyle name="Moneda 14 3 6 2" xfId="2046"/>
    <cellStyle name="Moneda 14 3 6 3" xfId="2045"/>
    <cellStyle name="Moneda 14 3 7" xfId="2047"/>
    <cellStyle name="Moneda 14 3 8" xfId="2016"/>
    <cellStyle name="Moneda 14 4" xfId="131"/>
    <cellStyle name="Moneda 14 4 2" xfId="287"/>
    <cellStyle name="Moneda 14 4 2 2" xfId="918"/>
    <cellStyle name="Moneda 14 4 2 2 2" xfId="2051"/>
    <cellStyle name="Moneda 14 4 2 2 3" xfId="2050"/>
    <cellStyle name="Moneda 14 4 2 3" xfId="2052"/>
    <cellStyle name="Moneda 14 4 2 4" xfId="2049"/>
    <cellStyle name="Moneda 14 4 3" xfId="446"/>
    <cellStyle name="Moneda 14 4 3 2" xfId="1076"/>
    <cellStyle name="Moneda 14 4 3 2 2" xfId="2055"/>
    <cellStyle name="Moneda 14 4 3 2 3" xfId="2054"/>
    <cellStyle name="Moneda 14 4 3 3" xfId="2056"/>
    <cellStyle name="Moneda 14 4 3 4" xfId="2053"/>
    <cellStyle name="Moneda 14 4 4" xfId="604"/>
    <cellStyle name="Moneda 14 4 4 2" xfId="1234"/>
    <cellStyle name="Moneda 14 4 4 2 2" xfId="2059"/>
    <cellStyle name="Moneda 14 4 4 2 3" xfId="2058"/>
    <cellStyle name="Moneda 14 4 4 3" xfId="2060"/>
    <cellStyle name="Moneda 14 4 4 4" xfId="2057"/>
    <cellStyle name="Moneda 14 4 5" xfId="762"/>
    <cellStyle name="Moneda 14 4 5 2" xfId="2062"/>
    <cellStyle name="Moneda 14 4 5 3" xfId="2061"/>
    <cellStyle name="Moneda 14 4 6" xfId="2063"/>
    <cellStyle name="Moneda 14 4 7" xfId="2048"/>
    <cellStyle name="Moneda 14 5" xfId="209"/>
    <cellStyle name="Moneda 14 5 2" xfId="840"/>
    <cellStyle name="Moneda 14 5 2 2" xfId="2066"/>
    <cellStyle name="Moneda 14 5 2 3" xfId="2065"/>
    <cellStyle name="Moneda 14 5 3" xfId="2067"/>
    <cellStyle name="Moneda 14 5 4" xfId="2064"/>
    <cellStyle name="Moneda 14 6" xfId="368"/>
    <cellStyle name="Moneda 14 6 2" xfId="998"/>
    <cellStyle name="Moneda 14 6 2 2" xfId="2070"/>
    <cellStyle name="Moneda 14 6 2 3" xfId="2069"/>
    <cellStyle name="Moneda 14 6 3" xfId="2071"/>
    <cellStyle name="Moneda 14 6 4" xfId="2068"/>
    <cellStyle name="Moneda 14 7" xfId="526"/>
    <cellStyle name="Moneda 14 7 2" xfId="1156"/>
    <cellStyle name="Moneda 14 7 2 2" xfId="2074"/>
    <cellStyle name="Moneda 14 7 2 3" xfId="2073"/>
    <cellStyle name="Moneda 14 7 3" xfId="2075"/>
    <cellStyle name="Moneda 14 7 4" xfId="2072"/>
    <cellStyle name="Moneda 14 8" xfId="684"/>
    <cellStyle name="Moneda 14 8 2" xfId="2077"/>
    <cellStyle name="Moneda 14 8 3" xfId="2076"/>
    <cellStyle name="Moneda 14 9" xfId="2078"/>
    <cellStyle name="Moneda 15" xfId="38"/>
    <cellStyle name="Moneda 15 10" xfId="2079"/>
    <cellStyle name="Moneda 15 2" xfId="81"/>
    <cellStyle name="Moneda 15 2 2" xfId="159"/>
    <cellStyle name="Moneda 15 2 2 2" xfId="315"/>
    <cellStyle name="Moneda 15 2 2 2 2" xfId="946"/>
    <cellStyle name="Moneda 15 2 2 2 2 2" xfId="2084"/>
    <cellStyle name="Moneda 15 2 2 2 2 3" xfId="2083"/>
    <cellStyle name="Moneda 15 2 2 2 3" xfId="2085"/>
    <cellStyle name="Moneda 15 2 2 2 4" xfId="2082"/>
    <cellStyle name="Moneda 15 2 2 3" xfId="474"/>
    <cellStyle name="Moneda 15 2 2 3 2" xfId="1104"/>
    <cellStyle name="Moneda 15 2 2 3 2 2" xfId="2088"/>
    <cellStyle name="Moneda 15 2 2 3 2 3" xfId="2087"/>
    <cellStyle name="Moneda 15 2 2 3 3" xfId="2089"/>
    <cellStyle name="Moneda 15 2 2 3 4" xfId="2086"/>
    <cellStyle name="Moneda 15 2 2 4" xfId="632"/>
    <cellStyle name="Moneda 15 2 2 4 2" xfId="1262"/>
    <cellStyle name="Moneda 15 2 2 4 2 2" xfId="2092"/>
    <cellStyle name="Moneda 15 2 2 4 2 3" xfId="2091"/>
    <cellStyle name="Moneda 15 2 2 4 3" xfId="2093"/>
    <cellStyle name="Moneda 15 2 2 4 4" xfId="2090"/>
    <cellStyle name="Moneda 15 2 2 5" xfId="790"/>
    <cellStyle name="Moneda 15 2 2 5 2" xfId="2095"/>
    <cellStyle name="Moneda 15 2 2 5 3" xfId="2094"/>
    <cellStyle name="Moneda 15 2 2 6" xfId="2096"/>
    <cellStyle name="Moneda 15 2 2 7" xfId="2081"/>
    <cellStyle name="Moneda 15 2 3" xfId="237"/>
    <cellStyle name="Moneda 15 2 3 2" xfId="868"/>
    <cellStyle name="Moneda 15 2 3 2 2" xfId="2099"/>
    <cellStyle name="Moneda 15 2 3 2 3" xfId="2098"/>
    <cellStyle name="Moneda 15 2 3 3" xfId="2100"/>
    <cellStyle name="Moneda 15 2 3 4" xfId="2097"/>
    <cellStyle name="Moneda 15 2 4" xfId="396"/>
    <cellStyle name="Moneda 15 2 4 2" xfId="1026"/>
    <cellStyle name="Moneda 15 2 4 2 2" xfId="2103"/>
    <cellStyle name="Moneda 15 2 4 2 3" xfId="2102"/>
    <cellStyle name="Moneda 15 2 4 3" xfId="2104"/>
    <cellStyle name="Moneda 15 2 4 4" xfId="2101"/>
    <cellStyle name="Moneda 15 2 5" xfId="554"/>
    <cellStyle name="Moneda 15 2 5 2" xfId="1184"/>
    <cellStyle name="Moneda 15 2 5 2 2" xfId="2107"/>
    <cellStyle name="Moneda 15 2 5 2 3" xfId="2106"/>
    <cellStyle name="Moneda 15 2 5 3" xfId="2108"/>
    <cellStyle name="Moneda 15 2 5 4" xfId="2105"/>
    <cellStyle name="Moneda 15 2 6" xfId="712"/>
    <cellStyle name="Moneda 15 2 6 2" xfId="2110"/>
    <cellStyle name="Moneda 15 2 6 3" xfId="2109"/>
    <cellStyle name="Moneda 15 2 7" xfId="2111"/>
    <cellStyle name="Moneda 15 2 8" xfId="2080"/>
    <cellStyle name="Moneda 15 3" xfId="107"/>
    <cellStyle name="Moneda 15 3 2" xfId="185"/>
    <cellStyle name="Moneda 15 3 2 2" xfId="341"/>
    <cellStyle name="Moneda 15 3 2 2 2" xfId="972"/>
    <cellStyle name="Moneda 15 3 2 2 2 2" xfId="2116"/>
    <cellStyle name="Moneda 15 3 2 2 2 3" xfId="2115"/>
    <cellStyle name="Moneda 15 3 2 2 3" xfId="2117"/>
    <cellStyle name="Moneda 15 3 2 2 4" xfId="2114"/>
    <cellStyle name="Moneda 15 3 2 3" xfId="500"/>
    <cellStyle name="Moneda 15 3 2 3 2" xfId="1130"/>
    <cellStyle name="Moneda 15 3 2 3 2 2" xfId="2120"/>
    <cellStyle name="Moneda 15 3 2 3 2 3" xfId="2119"/>
    <cellStyle name="Moneda 15 3 2 3 3" xfId="2121"/>
    <cellStyle name="Moneda 15 3 2 3 4" xfId="2118"/>
    <cellStyle name="Moneda 15 3 2 4" xfId="658"/>
    <cellStyle name="Moneda 15 3 2 4 2" xfId="1288"/>
    <cellStyle name="Moneda 15 3 2 4 2 2" xfId="2124"/>
    <cellStyle name="Moneda 15 3 2 4 2 3" xfId="2123"/>
    <cellStyle name="Moneda 15 3 2 4 3" xfId="2125"/>
    <cellStyle name="Moneda 15 3 2 4 4" xfId="2122"/>
    <cellStyle name="Moneda 15 3 2 5" xfId="816"/>
    <cellStyle name="Moneda 15 3 2 5 2" xfId="2127"/>
    <cellStyle name="Moneda 15 3 2 5 3" xfId="2126"/>
    <cellStyle name="Moneda 15 3 2 6" xfId="2128"/>
    <cellStyle name="Moneda 15 3 2 7" xfId="2113"/>
    <cellStyle name="Moneda 15 3 3" xfId="263"/>
    <cellStyle name="Moneda 15 3 3 2" xfId="894"/>
    <cellStyle name="Moneda 15 3 3 2 2" xfId="2131"/>
    <cellStyle name="Moneda 15 3 3 2 3" xfId="2130"/>
    <cellStyle name="Moneda 15 3 3 3" xfId="2132"/>
    <cellStyle name="Moneda 15 3 3 4" xfId="2129"/>
    <cellStyle name="Moneda 15 3 4" xfId="422"/>
    <cellStyle name="Moneda 15 3 4 2" xfId="1052"/>
    <cellStyle name="Moneda 15 3 4 2 2" xfId="2135"/>
    <cellStyle name="Moneda 15 3 4 2 3" xfId="2134"/>
    <cellStyle name="Moneda 15 3 4 3" xfId="2136"/>
    <cellStyle name="Moneda 15 3 4 4" xfId="2133"/>
    <cellStyle name="Moneda 15 3 5" xfId="580"/>
    <cellStyle name="Moneda 15 3 5 2" xfId="1210"/>
    <cellStyle name="Moneda 15 3 5 2 2" xfId="2139"/>
    <cellStyle name="Moneda 15 3 5 2 3" xfId="2138"/>
    <cellStyle name="Moneda 15 3 5 3" xfId="2140"/>
    <cellStyle name="Moneda 15 3 5 4" xfId="2137"/>
    <cellStyle name="Moneda 15 3 6" xfId="738"/>
    <cellStyle name="Moneda 15 3 6 2" xfId="2142"/>
    <cellStyle name="Moneda 15 3 6 3" xfId="2141"/>
    <cellStyle name="Moneda 15 3 7" xfId="2143"/>
    <cellStyle name="Moneda 15 3 8" xfId="2112"/>
    <cellStyle name="Moneda 15 4" xfId="133"/>
    <cellStyle name="Moneda 15 4 2" xfId="289"/>
    <cellStyle name="Moneda 15 4 2 2" xfId="920"/>
    <cellStyle name="Moneda 15 4 2 2 2" xfId="2147"/>
    <cellStyle name="Moneda 15 4 2 2 3" xfId="2146"/>
    <cellStyle name="Moneda 15 4 2 3" xfId="2148"/>
    <cellStyle name="Moneda 15 4 2 4" xfId="2145"/>
    <cellStyle name="Moneda 15 4 3" xfId="448"/>
    <cellStyle name="Moneda 15 4 3 2" xfId="1078"/>
    <cellStyle name="Moneda 15 4 3 2 2" xfId="2151"/>
    <cellStyle name="Moneda 15 4 3 2 3" xfId="2150"/>
    <cellStyle name="Moneda 15 4 3 3" xfId="2152"/>
    <cellStyle name="Moneda 15 4 3 4" xfId="2149"/>
    <cellStyle name="Moneda 15 4 4" xfId="606"/>
    <cellStyle name="Moneda 15 4 4 2" xfId="1236"/>
    <cellStyle name="Moneda 15 4 4 2 2" xfId="2155"/>
    <cellStyle name="Moneda 15 4 4 2 3" xfId="2154"/>
    <cellStyle name="Moneda 15 4 4 3" xfId="2156"/>
    <cellStyle name="Moneda 15 4 4 4" xfId="2153"/>
    <cellStyle name="Moneda 15 4 5" xfId="764"/>
    <cellStyle name="Moneda 15 4 5 2" xfId="2158"/>
    <cellStyle name="Moneda 15 4 5 3" xfId="2157"/>
    <cellStyle name="Moneda 15 4 6" xfId="2159"/>
    <cellStyle name="Moneda 15 4 7" xfId="2144"/>
    <cellStyle name="Moneda 15 5" xfId="211"/>
    <cellStyle name="Moneda 15 5 2" xfId="842"/>
    <cellStyle name="Moneda 15 5 2 2" xfId="2162"/>
    <cellStyle name="Moneda 15 5 2 3" xfId="2161"/>
    <cellStyle name="Moneda 15 5 3" xfId="2163"/>
    <cellStyle name="Moneda 15 5 4" xfId="2160"/>
    <cellStyle name="Moneda 15 6" xfId="370"/>
    <cellStyle name="Moneda 15 6 2" xfId="1000"/>
    <cellStyle name="Moneda 15 6 2 2" xfId="2166"/>
    <cellStyle name="Moneda 15 6 2 3" xfId="2165"/>
    <cellStyle name="Moneda 15 6 3" xfId="2167"/>
    <cellStyle name="Moneda 15 6 4" xfId="2164"/>
    <cellStyle name="Moneda 15 7" xfId="528"/>
    <cellStyle name="Moneda 15 7 2" xfId="1158"/>
    <cellStyle name="Moneda 15 7 2 2" xfId="2170"/>
    <cellStyle name="Moneda 15 7 2 3" xfId="2169"/>
    <cellStyle name="Moneda 15 7 3" xfId="2171"/>
    <cellStyle name="Moneda 15 7 4" xfId="2168"/>
    <cellStyle name="Moneda 15 8" xfId="686"/>
    <cellStyle name="Moneda 15 8 2" xfId="2173"/>
    <cellStyle name="Moneda 15 8 3" xfId="2172"/>
    <cellStyle name="Moneda 15 9" xfId="2174"/>
    <cellStyle name="Moneda 16" xfId="347"/>
    <cellStyle name="Moneda 16 2" xfId="506"/>
    <cellStyle name="Moneda 16 2 2" xfId="1136"/>
    <cellStyle name="Moneda 16 2 2 2" xfId="2178"/>
    <cellStyle name="Moneda 16 2 2 3" xfId="2177"/>
    <cellStyle name="Moneda 16 2 3" xfId="2179"/>
    <cellStyle name="Moneda 16 2 4" xfId="2176"/>
    <cellStyle name="Moneda 16 3" xfId="664"/>
    <cellStyle name="Moneda 16 3 2" xfId="1294"/>
    <cellStyle name="Moneda 16 3 2 2" xfId="2182"/>
    <cellStyle name="Moneda 16 3 2 3" xfId="2181"/>
    <cellStyle name="Moneda 16 3 3" xfId="1297"/>
    <cellStyle name="Moneda 16 3 3 2" xfId="2183"/>
    <cellStyle name="Moneda 16 3 4" xfId="1301"/>
    <cellStyle name="Moneda 16 3 4 2" xfId="2184"/>
    <cellStyle name="Moneda 16 3 5" xfId="1305"/>
    <cellStyle name="Moneda 16 3 5 2" xfId="2185"/>
    <cellStyle name="Moneda 16 3 6" xfId="2186"/>
    <cellStyle name="Moneda 16 3 7" xfId="2187"/>
    <cellStyle name="Moneda 16 3 8" xfId="2180"/>
    <cellStyle name="Moneda 16 4" xfId="978"/>
    <cellStyle name="Moneda 16 4 2" xfId="2189"/>
    <cellStyle name="Moneda 16 4 3" xfId="2188"/>
    <cellStyle name="Moneda 16 5" xfId="2190"/>
    <cellStyle name="Moneda 16 6" xfId="2175"/>
    <cellStyle name="Moneda 2" xfId="5"/>
    <cellStyle name="Moneda 2 10" xfId="667"/>
    <cellStyle name="Moneda 2 10 2" xfId="2193"/>
    <cellStyle name="Moneda 2 10 3" xfId="2192"/>
    <cellStyle name="Moneda 2 11" xfId="18"/>
    <cellStyle name="Moneda 2 11 2" xfId="2194"/>
    <cellStyle name="Moneda 2 12" xfId="2191"/>
    <cellStyle name="Moneda 2 2" xfId="12"/>
    <cellStyle name="Moneda 2 2 2" xfId="46"/>
    <cellStyle name="Moneda 2 3" xfId="45"/>
    <cellStyle name="Moneda 2 4" xfId="62"/>
    <cellStyle name="Moneda 2 4 2" xfId="140"/>
    <cellStyle name="Moneda 2 4 2 2" xfId="296"/>
    <cellStyle name="Moneda 2 4 2 2 2" xfId="927"/>
    <cellStyle name="Moneda 2 4 2 2 2 2" xfId="2199"/>
    <cellStyle name="Moneda 2 4 2 2 2 3" xfId="2198"/>
    <cellStyle name="Moneda 2 4 2 2 3" xfId="2200"/>
    <cellStyle name="Moneda 2 4 2 2 4" xfId="2197"/>
    <cellStyle name="Moneda 2 4 2 3" xfId="455"/>
    <cellStyle name="Moneda 2 4 2 3 2" xfId="1085"/>
    <cellStyle name="Moneda 2 4 2 3 2 2" xfId="2203"/>
    <cellStyle name="Moneda 2 4 2 3 2 3" xfId="2202"/>
    <cellStyle name="Moneda 2 4 2 3 3" xfId="2204"/>
    <cellStyle name="Moneda 2 4 2 3 4" xfId="2201"/>
    <cellStyle name="Moneda 2 4 2 4" xfId="613"/>
    <cellStyle name="Moneda 2 4 2 4 2" xfId="1243"/>
    <cellStyle name="Moneda 2 4 2 4 2 2" xfId="2207"/>
    <cellStyle name="Moneda 2 4 2 4 2 3" xfId="2206"/>
    <cellStyle name="Moneda 2 4 2 4 3" xfId="2208"/>
    <cellStyle name="Moneda 2 4 2 4 4" xfId="2205"/>
    <cellStyle name="Moneda 2 4 2 5" xfId="771"/>
    <cellStyle name="Moneda 2 4 2 5 2" xfId="2210"/>
    <cellStyle name="Moneda 2 4 2 5 3" xfId="2209"/>
    <cellStyle name="Moneda 2 4 2 6" xfId="2211"/>
    <cellStyle name="Moneda 2 4 2 7" xfId="2196"/>
    <cellStyle name="Moneda 2 4 3" xfId="218"/>
    <cellStyle name="Moneda 2 4 3 2" xfId="849"/>
    <cellStyle name="Moneda 2 4 3 2 2" xfId="2214"/>
    <cellStyle name="Moneda 2 4 3 2 3" xfId="2213"/>
    <cellStyle name="Moneda 2 4 3 3" xfId="2215"/>
    <cellStyle name="Moneda 2 4 3 4" xfId="2212"/>
    <cellStyle name="Moneda 2 4 4" xfId="377"/>
    <cellStyle name="Moneda 2 4 4 2" xfId="1007"/>
    <cellStyle name="Moneda 2 4 4 2 2" xfId="2218"/>
    <cellStyle name="Moneda 2 4 4 2 3" xfId="2217"/>
    <cellStyle name="Moneda 2 4 4 3" xfId="2219"/>
    <cellStyle name="Moneda 2 4 4 4" xfId="2216"/>
    <cellStyle name="Moneda 2 4 5" xfId="535"/>
    <cellStyle name="Moneda 2 4 5 2" xfId="1165"/>
    <cellStyle name="Moneda 2 4 5 2 2" xfId="2222"/>
    <cellStyle name="Moneda 2 4 5 2 3" xfId="2221"/>
    <cellStyle name="Moneda 2 4 5 3" xfId="2223"/>
    <cellStyle name="Moneda 2 4 5 4" xfId="2220"/>
    <cellStyle name="Moneda 2 4 6" xfId="693"/>
    <cellStyle name="Moneda 2 4 6 2" xfId="2225"/>
    <cellStyle name="Moneda 2 4 6 3" xfId="2224"/>
    <cellStyle name="Moneda 2 4 7" xfId="2226"/>
    <cellStyle name="Moneda 2 4 8" xfId="2195"/>
    <cellStyle name="Moneda 2 5" xfId="88"/>
    <cellStyle name="Moneda 2 5 2" xfId="166"/>
    <cellStyle name="Moneda 2 5 2 2" xfId="322"/>
    <cellStyle name="Moneda 2 5 2 2 2" xfId="953"/>
    <cellStyle name="Moneda 2 5 2 2 2 2" xfId="2231"/>
    <cellStyle name="Moneda 2 5 2 2 2 3" xfId="2230"/>
    <cellStyle name="Moneda 2 5 2 2 3" xfId="2232"/>
    <cellStyle name="Moneda 2 5 2 2 4" xfId="2229"/>
    <cellStyle name="Moneda 2 5 2 3" xfId="481"/>
    <cellStyle name="Moneda 2 5 2 3 2" xfId="1111"/>
    <cellStyle name="Moneda 2 5 2 3 2 2" xfId="2235"/>
    <cellStyle name="Moneda 2 5 2 3 2 3" xfId="2234"/>
    <cellStyle name="Moneda 2 5 2 3 3" xfId="2236"/>
    <cellStyle name="Moneda 2 5 2 3 4" xfId="2233"/>
    <cellStyle name="Moneda 2 5 2 4" xfId="639"/>
    <cellStyle name="Moneda 2 5 2 4 2" xfId="1269"/>
    <cellStyle name="Moneda 2 5 2 4 2 2" xfId="2239"/>
    <cellStyle name="Moneda 2 5 2 4 2 3" xfId="2238"/>
    <cellStyle name="Moneda 2 5 2 4 3" xfId="2240"/>
    <cellStyle name="Moneda 2 5 2 4 4" xfId="2237"/>
    <cellStyle name="Moneda 2 5 2 5" xfId="797"/>
    <cellStyle name="Moneda 2 5 2 5 2" xfId="2242"/>
    <cellStyle name="Moneda 2 5 2 5 3" xfId="2241"/>
    <cellStyle name="Moneda 2 5 2 6" xfId="2243"/>
    <cellStyle name="Moneda 2 5 2 7" xfId="2228"/>
    <cellStyle name="Moneda 2 5 3" xfId="244"/>
    <cellStyle name="Moneda 2 5 3 2" xfId="875"/>
    <cellStyle name="Moneda 2 5 3 2 2" xfId="2246"/>
    <cellStyle name="Moneda 2 5 3 2 3" xfId="2245"/>
    <cellStyle name="Moneda 2 5 3 3" xfId="2247"/>
    <cellStyle name="Moneda 2 5 3 4" xfId="2244"/>
    <cellStyle name="Moneda 2 5 4" xfId="403"/>
    <cellStyle name="Moneda 2 5 4 2" xfId="1033"/>
    <cellStyle name="Moneda 2 5 4 2 2" xfId="2250"/>
    <cellStyle name="Moneda 2 5 4 2 3" xfId="2249"/>
    <cellStyle name="Moneda 2 5 4 3" xfId="2251"/>
    <cellStyle name="Moneda 2 5 4 4" xfId="2248"/>
    <cellStyle name="Moneda 2 5 5" xfId="561"/>
    <cellStyle name="Moneda 2 5 5 2" xfId="1191"/>
    <cellStyle name="Moneda 2 5 5 2 2" xfId="2254"/>
    <cellStyle name="Moneda 2 5 5 2 3" xfId="2253"/>
    <cellStyle name="Moneda 2 5 5 3" xfId="2255"/>
    <cellStyle name="Moneda 2 5 5 4" xfId="2252"/>
    <cellStyle name="Moneda 2 5 6" xfId="719"/>
    <cellStyle name="Moneda 2 5 6 2" xfId="2257"/>
    <cellStyle name="Moneda 2 5 6 3" xfId="2256"/>
    <cellStyle name="Moneda 2 5 7" xfId="2258"/>
    <cellStyle name="Moneda 2 5 8" xfId="2227"/>
    <cellStyle name="Moneda 2 6" xfId="114"/>
    <cellStyle name="Moneda 2 6 2" xfId="270"/>
    <cellStyle name="Moneda 2 6 2 2" xfId="901"/>
    <cellStyle name="Moneda 2 6 2 2 2" xfId="2262"/>
    <cellStyle name="Moneda 2 6 2 2 3" xfId="2261"/>
    <cellStyle name="Moneda 2 6 2 3" xfId="2263"/>
    <cellStyle name="Moneda 2 6 2 4" xfId="2260"/>
    <cellStyle name="Moneda 2 6 3" xfId="429"/>
    <cellStyle name="Moneda 2 6 3 2" xfId="1059"/>
    <cellStyle name="Moneda 2 6 3 2 2" xfId="2266"/>
    <cellStyle name="Moneda 2 6 3 2 3" xfId="2265"/>
    <cellStyle name="Moneda 2 6 3 3" xfId="2267"/>
    <cellStyle name="Moneda 2 6 3 4" xfId="2264"/>
    <cellStyle name="Moneda 2 6 4" xfId="587"/>
    <cellStyle name="Moneda 2 6 4 2" xfId="1217"/>
    <cellStyle name="Moneda 2 6 4 2 2" xfId="2270"/>
    <cellStyle name="Moneda 2 6 4 2 3" xfId="2269"/>
    <cellStyle name="Moneda 2 6 4 3" xfId="2271"/>
    <cellStyle name="Moneda 2 6 4 4" xfId="2268"/>
    <cellStyle name="Moneda 2 6 5" xfId="745"/>
    <cellStyle name="Moneda 2 6 5 2" xfId="2273"/>
    <cellStyle name="Moneda 2 6 5 3" xfId="2272"/>
    <cellStyle name="Moneda 2 6 6" xfId="2274"/>
    <cellStyle name="Moneda 2 6 7" xfId="2259"/>
    <cellStyle name="Moneda 2 7" xfId="192"/>
    <cellStyle name="Moneda 2 7 2" xfId="823"/>
    <cellStyle name="Moneda 2 7 2 2" xfId="2277"/>
    <cellStyle name="Moneda 2 7 2 3" xfId="2276"/>
    <cellStyle name="Moneda 2 7 3" xfId="2278"/>
    <cellStyle name="Moneda 2 7 4" xfId="2275"/>
    <cellStyle name="Moneda 2 8" xfId="351"/>
    <cellStyle name="Moneda 2 8 2" xfId="981"/>
    <cellStyle name="Moneda 2 8 2 2" xfId="2281"/>
    <cellStyle name="Moneda 2 8 2 3" xfId="2280"/>
    <cellStyle name="Moneda 2 8 3" xfId="2282"/>
    <cellStyle name="Moneda 2 8 4" xfId="2279"/>
    <cellStyle name="Moneda 2 9" xfId="509"/>
    <cellStyle name="Moneda 2 9 2" xfId="1139"/>
    <cellStyle name="Moneda 2 9 2 2" xfId="2285"/>
    <cellStyle name="Moneda 2 9 2 3" xfId="2284"/>
    <cellStyle name="Moneda 2 9 3" xfId="2286"/>
    <cellStyle name="Moneda 2 9 4" xfId="2283"/>
    <cellStyle name="Moneda 3" xfId="29"/>
    <cellStyle name="Moneda 3 10" xfId="678"/>
    <cellStyle name="Moneda 3 10 2" xfId="2289"/>
    <cellStyle name="Moneda 3 10 3" xfId="2288"/>
    <cellStyle name="Moneda 3 11" xfId="2290"/>
    <cellStyle name="Moneda 3 12" xfId="2287"/>
    <cellStyle name="Moneda 3 2" xfId="48"/>
    <cellStyle name="Moneda 3 3" xfId="47"/>
    <cellStyle name="Moneda 3 4" xfId="73"/>
    <cellStyle name="Moneda 3 4 2" xfId="151"/>
    <cellStyle name="Moneda 3 4 2 2" xfId="307"/>
    <cellStyle name="Moneda 3 4 2 2 2" xfId="938"/>
    <cellStyle name="Moneda 3 4 2 2 2 2" xfId="2295"/>
    <cellStyle name="Moneda 3 4 2 2 2 3" xfId="2294"/>
    <cellStyle name="Moneda 3 4 2 2 3" xfId="2296"/>
    <cellStyle name="Moneda 3 4 2 2 4" xfId="2293"/>
    <cellStyle name="Moneda 3 4 2 3" xfId="466"/>
    <cellStyle name="Moneda 3 4 2 3 2" xfId="1096"/>
    <cellStyle name="Moneda 3 4 2 3 2 2" xfId="2299"/>
    <cellStyle name="Moneda 3 4 2 3 2 3" xfId="2298"/>
    <cellStyle name="Moneda 3 4 2 3 3" xfId="2300"/>
    <cellStyle name="Moneda 3 4 2 3 4" xfId="2297"/>
    <cellStyle name="Moneda 3 4 2 4" xfId="624"/>
    <cellStyle name="Moneda 3 4 2 4 2" xfId="1254"/>
    <cellStyle name="Moneda 3 4 2 4 2 2" xfId="2303"/>
    <cellStyle name="Moneda 3 4 2 4 2 3" xfId="2302"/>
    <cellStyle name="Moneda 3 4 2 4 3" xfId="2304"/>
    <cellStyle name="Moneda 3 4 2 4 4" xfId="2301"/>
    <cellStyle name="Moneda 3 4 2 5" xfId="782"/>
    <cellStyle name="Moneda 3 4 2 5 2" xfId="2306"/>
    <cellStyle name="Moneda 3 4 2 5 3" xfId="2305"/>
    <cellStyle name="Moneda 3 4 2 6" xfId="2307"/>
    <cellStyle name="Moneda 3 4 2 7" xfId="2292"/>
    <cellStyle name="Moneda 3 4 3" xfId="229"/>
    <cellStyle name="Moneda 3 4 3 2" xfId="860"/>
    <cellStyle name="Moneda 3 4 3 2 2" xfId="2310"/>
    <cellStyle name="Moneda 3 4 3 2 3" xfId="2309"/>
    <cellStyle name="Moneda 3 4 3 3" xfId="2311"/>
    <cellStyle name="Moneda 3 4 3 4" xfId="2308"/>
    <cellStyle name="Moneda 3 4 4" xfId="388"/>
    <cellStyle name="Moneda 3 4 4 2" xfId="1018"/>
    <cellStyle name="Moneda 3 4 4 2 2" xfId="2314"/>
    <cellStyle name="Moneda 3 4 4 2 3" xfId="2313"/>
    <cellStyle name="Moneda 3 4 4 3" xfId="2315"/>
    <cellStyle name="Moneda 3 4 4 4" xfId="2312"/>
    <cellStyle name="Moneda 3 4 5" xfId="546"/>
    <cellStyle name="Moneda 3 4 5 2" xfId="1176"/>
    <cellStyle name="Moneda 3 4 5 2 2" xfId="2318"/>
    <cellStyle name="Moneda 3 4 5 2 3" xfId="2317"/>
    <cellStyle name="Moneda 3 4 5 3" xfId="2319"/>
    <cellStyle name="Moneda 3 4 5 4" xfId="2316"/>
    <cellStyle name="Moneda 3 4 6" xfId="704"/>
    <cellStyle name="Moneda 3 4 6 2" xfId="2321"/>
    <cellStyle name="Moneda 3 4 6 3" xfId="2320"/>
    <cellStyle name="Moneda 3 4 7" xfId="2322"/>
    <cellStyle name="Moneda 3 4 8" xfId="2291"/>
    <cellStyle name="Moneda 3 5" xfId="99"/>
    <cellStyle name="Moneda 3 5 2" xfId="177"/>
    <cellStyle name="Moneda 3 5 2 2" xfId="333"/>
    <cellStyle name="Moneda 3 5 2 2 2" xfId="964"/>
    <cellStyle name="Moneda 3 5 2 2 2 2" xfId="2327"/>
    <cellStyle name="Moneda 3 5 2 2 2 3" xfId="2326"/>
    <cellStyle name="Moneda 3 5 2 2 3" xfId="2328"/>
    <cellStyle name="Moneda 3 5 2 2 4" xfId="2325"/>
    <cellStyle name="Moneda 3 5 2 3" xfId="492"/>
    <cellStyle name="Moneda 3 5 2 3 2" xfId="1122"/>
    <cellStyle name="Moneda 3 5 2 3 2 2" xfId="2331"/>
    <cellStyle name="Moneda 3 5 2 3 2 3" xfId="2330"/>
    <cellStyle name="Moneda 3 5 2 3 3" xfId="2332"/>
    <cellStyle name="Moneda 3 5 2 3 4" xfId="2329"/>
    <cellStyle name="Moneda 3 5 2 4" xfId="650"/>
    <cellStyle name="Moneda 3 5 2 4 2" xfId="1280"/>
    <cellStyle name="Moneda 3 5 2 4 2 2" xfId="2335"/>
    <cellStyle name="Moneda 3 5 2 4 2 3" xfId="2334"/>
    <cellStyle name="Moneda 3 5 2 4 3" xfId="2336"/>
    <cellStyle name="Moneda 3 5 2 4 4" xfId="2333"/>
    <cellStyle name="Moneda 3 5 2 5" xfId="808"/>
    <cellStyle name="Moneda 3 5 2 5 2" xfId="2338"/>
    <cellStyle name="Moneda 3 5 2 5 3" xfId="2337"/>
    <cellStyle name="Moneda 3 5 2 6" xfId="2339"/>
    <cellStyle name="Moneda 3 5 2 7" xfId="2324"/>
    <cellStyle name="Moneda 3 5 3" xfId="255"/>
    <cellStyle name="Moneda 3 5 3 2" xfId="886"/>
    <cellStyle name="Moneda 3 5 3 2 2" xfId="2342"/>
    <cellStyle name="Moneda 3 5 3 2 3" xfId="2341"/>
    <cellStyle name="Moneda 3 5 3 3" xfId="2343"/>
    <cellStyle name="Moneda 3 5 3 4" xfId="2340"/>
    <cellStyle name="Moneda 3 5 4" xfId="414"/>
    <cellStyle name="Moneda 3 5 4 2" xfId="1044"/>
    <cellStyle name="Moneda 3 5 4 2 2" xfId="2346"/>
    <cellStyle name="Moneda 3 5 4 2 3" xfId="2345"/>
    <cellStyle name="Moneda 3 5 4 3" xfId="2347"/>
    <cellStyle name="Moneda 3 5 4 4" xfId="2344"/>
    <cellStyle name="Moneda 3 5 5" xfId="572"/>
    <cellStyle name="Moneda 3 5 5 2" xfId="1202"/>
    <cellStyle name="Moneda 3 5 5 2 2" xfId="2350"/>
    <cellStyle name="Moneda 3 5 5 2 3" xfId="2349"/>
    <cellStyle name="Moneda 3 5 5 3" xfId="2351"/>
    <cellStyle name="Moneda 3 5 5 4" xfId="2348"/>
    <cellStyle name="Moneda 3 5 6" xfId="730"/>
    <cellStyle name="Moneda 3 5 6 2" xfId="2353"/>
    <cellStyle name="Moneda 3 5 6 3" xfId="2352"/>
    <cellStyle name="Moneda 3 5 7" xfId="2354"/>
    <cellStyle name="Moneda 3 5 8" xfId="2323"/>
    <cellStyle name="Moneda 3 6" xfId="125"/>
    <cellStyle name="Moneda 3 6 2" xfId="281"/>
    <cellStyle name="Moneda 3 6 2 2" xfId="912"/>
    <cellStyle name="Moneda 3 6 2 2 2" xfId="2358"/>
    <cellStyle name="Moneda 3 6 2 2 3" xfId="2357"/>
    <cellStyle name="Moneda 3 6 2 3" xfId="2359"/>
    <cellStyle name="Moneda 3 6 2 4" xfId="2356"/>
    <cellStyle name="Moneda 3 6 3" xfId="440"/>
    <cellStyle name="Moneda 3 6 3 2" xfId="1070"/>
    <cellStyle name="Moneda 3 6 3 2 2" xfId="2362"/>
    <cellStyle name="Moneda 3 6 3 2 3" xfId="2361"/>
    <cellStyle name="Moneda 3 6 3 3" xfId="2363"/>
    <cellStyle name="Moneda 3 6 3 4" xfId="2360"/>
    <cellStyle name="Moneda 3 6 4" xfId="598"/>
    <cellStyle name="Moneda 3 6 4 2" xfId="1228"/>
    <cellStyle name="Moneda 3 6 4 2 2" xfId="2366"/>
    <cellStyle name="Moneda 3 6 4 2 3" xfId="2365"/>
    <cellStyle name="Moneda 3 6 4 3" xfId="2367"/>
    <cellStyle name="Moneda 3 6 4 4" xfId="2364"/>
    <cellStyle name="Moneda 3 6 5" xfId="756"/>
    <cellStyle name="Moneda 3 6 5 2" xfId="2369"/>
    <cellStyle name="Moneda 3 6 5 3" xfId="2368"/>
    <cellStyle name="Moneda 3 6 6" xfId="2370"/>
    <cellStyle name="Moneda 3 6 7" xfId="2355"/>
    <cellStyle name="Moneda 3 7" xfId="203"/>
    <cellStyle name="Moneda 3 7 2" xfId="834"/>
    <cellStyle name="Moneda 3 7 2 2" xfId="2373"/>
    <cellStyle name="Moneda 3 7 2 3" xfId="2372"/>
    <cellStyle name="Moneda 3 7 3" xfId="2374"/>
    <cellStyle name="Moneda 3 7 4" xfId="2371"/>
    <cellStyle name="Moneda 3 8" xfId="362"/>
    <cellStyle name="Moneda 3 8 2" xfId="992"/>
    <cellStyle name="Moneda 3 8 2 2" xfId="2377"/>
    <cellStyle name="Moneda 3 8 2 3" xfId="2376"/>
    <cellStyle name="Moneda 3 8 3" xfId="2378"/>
    <cellStyle name="Moneda 3 8 4" xfId="2375"/>
    <cellStyle name="Moneda 3 9" xfId="520"/>
    <cellStyle name="Moneda 3 9 2" xfId="1150"/>
    <cellStyle name="Moneda 3 9 2 2" xfId="2381"/>
    <cellStyle name="Moneda 3 9 2 3" xfId="2380"/>
    <cellStyle name="Moneda 3 9 3" xfId="2382"/>
    <cellStyle name="Moneda 3 9 4" xfId="2379"/>
    <cellStyle name="Moneda 4" xfId="32"/>
    <cellStyle name="Moneda 4 10" xfId="680"/>
    <cellStyle name="Moneda 4 10 2" xfId="2385"/>
    <cellStyle name="Moneda 4 10 3" xfId="2384"/>
    <cellStyle name="Moneda 4 11" xfId="2386"/>
    <cellStyle name="Moneda 4 12" xfId="2383"/>
    <cellStyle name="Moneda 4 2" xfId="50"/>
    <cellStyle name="Moneda 4 3" xfId="49"/>
    <cellStyle name="Moneda 4 4" xfId="75"/>
    <cellStyle name="Moneda 4 4 2" xfId="153"/>
    <cellStyle name="Moneda 4 4 2 2" xfId="309"/>
    <cellStyle name="Moneda 4 4 2 2 2" xfId="940"/>
    <cellStyle name="Moneda 4 4 2 2 2 2" xfId="2391"/>
    <cellStyle name="Moneda 4 4 2 2 2 3" xfId="2390"/>
    <cellStyle name="Moneda 4 4 2 2 3" xfId="2392"/>
    <cellStyle name="Moneda 4 4 2 2 4" xfId="2389"/>
    <cellStyle name="Moneda 4 4 2 3" xfId="468"/>
    <cellStyle name="Moneda 4 4 2 3 2" xfId="1098"/>
    <cellStyle name="Moneda 4 4 2 3 2 2" xfId="2395"/>
    <cellStyle name="Moneda 4 4 2 3 2 3" xfId="2394"/>
    <cellStyle name="Moneda 4 4 2 3 3" xfId="2396"/>
    <cellStyle name="Moneda 4 4 2 3 4" xfId="2393"/>
    <cellStyle name="Moneda 4 4 2 4" xfId="626"/>
    <cellStyle name="Moneda 4 4 2 4 2" xfId="1256"/>
    <cellStyle name="Moneda 4 4 2 4 2 2" xfId="2399"/>
    <cellStyle name="Moneda 4 4 2 4 2 3" xfId="2398"/>
    <cellStyle name="Moneda 4 4 2 4 3" xfId="2400"/>
    <cellStyle name="Moneda 4 4 2 4 4" xfId="2397"/>
    <cellStyle name="Moneda 4 4 2 5" xfId="784"/>
    <cellStyle name="Moneda 4 4 2 5 2" xfId="2402"/>
    <cellStyle name="Moneda 4 4 2 5 3" xfId="2401"/>
    <cellStyle name="Moneda 4 4 2 6" xfId="2403"/>
    <cellStyle name="Moneda 4 4 2 7" xfId="2388"/>
    <cellStyle name="Moneda 4 4 3" xfId="231"/>
    <cellStyle name="Moneda 4 4 3 2" xfId="862"/>
    <cellStyle name="Moneda 4 4 3 2 2" xfId="2406"/>
    <cellStyle name="Moneda 4 4 3 2 3" xfId="2405"/>
    <cellStyle name="Moneda 4 4 3 3" xfId="2407"/>
    <cellStyle name="Moneda 4 4 3 4" xfId="2404"/>
    <cellStyle name="Moneda 4 4 4" xfId="390"/>
    <cellStyle name="Moneda 4 4 4 2" xfId="1020"/>
    <cellStyle name="Moneda 4 4 4 2 2" xfId="2410"/>
    <cellStyle name="Moneda 4 4 4 2 3" xfId="2409"/>
    <cellStyle name="Moneda 4 4 4 3" xfId="2411"/>
    <cellStyle name="Moneda 4 4 4 4" xfId="2408"/>
    <cellStyle name="Moneda 4 4 5" xfId="548"/>
    <cellStyle name="Moneda 4 4 5 2" xfId="1178"/>
    <cellStyle name="Moneda 4 4 5 2 2" xfId="2414"/>
    <cellStyle name="Moneda 4 4 5 2 3" xfId="2413"/>
    <cellStyle name="Moneda 4 4 5 3" xfId="2415"/>
    <cellStyle name="Moneda 4 4 5 4" xfId="2412"/>
    <cellStyle name="Moneda 4 4 6" xfId="706"/>
    <cellStyle name="Moneda 4 4 6 2" xfId="2417"/>
    <cellStyle name="Moneda 4 4 6 3" xfId="2416"/>
    <cellStyle name="Moneda 4 4 7" xfId="2418"/>
    <cellStyle name="Moneda 4 4 8" xfId="2387"/>
    <cellStyle name="Moneda 4 5" xfId="101"/>
    <cellStyle name="Moneda 4 5 2" xfId="179"/>
    <cellStyle name="Moneda 4 5 2 2" xfId="335"/>
    <cellStyle name="Moneda 4 5 2 2 2" xfId="966"/>
    <cellStyle name="Moneda 4 5 2 2 2 2" xfId="2423"/>
    <cellStyle name="Moneda 4 5 2 2 2 3" xfId="2422"/>
    <cellStyle name="Moneda 4 5 2 2 3" xfId="2424"/>
    <cellStyle name="Moneda 4 5 2 2 4" xfId="2421"/>
    <cellStyle name="Moneda 4 5 2 3" xfId="494"/>
    <cellStyle name="Moneda 4 5 2 3 2" xfId="1124"/>
    <cellStyle name="Moneda 4 5 2 3 2 2" xfId="2427"/>
    <cellStyle name="Moneda 4 5 2 3 2 3" xfId="2426"/>
    <cellStyle name="Moneda 4 5 2 3 3" xfId="2428"/>
    <cellStyle name="Moneda 4 5 2 3 4" xfId="2425"/>
    <cellStyle name="Moneda 4 5 2 4" xfId="652"/>
    <cellStyle name="Moneda 4 5 2 4 2" xfId="1282"/>
    <cellStyle name="Moneda 4 5 2 4 2 2" xfId="2431"/>
    <cellStyle name="Moneda 4 5 2 4 2 3" xfId="2430"/>
    <cellStyle name="Moneda 4 5 2 4 3" xfId="2432"/>
    <cellStyle name="Moneda 4 5 2 4 4" xfId="2429"/>
    <cellStyle name="Moneda 4 5 2 5" xfId="810"/>
    <cellStyle name="Moneda 4 5 2 5 2" xfId="2434"/>
    <cellStyle name="Moneda 4 5 2 5 3" xfId="2433"/>
    <cellStyle name="Moneda 4 5 2 6" xfId="2435"/>
    <cellStyle name="Moneda 4 5 2 7" xfId="2420"/>
    <cellStyle name="Moneda 4 5 3" xfId="257"/>
    <cellStyle name="Moneda 4 5 3 2" xfId="888"/>
    <cellStyle name="Moneda 4 5 3 2 2" xfId="2438"/>
    <cellStyle name="Moneda 4 5 3 2 3" xfId="2437"/>
    <cellStyle name="Moneda 4 5 3 3" xfId="2439"/>
    <cellStyle name="Moneda 4 5 3 4" xfId="2436"/>
    <cellStyle name="Moneda 4 5 4" xfId="416"/>
    <cellStyle name="Moneda 4 5 4 2" xfId="1046"/>
    <cellStyle name="Moneda 4 5 4 2 2" xfId="2442"/>
    <cellStyle name="Moneda 4 5 4 2 3" xfId="2441"/>
    <cellStyle name="Moneda 4 5 4 3" xfId="2443"/>
    <cellStyle name="Moneda 4 5 4 4" xfId="2440"/>
    <cellStyle name="Moneda 4 5 5" xfId="574"/>
    <cellStyle name="Moneda 4 5 5 2" xfId="1204"/>
    <cellStyle name="Moneda 4 5 5 2 2" xfId="2446"/>
    <cellStyle name="Moneda 4 5 5 2 3" xfId="2445"/>
    <cellStyle name="Moneda 4 5 5 3" xfId="2447"/>
    <cellStyle name="Moneda 4 5 5 4" xfId="2444"/>
    <cellStyle name="Moneda 4 5 6" xfId="732"/>
    <cellStyle name="Moneda 4 5 6 2" xfId="2449"/>
    <cellStyle name="Moneda 4 5 6 3" xfId="2448"/>
    <cellStyle name="Moneda 4 5 7" xfId="2450"/>
    <cellStyle name="Moneda 4 5 8" xfId="2419"/>
    <cellStyle name="Moneda 4 6" xfId="127"/>
    <cellStyle name="Moneda 4 6 2" xfId="283"/>
    <cellStyle name="Moneda 4 6 2 2" xfId="914"/>
    <cellStyle name="Moneda 4 6 2 2 2" xfId="2454"/>
    <cellStyle name="Moneda 4 6 2 2 3" xfId="2453"/>
    <cellStyle name="Moneda 4 6 2 3" xfId="2455"/>
    <cellStyle name="Moneda 4 6 2 4" xfId="2452"/>
    <cellStyle name="Moneda 4 6 3" xfId="442"/>
    <cellStyle name="Moneda 4 6 3 2" xfId="1072"/>
    <cellStyle name="Moneda 4 6 3 2 2" xfId="2458"/>
    <cellStyle name="Moneda 4 6 3 2 3" xfId="2457"/>
    <cellStyle name="Moneda 4 6 3 3" xfId="2459"/>
    <cellStyle name="Moneda 4 6 3 4" xfId="2456"/>
    <cellStyle name="Moneda 4 6 4" xfId="600"/>
    <cellStyle name="Moneda 4 6 4 2" xfId="1230"/>
    <cellStyle name="Moneda 4 6 4 2 2" xfId="2462"/>
    <cellStyle name="Moneda 4 6 4 2 3" xfId="2461"/>
    <cellStyle name="Moneda 4 6 4 3" xfId="2463"/>
    <cellStyle name="Moneda 4 6 4 4" xfId="2460"/>
    <cellStyle name="Moneda 4 6 5" xfId="758"/>
    <cellStyle name="Moneda 4 6 5 2" xfId="2465"/>
    <cellStyle name="Moneda 4 6 5 3" xfId="2464"/>
    <cellStyle name="Moneda 4 6 6" xfId="2466"/>
    <cellStyle name="Moneda 4 6 7" xfId="2451"/>
    <cellStyle name="Moneda 4 7" xfId="205"/>
    <cellStyle name="Moneda 4 7 2" xfId="836"/>
    <cellStyle name="Moneda 4 7 2 2" xfId="2469"/>
    <cellStyle name="Moneda 4 7 2 3" xfId="2468"/>
    <cellStyle name="Moneda 4 7 3" xfId="2470"/>
    <cellStyle name="Moneda 4 7 4" xfId="2467"/>
    <cellStyle name="Moneda 4 8" xfId="364"/>
    <cellStyle name="Moneda 4 8 2" xfId="994"/>
    <cellStyle name="Moneda 4 8 2 2" xfId="2473"/>
    <cellStyle name="Moneda 4 8 2 3" xfId="2472"/>
    <cellStyle name="Moneda 4 8 3" xfId="2474"/>
    <cellStyle name="Moneda 4 8 4" xfId="2471"/>
    <cellStyle name="Moneda 4 9" xfId="522"/>
    <cellStyle name="Moneda 4 9 2" xfId="1152"/>
    <cellStyle name="Moneda 4 9 2 2" xfId="2477"/>
    <cellStyle name="Moneda 4 9 2 3" xfId="2476"/>
    <cellStyle name="Moneda 4 9 3" xfId="2478"/>
    <cellStyle name="Moneda 4 9 4" xfId="2475"/>
    <cellStyle name="Moneda 5" xfId="31"/>
    <cellStyle name="Moneda 5 10" xfId="2479"/>
    <cellStyle name="Moneda 5 2" xfId="74"/>
    <cellStyle name="Moneda 5 2 2" xfId="152"/>
    <cellStyle name="Moneda 5 2 2 2" xfId="308"/>
    <cellStyle name="Moneda 5 2 2 2 2" xfId="939"/>
    <cellStyle name="Moneda 5 2 2 2 2 2" xfId="2484"/>
    <cellStyle name="Moneda 5 2 2 2 2 3" xfId="2483"/>
    <cellStyle name="Moneda 5 2 2 2 3" xfId="2485"/>
    <cellStyle name="Moneda 5 2 2 2 4" xfId="2482"/>
    <cellStyle name="Moneda 5 2 2 3" xfId="467"/>
    <cellStyle name="Moneda 5 2 2 3 2" xfId="1097"/>
    <cellStyle name="Moneda 5 2 2 3 2 2" xfId="2488"/>
    <cellStyle name="Moneda 5 2 2 3 2 3" xfId="2487"/>
    <cellStyle name="Moneda 5 2 2 3 3" xfId="2489"/>
    <cellStyle name="Moneda 5 2 2 3 4" xfId="2486"/>
    <cellStyle name="Moneda 5 2 2 4" xfId="625"/>
    <cellStyle name="Moneda 5 2 2 4 2" xfId="1255"/>
    <cellStyle name="Moneda 5 2 2 4 2 2" xfId="2492"/>
    <cellStyle name="Moneda 5 2 2 4 2 3" xfId="2491"/>
    <cellStyle name="Moneda 5 2 2 4 3" xfId="2493"/>
    <cellStyle name="Moneda 5 2 2 4 4" xfId="2490"/>
    <cellStyle name="Moneda 5 2 2 5" xfId="783"/>
    <cellStyle name="Moneda 5 2 2 5 2" xfId="2495"/>
    <cellStyle name="Moneda 5 2 2 5 3" xfId="2494"/>
    <cellStyle name="Moneda 5 2 2 6" xfId="2496"/>
    <cellStyle name="Moneda 5 2 2 7" xfId="2481"/>
    <cellStyle name="Moneda 5 2 3" xfId="230"/>
    <cellStyle name="Moneda 5 2 3 2" xfId="861"/>
    <cellStyle name="Moneda 5 2 3 2 2" xfId="2499"/>
    <cellStyle name="Moneda 5 2 3 2 3" xfId="2498"/>
    <cellStyle name="Moneda 5 2 3 3" xfId="2500"/>
    <cellStyle name="Moneda 5 2 3 4" xfId="2497"/>
    <cellStyle name="Moneda 5 2 4" xfId="389"/>
    <cellStyle name="Moneda 5 2 4 2" xfId="1019"/>
    <cellStyle name="Moneda 5 2 4 2 2" xfId="2503"/>
    <cellStyle name="Moneda 5 2 4 2 3" xfId="2502"/>
    <cellStyle name="Moneda 5 2 4 3" xfId="2504"/>
    <cellStyle name="Moneda 5 2 4 4" xfId="2501"/>
    <cellStyle name="Moneda 5 2 5" xfId="547"/>
    <cellStyle name="Moneda 5 2 5 2" xfId="1177"/>
    <cellStyle name="Moneda 5 2 5 2 2" xfId="2507"/>
    <cellStyle name="Moneda 5 2 5 2 3" xfId="2506"/>
    <cellStyle name="Moneda 5 2 5 3" xfId="2508"/>
    <cellStyle name="Moneda 5 2 5 4" xfId="2505"/>
    <cellStyle name="Moneda 5 2 6" xfId="705"/>
    <cellStyle name="Moneda 5 2 6 2" xfId="2510"/>
    <cellStyle name="Moneda 5 2 6 3" xfId="2509"/>
    <cellStyle name="Moneda 5 2 7" xfId="2511"/>
    <cellStyle name="Moneda 5 2 8" xfId="2480"/>
    <cellStyle name="Moneda 5 3" xfId="100"/>
    <cellStyle name="Moneda 5 3 2" xfId="178"/>
    <cellStyle name="Moneda 5 3 2 2" xfId="334"/>
    <cellStyle name="Moneda 5 3 2 2 2" xfId="965"/>
    <cellStyle name="Moneda 5 3 2 2 2 2" xfId="2516"/>
    <cellStyle name="Moneda 5 3 2 2 2 3" xfId="2515"/>
    <cellStyle name="Moneda 5 3 2 2 3" xfId="2517"/>
    <cellStyle name="Moneda 5 3 2 2 4" xfId="2514"/>
    <cellStyle name="Moneda 5 3 2 3" xfId="493"/>
    <cellStyle name="Moneda 5 3 2 3 2" xfId="1123"/>
    <cellStyle name="Moneda 5 3 2 3 2 2" xfId="2520"/>
    <cellStyle name="Moneda 5 3 2 3 2 3" xfId="2519"/>
    <cellStyle name="Moneda 5 3 2 3 3" xfId="2521"/>
    <cellStyle name="Moneda 5 3 2 3 4" xfId="2518"/>
    <cellStyle name="Moneda 5 3 2 4" xfId="651"/>
    <cellStyle name="Moneda 5 3 2 4 2" xfId="1281"/>
    <cellStyle name="Moneda 5 3 2 4 2 2" xfId="2524"/>
    <cellStyle name="Moneda 5 3 2 4 2 3" xfId="2523"/>
    <cellStyle name="Moneda 5 3 2 4 3" xfId="2525"/>
    <cellStyle name="Moneda 5 3 2 4 4" xfId="2522"/>
    <cellStyle name="Moneda 5 3 2 5" xfId="809"/>
    <cellStyle name="Moneda 5 3 2 5 2" xfId="2527"/>
    <cellStyle name="Moneda 5 3 2 5 3" xfId="2526"/>
    <cellStyle name="Moneda 5 3 2 6" xfId="2528"/>
    <cellStyle name="Moneda 5 3 2 7" xfId="2513"/>
    <cellStyle name="Moneda 5 3 3" xfId="256"/>
    <cellStyle name="Moneda 5 3 3 2" xfId="887"/>
    <cellStyle name="Moneda 5 3 3 2 2" xfId="2531"/>
    <cellStyle name="Moneda 5 3 3 2 3" xfId="2530"/>
    <cellStyle name="Moneda 5 3 3 3" xfId="2532"/>
    <cellStyle name="Moneda 5 3 3 4" xfId="2529"/>
    <cellStyle name="Moneda 5 3 4" xfId="415"/>
    <cellStyle name="Moneda 5 3 4 2" xfId="1045"/>
    <cellStyle name="Moneda 5 3 4 2 2" xfId="2535"/>
    <cellStyle name="Moneda 5 3 4 2 3" xfId="2534"/>
    <cellStyle name="Moneda 5 3 4 3" xfId="2536"/>
    <cellStyle name="Moneda 5 3 4 4" xfId="2533"/>
    <cellStyle name="Moneda 5 3 5" xfId="573"/>
    <cellStyle name="Moneda 5 3 5 2" xfId="1203"/>
    <cellStyle name="Moneda 5 3 5 2 2" xfId="2539"/>
    <cellStyle name="Moneda 5 3 5 2 3" xfId="2538"/>
    <cellStyle name="Moneda 5 3 5 3" xfId="2540"/>
    <cellStyle name="Moneda 5 3 5 4" xfId="2537"/>
    <cellStyle name="Moneda 5 3 6" xfId="731"/>
    <cellStyle name="Moneda 5 3 6 2" xfId="2542"/>
    <cellStyle name="Moneda 5 3 6 3" xfId="2541"/>
    <cellStyle name="Moneda 5 3 7" xfId="2543"/>
    <cellStyle name="Moneda 5 3 8" xfId="2512"/>
    <cellStyle name="Moneda 5 4" xfId="126"/>
    <cellStyle name="Moneda 5 4 2" xfId="282"/>
    <cellStyle name="Moneda 5 4 2 2" xfId="913"/>
    <cellStyle name="Moneda 5 4 2 2 2" xfId="2547"/>
    <cellStyle name="Moneda 5 4 2 2 3" xfId="2546"/>
    <cellStyle name="Moneda 5 4 2 3" xfId="2548"/>
    <cellStyle name="Moneda 5 4 2 4" xfId="2545"/>
    <cellStyle name="Moneda 5 4 3" xfId="441"/>
    <cellStyle name="Moneda 5 4 3 2" xfId="1071"/>
    <cellStyle name="Moneda 5 4 3 2 2" xfId="2551"/>
    <cellStyle name="Moneda 5 4 3 2 3" xfId="2550"/>
    <cellStyle name="Moneda 5 4 3 3" xfId="2552"/>
    <cellStyle name="Moneda 5 4 3 4" xfId="2549"/>
    <cellStyle name="Moneda 5 4 4" xfId="599"/>
    <cellStyle name="Moneda 5 4 4 2" xfId="1229"/>
    <cellStyle name="Moneda 5 4 4 2 2" xfId="2555"/>
    <cellStyle name="Moneda 5 4 4 2 3" xfId="2554"/>
    <cellStyle name="Moneda 5 4 4 3" xfId="2556"/>
    <cellStyle name="Moneda 5 4 4 4" xfId="2553"/>
    <cellStyle name="Moneda 5 4 5" xfId="757"/>
    <cellStyle name="Moneda 5 4 5 2" xfId="2558"/>
    <cellStyle name="Moneda 5 4 5 3" xfId="2557"/>
    <cellStyle name="Moneda 5 4 6" xfId="2559"/>
    <cellStyle name="Moneda 5 4 7" xfId="2544"/>
    <cellStyle name="Moneda 5 5" xfId="204"/>
    <cellStyle name="Moneda 5 5 2" xfId="835"/>
    <cellStyle name="Moneda 5 5 2 2" xfId="2562"/>
    <cellStyle name="Moneda 5 5 2 3" xfId="2561"/>
    <cellStyle name="Moneda 5 5 3" xfId="2563"/>
    <cellStyle name="Moneda 5 5 4" xfId="2560"/>
    <cellStyle name="Moneda 5 6" xfId="363"/>
    <cellStyle name="Moneda 5 6 2" xfId="993"/>
    <cellStyle name="Moneda 5 6 2 2" xfId="2566"/>
    <cellStyle name="Moneda 5 6 2 3" xfId="2565"/>
    <cellStyle name="Moneda 5 6 3" xfId="2567"/>
    <cellStyle name="Moneda 5 6 4" xfId="2564"/>
    <cellStyle name="Moneda 5 7" xfId="521"/>
    <cellStyle name="Moneda 5 7 2" xfId="1151"/>
    <cellStyle name="Moneda 5 7 2 2" xfId="2570"/>
    <cellStyle name="Moneda 5 7 2 3" xfId="2569"/>
    <cellStyle name="Moneda 5 7 3" xfId="2571"/>
    <cellStyle name="Moneda 5 7 4" xfId="2568"/>
    <cellStyle name="Moneda 5 8" xfId="679"/>
    <cellStyle name="Moneda 5 8 2" xfId="2573"/>
    <cellStyle name="Moneda 5 8 3" xfId="2572"/>
    <cellStyle name="Moneda 5 9" xfId="2574"/>
    <cellStyle name="Moneda 6" xfId="27"/>
    <cellStyle name="Moneda 6 10" xfId="2575"/>
    <cellStyle name="Moneda 6 2" xfId="71"/>
    <cellStyle name="Moneda 6 2 2" xfId="149"/>
    <cellStyle name="Moneda 6 2 2 2" xfId="305"/>
    <cellStyle name="Moneda 6 2 2 2 2" xfId="936"/>
    <cellStyle name="Moneda 6 2 2 2 2 2" xfId="2580"/>
    <cellStyle name="Moneda 6 2 2 2 2 3" xfId="2579"/>
    <cellStyle name="Moneda 6 2 2 2 3" xfId="2581"/>
    <cellStyle name="Moneda 6 2 2 2 4" xfId="2578"/>
    <cellStyle name="Moneda 6 2 2 3" xfId="464"/>
    <cellStyle name="Moneda 6 2 2 3 2" xfId="1094"/>
    <cellStyle name="Moneda 6 2 2 3 2 2" xfId="2584"/>
    <cellStyle name="Moneda 6 2 2 3 2 3" xfId="2583"/>
    <cellStyle name="Moneda 6 2 2 3 3" xfId="2585"/>
    <cellStyle name="Moneda 6 2 2 3 4" xfId="2582"/>
    <cellStyle name="Moneda 6 2 2 4" xfId="622"/>
    <cellStyle name="Moneda 6 2 2 4 2" xfId="1252"/>
    <cellStyle name="Moneda 6 2 2 4 2 2" xfId="2588"/>
    <cellStyle name="Moneda 6 2 2 4 2 3" xfId="2587"/>
    <cellStyle name="Moneda 6 2 2 4 3" xfId="2589"/>
    <cellStyle name="Moneda 6 2 2 4 4" xfId="2586"/>
    <cellStyle name="Moneda 6 2 2 5" xfId="780"/>
    <cellStyle name="Moneda 6 2 2 5 2" xfId="2591"/>
    <cellStyle name="Moneda 6 2 2 5 3" xfId="2590"/>
    <cellStyle name="Moneda 6 2 2 6" xfId="2592"/>
    <cellStyle name="Moneda 6 2 2 7" xfId="2577"/>
    <cellStyle name="Moneda 6 2 3" xfId="227"/>
    <cellStyle name="Moneda 6 2 3 2" xfId="858"/>
    <cellStyle name="Moneda 6 2 3 2 2" xfId="2595"/>
    <cellStyle name="Moneda 6 2 3 2 3" xfId="2594"/>
    <cellStyle name="Moneda 6 2 3 3" xfId="2596"/>
    <cellStyle name="Moneda 6 2 3 4" xfId="2593"/>
    <cellStyle name="Moneda 6 2 4" xfId="386"/>
    <cellStyle name="Moneda 6 2 4 2" xfId="1016"/>
    <cellStyle name="Moneda 6 2 4 2 2" xfId="2599"/>
    <cellStyle name="Moneda 6 2 4 2 3" xfId="2598"/>
    <cellStyle name="Moneda 6 2 4 3" xfId="2600"/>
    <cellStyle name="Moneda 6 2 4 4" xfId="2597"/>
    <cellStyle name="Moneda 6 2 5" xfId="544"/>
    <cellStyle name="Moneda 6 2 5 2" xfId="1174"/>
    <cellStyle name="Moneda 6 2 5 2 2" xfId="2603"/>
    <cellStyle name="Moneda 6 2 5 2 3" xfId="2602"/>
    <cellStyle name="Moneda 6 2 5 3" xfId="2604"/>
    <cellStyle name="Moneda 6 2 5 4" xfId="2601"/>
    <cellStyle name="Moneda 6 2 6" xfId="702"/>
    <cellStyle name="Moneda 6 2 6 2" xfId="2606"/>
    <cellStyle name="Moneda 6 2 6 3" xfId="2605"/>
    <cellStyle name="Moneda 6 2 7" xfId="2607"/>
    <cellStyle name="Moneda 6 2 8" xfId="2576"/>
    <cellStyle name="Moneda 6 3" xfId="97"/>
    <cellStyle name="Moneda 6 3 2" xfId="175"/>
    <cellStyle name="Moneda 6 3 2 2" xfId="331"/>
    <cellStyle name="Moneda 6 3 2 2 2" xfId="962"/>
    <cellStyle name="Moneda 6 3 2 2 2 2" xfId="2612"/>
    <cellStyle name="Moneda 6 3 2 2 2 3" xfId="2611"/>
    <cellStyle name="Moneda 6 3 2 2 3" xfId="2613"/>
    <cellStyle name="Moneda 6 3 2 2 4" xfId="2610"/>
    <cellStyle name="Moneda 6 3 2 3" xfId="490"/>
    <cellStyle name="Moneda 6 3 2 3 2" xfId="1120"/>
    <cellStyle name="Moneda 6 3 2 3 2 2" xfId="2616"/>
    <cellStyle name="Moneda 6 3 2 3 2 3" xfId="2615"/>
    <cellStyle name="Moneda 6 3 2 3 3" xfId="2617"/>
    <cellStyle name="Moneda 6 3 2 3 4" xfId="2614"/>
    <cellStyle name="Moneda 6 3 2 4" xfId="648"/>
    <cellStyle name="Moneda 6 3 2 4 2" xfId="1278"/>
    <cellStyle name="Moneda 6 3 2 4 2 2" xfId="2620"/>
    <cellStyle name="Moneda 6 3 2 4 2 3" xfId="2619"/>
    <cellStyle name="Moneda 6 3 2 4 3" xfId="2621"/>
    <cellStyle name="Moneda 6 3 2 4 4" xfId="2618"/>
    <cellStyle name="Moneda 6 3 2 5" xfId="806"/>
    <cellStyle name="Moneda 6 3 2 5 2" xfId="2623"/>
    <cellStyle name="Moneda 6 3 2 5 3" xfId="2622"/>
    <cellStyle name="Moneda 6 3 2 6" xfId="2624"/>
    <cellStyle name="Moneda 6 3 2 7" xfId="2609"/>
    <cellStyle name="Moneda 6 3 3" xfId="253"/>
    <cellStyle name="Moneda 6 3 3 2" xfId="884"/>
    <cellStyle name="Moneda 6 3 3 2 2" xfId="2627"/>
    <cellStyle name="Moneda 6 3 3 2 3" xfId="2626"/>
    <cellStyle name="Moneda 6 3 3 3" xfId="2628"/>
    <cellStyle name="Moneda 6 3 3 4" xfId="2625"/>
    <cellStyle name="Moneda 6 3 4" xfId="412"/>
    <cellStyle name="Moneda 6 3 4 2" xfId="1042"/>
    <cellStyle name="Moneda 6 3 4 2 2" xfId="2631"/>
    <cellStyle name="Moneda 6 3 4 2 3" xfId="2630"/>
    <cellStyle name="Moneda 6 3 4 3" xfId="2632"/>
    <cellStyle name="Moneda 6 3 4 4" xfId="2629"/>
    <cellStyle name="Moneda 6 3 5" xfId="570"/>
    <cellStyle name="Moneda 6 3 5 2" xfId="1200"/>
    <cellStyle name="Moneda 6 3 5 2 2" xfId="2635"/>
    <cellStyle name="Moneda 6 3 5 2 3" xfId="2634"/>
    <cellStyle name="Moneda 6 3 5 3" xfId="2636"/>
    <cellStyle name="Moneda 6 3 5 4" xfId="2633"/>
    <cellStyle name="Moneda 6 3 6" xfId="728"/>
    <cellStyle name="Moneda 6 3 6 2" xfId="2638"/>
    <cellStyle name="Moneda 6 3 6 3" xfId="2637"/>
    <cellStyle name="Moneda 6 3 7" xfId="2639"/>
    <cellStyle name="Moneda 6 3 8" xfId="2608"/>
    <cellStyle name="Moneda 6 4" xfId="123"/>
    <cellStyle name="Moneda 6 4 2" xfId="279"/>
    <cellStyle name="Moneda 6 4 2 2" xfId="910"/>
    <cellStyle name="Moneda 6 4 2 2 2" xfId="2643"/>
    <cellStyle name="Moneda 6 4 2 2 3" xfId="2642"/>
    <cellStyle name="Moneda 6 4 2 3" xfId="2644"/>
    <cellStyle name="Moneda 6 4 2 4" xfId="2641"/>
    <cellStyle name="Moneda 6 4 3" xfId="438"/>
    <cellStyle name="Moneda 6 4 3 2" xfId="1068"/>
    <cellStyle name="Moneda 6 4 3 2 2" xfId="2647"/>
    <cellStyle name="Moneda 6 4 3 2 3" xfId="2646"/>
    <cellStyle name="Moneda 6 4 3 3" xfId="2648"/>
    <cellStyle name="Moneda 6 4 3 4" xfId="2645"/>
    <cellStyle name="Moneda 6 4 4" xfId="596"/>
    <cellStyle name="Moneda 6 4 4 2" xfId="1226"/>
    <cellStyle name="Moneda 6 4 4 2 2" xfId="2651"/>
    <cellStyle name="Moneda 6 4 4 2 3" xfId="2650"/>
    <cellStyle name="Moneda 6 4 4 3" xfId="2652"/>
    <cellStyle name="Moneda 6 4 4 4" xfId="2649"/>
    <cellStyle name="Moneda 6 4 5" xfId="754"/>
    <cellStyle name="Moneda 6 4 5 2" xfId="2654"/>
    <cellStyle name="Moneda 6 4 5 3" xfId="2653"/>
    <cellStyle name="Moneda 6 4 6" xfId="2655"/>
    <cellStyle name="Moneda 6 4 7" xfId="2640"/>
    <cellStyle name="Moneda 6 5" xfId="201"/>
    <cellStyle name="Moneda 6 5 2" xfId="832"/>
    <cellStyle name="Moneda 6 5 2 2" xfId="2658"/>
    <cellStyle name="Moneda 6 5 2 3" xfId="2657"/>
    <cellStyle name="Moneda 6 5 3" xfId="2659"/>
    <cellStyle name="Moneda 6 5 4" xfId="2656"/>
    <cellStyle name="Moneda 6 6" xfId="360"/>
    <cellStyle name="Moneda 6 6 2" xfId="990"/>
    <cellStyle name="Moneda 6 6 2 2" xfId="2662"/>
    <cellStyle name="Moneda 6 6 2 3" xfId="2661"/>
    <cellStyle name="Moneda 6 6 3" xfId="2663"/>
    <cellStyle name="Moneda 6 6 4" xfId="2660"/>
    <cellStyle name="Moneda 6 7" xfId="518"/>
    <cellStyle name="Moneda 6 7 2" xfId="1148"/>
    <cellStyle name="Moneda 6 7 2 2" xfId="2666"/>
    <cellStyle name="Moneda 6 7 2 3" xfId="2665"/>
    <cellStyle name="Moneda 6 7 3" xfId="2667"/>
    <cellStyle name="Moneda 6 7 4" xfId="2664"/>
    <cellStyle name="Moneda 6 8" xfId="676"/>
    <cellStyle name="Moneda 6 8 2" xfId="2669"/>
    <cellStyle name="Moneda 6 8 3" xfId="2668"/>
    <cellStyle name="Moneda 6 9" xfId="2670"/>
    <cellStyle name="Moneda 7" xfId="33"/>
    <cellStyle name="Moneda 7 10" xfId="2671"/>
    <cellStyle name="Moneda 7 2" xfId="76"/>
    <cellStyle name="Moneda 7 2 2" xfId="154"/>
    <cellStyle name="Moneda 7 2 2 2" xfId="310"/>
    <cellStyle name="Moneda 7 2 2 2 2" xfId="941"/>
    <cellStyle name="Moneda 7 2 2 2 2 2" xfId="2676"/>
    <cellStyle name="Moneda 7 2 2 2 2 3" xfId="2675"/>
    <cellStyle name="Moneda 7 2 2 2 3" xfId="2677"/>
    <cellStyle name="Moneda 7 2 2 2 4" xfId="2674"/>
    <cellStyle name="Moneda 7 2 2 3" xfId="469"/>
    <cellStyle name="Moneda 7 2 2 3 2" xfId="1099"/>
    <cellStyle name="Moneda 7 2 2 3 2 2" xfId="2680"/>
    <cellStyle name="Moneda 7 2 2 3 2 3" xfId="2679"/>
    <cellStyle name="Moneda 7 2 2 3 3" xfId="2681"/>
    <cellStyle name="Moneda 7 2 2 3 4" xfId="2678"/>
    <cellStyle name="Moneda 7 2 2 4" xfId="627"/>
    <cellStyle name="Moneda 7 2 2 4 2" xfId="1257"/>
    <cellStyle name="Moneda 7 2 2 4 2 2" xfId="2684"/>
    <cellStyle name="Moneda 7 2 2 4 2 3" xfId="2683"/>
    <cellStyle name="Moneda 7 2 2 4 3" xfId="2685"/>
    <cellStyle name="Moneda 7 2 2 4 4" xfId="2682"/>
    <cellStyle name="Moneda 7 2 2 5" xfId="785"/>
    <cellStyle name="Moneda 7 2 2 5 2" xfId="2687"/>
    <cellStyle name="Moneda 7 2 2 5 3" xfId="2686"/>
    <cellStyle name="Moneda 7 2 2 6" xfId="2688"/>
    <cellStyle name="Moneda 7 2 2 7" xfId="2673"/>
    <cellStyle name="Moneda 7 2 3" xfId="232"/>
    <cellStyle name="Moneda 7 2 3 2" xfId="863"/>
    <cellStyle name="Moneda 7 2 3 2 2" xfId="2691"/>
    <cellStyle name="Moneda 7 2 3 2 3" xfId="2690"/>
    <cellStyle name="Moneda 7 2 3 3" xfId="2692"/>
    <cellStyle name="Moneda 7 2 3 4" xfId="2689"/>
    <cellStyle name="Moneda 7 2 4" xfId="391"/>
    <cellStyle name="Moneda 7 2 4 2" xfId="1021"/>
    <cellStyle name="Moneda 7 2 4 2 2" xfId="2695"/>
    <cellStyle name="Moneda 7 2 4 2 3" xfId="2694"/>
    <cellStyle name="Moneda 7 2 4 3" xfId="2696"/>
    <cellStyle name="Moneda 7 2 4 4" xfId="2693"/>
    <cellStyle name="Moneda 7 2 5" xfId="549"/>
    <cellStyle name="Moneda 7 2 5 2" xfId="1179"/>
    <cellStyle name="Moneda 7 2 5 2 2" xfId="2699"/>
    <cellStyle name="Moneda 7 2 5 2 3" xfId="2698"/>
    <cellStyle name="Moneda 7 2 5 3" xfId="2700"/>
    <cellStyle name="Moneda 7 2 5 4" xfId="2697"/>
    <cellStyle name="Moneda 7 2 6" xfId="707"/>
    <cellStyle name="Moneda 7 2 6 2" xfId="2702"/>
    <cellStyle name="Moneda 7 2 6 3" xfId="2701"/>
    <cellStyle name="Moneda 7 2 7" xfId="2703"/>
    <cellStyle name="Moneda 7 2 8" xfId="2672"/>
    <cellStyle name="Moneda 7 3" xfId="102"/>
    <cellStyle name="Moneda 7 3 2" xfId="180"/>
    <cellStyle name="Moneda 7 3 2 2" xfId="336"/>
    <cellStyle name="Moneda 7 3 2 2 2" xfId="967"/>
    <cellStyle name="Moneda 7 3 2 2 2 2" xfId="2708"/>
    <cellStyle name="Moneda 7 3 2 2 2 3" xfId="2707"/>
    <cellStyle name="Moneda 7 3 2 2 3" xfId="2709"/>
    <cellStyle name="Moneda 7 3 2 2 4" xfId="2706"/>
    <cellStyle name="Moneda 7 3 2 3" xfId="495"/>
    <cellStyle name="Moneda 7 3 2 3 2" xfId="1125"/>
    <cellStyle name="Moneda 7 3 2 3 2 2" xfId="2712"/>
    <cellStyle name="Moneda 7 3 2 3 2 3" xfId="2711"/>
    <cellStyle name="Moneda 7 3 2 3 3" xfId="2713"/>
    <cellStyle name="Moneda 7 3 2 3 4" xfId="2710"/>
    <cellStyle name="Moneda 7 3 2 4" xfId="653"/>
    <cellStyle name="Moneda 7 3 2 4 2" xfId="1283"/>
    <cellStyle name="Moneda 7 3 2 4 2 2" xfId="2716"/>
    <cellStyle name="Moneda 7 3 2 4 2 3" xfId="2715"/>
    <cellStyle name="Moneda 7 3 2 4 3" xfId="2717"/>
    <cellStyle name="Moneda 7 3 2 4 4" xfId="2714"/>
    <cellStyle name="Moneda 7 3 2 5" xfId="811"/>
    <cellStyle name="Moneda 7 3 2 5 2" xfId="2719"/>
    <cellStyle name="Moneda 7 3 2 5 3" xfId="2718"/>
    <cellStyle name="Moneda 7 3 2 6" xfId="2720"/>
    <cellStyle name="Moneda 7 3 2 7" xfId="2705"/>
    <cellStyle name="Moneda 7 3 3" xfId="258"/>
    <cellStyle name="Moneda 7 3 3 2" xfId="889"/>
    <cellStyle name="Moneda 7 3 3 2 2" xfId="2723"/>
    <cellStyle name="Moneda 7 3 3 2 3" xfId="2722"/>
    <cellStyle name="Moneda 7 3 3 3" xfId="2724"/>
    <cellStyle name="Moneda 7 3 3 4" xfId="2721"/>
    <cellStyle name="Moneda 7 3 4" xfId="417"/>
    <cellStyle name="Moneda 7 3 4 2" xfId="1047"/>
    <cellStyle name="Moneda 7 3 4 2 2" xfId="2727"/>
    <cellStyle name="Moneda 7 3 4 2 3" xfId="2726"/>
    <cellStyle name="Moneda 7 3 4 3" xfId="2728"/>
    <cellStyle name="Moneda 7 3 4 4" xfId="2725"/>
    <cellStyle name="Moneda 7 3 5" xfId="575"/>
    <cellStyle name="Moneda 7 3 5 2" xfId="1205"/>
    <cellStyle name="Moneda 7 3 5 2 2" xfId="2731"/>
    <cellStyle name="Moneda 7 3 5 2 3" xfId="2732"/>
    <cellStyle name="Moneda 7 3 5 2 4" xfId="2730"/>
    <cellStyle name="Moneda 7 3 5 3" xfId="2733"/>
    <cellStyle name="Moneda 7 3 5 4" xfId="2729"/>
    <cellStyle name="Moneda 7 3 6" xfId="733"/>
    <cellStyle name="Moneda 7 3 6 2" xfId="2735"/>
    <cellStyle name="Moneda 7 3 6 3" xfId="2734"/>
    <cellStyle name="Moneda 7 3 7" xfId="2736"/>
    <cellStyle name="Moneda 7 3 8" xfId="2704"/>
    <cellStyle name="Moneda 7 4" xfId="128"/>
    <cellStyle name="Moneda 7 4 2" xfId="284"/>
    <cellStyle name="Moneda 7 4 2 2" xfId="915"/>
    <cellStyle name="Moneda 7 4 2 2 2" xfId="2740"/>
    <cellStyle name="Moneda 7 4 2 2 3" xfId="2739"/>
    <cellStyle name="Moneda 7 4 2 3" xfId="2741"/>
    <cellStyle name="Moneda 7 4 2 4" xfId="2738"/>
    <cellStyle name="Moneda 7 4 3" xfId="443"/>
    <cellStyle name="Moneda 7 4 3 2" xfId="1073"/>
    <cellStyle name="Moneda 7 4 3 2 2" xfId="2744"/>
    <cellStyle name="Moneda 7 4 3 2 3" xfId="2743"/>
    <cellStyle name="Moneda 7 4 3 3" xfId="2745"/>
    <cellStyle name="Moneda 7 4 3 4" xfId="2742"/>
    <cellStyle name="Moneda 7 4 4" xfId="601"/>
    <cellStyle name="Moneda 7 4 4 2" xfId="1231"/>
    <cellStyle name="Moneda 7 4 4 2 2" xfId="2748"/>
    <cellStyle name="Moneda 7 4 4 2 3" xfId="2747"/>
    <cellStyle name="Moneda 7 4 4 3" xfId="2749"/>
    <cellStyle name="Moneda 7 4 4 4" xfId="2746"/>
    <cellStyle name="Moneda 7 4 5" xfId="759"/>
    <cellStyle name="Moneda 7 4 5 2" xfId="2751"/>
    <cellStyle name="Moneda 7 4 5 3" xfId="2750"/>
    <cellStyle name="Moneda 7 4 6" xfId="2752"/>
    <cellStyle name="Moneda 7 4 7" xfId="2737"/>
    <cellStyle name="Moneda 7 5" xfId="206"/>
    <cellStyle name="Moneda 7 5 2" xfId="837"/>
    <cellStyle name="Moneda 7 5 2 2" xfId="2755"/>
    <cellStyle name="Moneda 7 5 2 3" xfId="2754"/>
    <cellStyle name="Moneda 7 5 3" xfId="2756"/>
    <cellStyle name="Moneda 7 5 4" xfId="2753"/>
    <cellStyle name="Moneda 7 6" xfId="365"/>
    <cellStyle name="Moneda 7 6 2" xfId="995"/>
    <cellStyle name="Moneda 7 6 2 2" xfId="2759"/>
    <cellStyle name="Moneda 7 6 2 3" xfId="2758"/>
    <cellStyle name="Moneda 7 6 3" xfId="2760"/>
    <cellStyle name="Moneda 7 6 4" xfId="2757"/>
    <cellStyle name="Moneda 7 7" xfId="523"/>
    <cellStyle name="Moneda 7 7 2" xfId="1153"/>
    <cellStyle name="Moneda 7 7 2 2" xfId="2763"/>
    <cellStyle name="Moneda 7 7 2 3" xfId="2762"/>
    <cellStyle name="Moneda 7 7 3" xfId="2764"/>
    <cellStyle name="Moneda 7 7 4" xfId="2761"/>
    <cellStyle name="Moneda 7 8" xfId="681"/>
    <cellStyle name="Moneda 7 8 2" xfId="2766"/>
    <cellStyle name="Moneda 7 8 3" xfId="2765"/>
    <cellStyle name="Moneda 7 9" xfId="2767"/>
    <cellStyle name="Moneda 8" xfId="23"/>
    <cellStyle name="Moneda 8 10" xfId="2768"/>
    <cellStyle name="Moneda 8 2" xfId="67"/>
    <cellStyle name="Moneda 8 2 2" xfId="145"/>
    <cellStyle name="Moneda 8 2 2 2" xfId="301"/>
    <cellStyle name="Moneda 8 2 2 2 2" xfId="932"/>
    <cellStyle name="Moneda 8 2 2 2 2 2" xfId="2773"/>
    <cellStyle name="Moneda 8 2 2 2 2 3" xfId="2772"/>
    <cellStyle name="Moneda 8 2 2 2 3" xfId="2774"/>
    <cellStyle name="Moneda 8 2 2 2 4" xfId="2771"/>
    <cellStyle name="Moneda 8 2 2 3" xfId="460"/>
    <cellStyle name="Moneda 8 2 2 3 2" xfId="1090"/>
    <cellStyle name="Moneda 8 2 2 3 2 2" xfId="2777"/>
    <cellStyle name="Moneda 8 2 2 3 2 3" xfId="2776"/>
    <cellStyle name="Moneda 8 2 2 3 3" xfId="2778"/>
    <cellStyle name="Moneda 8 2 2 3 4" xfId="2775"/>
    <cellStyle name="Moneda 8 2 2 4" xfId="618"/>
    <cellStyle name="Moneda 8 2 2 4 2" xfId="1248"/>
    <cellStyle name="Moneda 8 2 2 4 2 2" xfId="2781"/>
    <cellStyle name="Moneda 8 2 2 4 2 3" xfId="2780"/>
    <cellStyle name="Moneda 8 2 2 4 3" xfId="2782"/>
    <cellStyle name="Moneda 8 2 2 4 4" xfId="2779"/>
    <cellStyle name="Moneda 8 2 2 5" xfId="776"/>
    <cellStyle name="Moneda 8 2 2 5 2" xfId="2784"/>
    <cellStyle name="Moneda 8 2 2 5 3" xfId="2783"/>
    <cellStyle name="Moneda 8 2 2 6" xfId="2785"/>
    <cellStyle name="Moneda 8 2 2 7" xfId="2770"/>
    <cellStyle name="Moneda 8 2 3" xfId="223"/>
    <cellStyle name="Moneda 8 2 3 2" xfId="854"/>
    <cellStyle name="Moneda 8 2 3 2 2" xfId="2788"/>
    <cellStyle name="Moneda 8 2 3 2 3" xfId="2787"/>
    <cellStyle name="Moneda 8 2 3 3" xfId="2789"/>
    <cellStyle name="Moneda 8 2 3 4" xfId="2786"/>
    <cellStyle name="Moneda 8 2 4" xfId="382"/>
    <cellStyle name="Moneda 8 2 4 2" xfId="1012"/>
    <cellStyle name="Moneda 8 2 4 2 2" xfId="2792"/>
    <cellStyle name="Moneda 8 2 4 2 3" xfId="2791"/>
    <cellStyle name="Moneda 8 2 4 3" xfId="2793"/>
    <cellStyle name="Moneda 8 2 4 4" xfId="2790"/>
    <cellStyle name="Moneda 8 2 5" xfId="540"/>
    <cellStyle name="Moneda 8 2 5 2" xfId="1170"/>
    <cellStyle name="Moneda 8 2 5 2 2" xfId="2796"/>
    <cellStyle name="Moneda 8 2 5 2 3" xfId="2795"/>
    <cellStyle name="Moneda 8 2 5 3" xfId="2797"/>
    <cellStyle name="Moneda 8 2 5 4" xfId="2794"/>
    <cellStyle name="Moneda 8 2 6" xfId="698"/>
    <cellStyle name="Moneda 8 2 6 2" xfId="2799"/>
    <cellStyle name="Moneda 8 2 6 3" xfId="2798"/>
    <cellStyle name="Moneda 8 2 7" xfId="2800"/>
    <cellStyle name="Moneda 8 2 8" xfId="2769"/>
    <cellStyle name="Moneda 8 3" xfId="93"/>
    <cellStyle name="Moneda 8 3 2" xfId="171"/>
    <cellStyle name="Moneda 8 3 2 2" xfId="327"/>
    <cellStyle name="Moneda 8 3 2 2 2" xfId="958"/>
    <cellStyle name="Moneda 8 3 2 2 2 2" xfId="2805"/>
    <cellStyle name="Moneda 8 3 2 2 2 3" xfId="2804"/>
    <cellStyle name="Moneda 8 3 2 2 3" xfId="2806"/>
    <cellStyle name="Moneda 8 3 2 2 4" xfId="2803"/>
    <cellStyle name="Moneda 8 3 2 3" xfId="486"/>
    <cellStyle name="Moneda 8 3 2 3 2" xfId="1116"/>
    <cellStyle name="Moneda 8 3 2 3 2 2" xfId="2809"/>
    <cellStyle name="Moneda 8 3 2 3 2 3" xfId="2808"/>
    <cellStyle name="Moneda 8 3 2 3 3" xfId="2810"/>
    <cellStyle name="Moneda 8 3 2 3 4" xfId="2807"/>
    <cellStyle name="Moneda 8 3 2 4" xfId="644"/>
    <cellStyle name="Moneda 8 3 2 4 2" xfId="1274"/>
    <cellStyle name="Moneda 8 3 2 4 2 2" xfId="2813"/>
    <cellStyle name="Moneda 8 3 2 4 2 3" xfId="2812"/>
    <cellStyle name="Moneda 8 3 2 4 3" xfId="2814"/>
    <cellStyle name="Moneda 8 3 2 4 4" xfId="2811"/>
    <cellStyle name="Moneda 8 3 2 5" xfId="802"/>
    <cellStyle name="Moneda 8 3 2 5 2" xfId="2816"/>
    <cellStyle name="Moneda 8 3 2 5 3" xfId="2815"/>
    <cellStyle name="Moneda 8 3 2 6" xfId="2817"/>
    <cellStyle name="Moneda 8 3 2 7" xfId="2802"/>
    <cellStyle name="Moneda 8 3 3" xfId="249"/>
    <cellStyle name="Moneda 8 3 3 2" xfId="880"/>
    <cellStyle name="Moneda 8 3 3 2 2" xfId="2820"/>
    <cellStyle name="Moneda 8 3 3 2 3" xfId="2819"/>
    <cellStyle name="Moneda 8 3 3 3" xfId="2821"/>
    <cellStyle name="Moneda 8 3 3 4" xfId="2818"/>
    <cellStyle name="Moneda 8 3 4" xfId="408"/>
    <cellStyle name="Moneda 8 3 4 2" xfId="1038"/>
    <cellStyle name="Moneda 8 3 4 2 2" xfId="2824"/>
    <cellStyle name="Moneda 8 3 4 2 3" xfId="2823"/>
    <cellStyle name="Moneda 8 3 4 3" xfId="2825"/>
    <cellStyle name="Moneda 8 3 4 4" xfId="2822"/>
    <cellStyle name="Moneda 8 3 5" xfId="566"/>
    <cellStyle name="Moneda 8 3 5 2" xfId="1196"/>
    <cellStyle name="Moneda 8 3 5 2 2" xfId="2828"/>
    <cellStyle name="Moneda 8 3 5 2 3" xfId="2827"/>
    <cellStyle name="Moneda 8 3 5 3" xfId="2829"/>
    <cellStyle name="Moneda 8 3 5 4" xfId="2826"/>
    <cellStyle name="Moneda 8 3 6" xfId="724"/>
    <cellStyle name="Moneda 8 3 6 2" xfId="2831"/>
    <cellStyle name="Moneda 8 3 6 3" xfId="2830"/>
    <cellStyle name="Moneda 8 3 7" xfId="2832"/>
    <cellStyle name="Moneda 8 3 8" xfId="2801"/>
    <cellStyle name="Moneda 8 4" xfId="119"/>
    <cellStyle name="Moneda 8 4 2" xfId="275"/>
    <cellStyle name="Moneda 8 4 2 2" xfId="906"/>
    <cellStyle name="Moneda 8 4 2 2 2" xfId="2836"/>
    <cellStyle name="Moneda 8 4 2 2 3" xfId="2835"/>
    <cellStyle name="Moneda 8 4 2 3" xfId="2837"/>
    <cellStyle name="Moneda 8 4 2 4" xfId="2834"/>
    <cellStyle name="Moneda 8 4 3" xfId="434"/>
    <cellStyle name="Moneda 8 4 3 2" xfId="1064"/>
    <cellStyle name="Moneda 8 4 3 2 2" xfId="2840"/>
    <cellStyle name="Moneda 8 4 3 2 3" xfId="2839"/>
    <cellStyle name="Moneda 8 4 3 3" xfId="2841"/>
    <cellStyle name="Moneda 8 4 3 4" xfId="2838"/>
    <cellStyle name="Moneda 8 4 4" xfId="592"/>
    <cellStyle name="Moneda 8 4 4 2" xfId="1222"/>
    <cellStyle name="Moneda 8 4 4 2 2" xfId="2844"/>
    <cellStyle name="Moneda 8 4 4 2 3" xfId="2843"/>
    <cellStyle name="Moneda 8 4 4 3" xfId="2845"/>
    <cellStyle name="Moneda 8 4 4 4" xfId="2842"/>
    <cellStyle name="Moneda 8 4 5" xfId="750"/>
    <cellStyle name="Moneda 8 4 5 2" xfId="2847"/>
    <cellStyle name="Moneda 8 4 5 3" xfId="2846"/>
    <cellStyle name="Moneda 8 4 6" xfId="2848"/>
    <cellStyle name="Moneda 8 4 7" xfId="2833"/>
    <cellStyle name="Moneda 8 5" xfId="197"/>
    <cellStyle name="Moneda 8 5 2" xfId="828"/>
    <cellStyle name="Moneda 8 5 2 2" xfId="2851"/>
    <cellStyle name="Moneda 8 5 2 3" xfId="2850"/>
    <cellStyle name="Moneda 8 5 3" xfId="2852"/>
    <cellStyle name="Moneda 8 5 4" xfId="2849"/>
    <cellStyle name="Moneda 8 6" xfId="356"/>
    <cellStyle name="Moneda 8 6 2" xfId="986"/>
    <cellStyle name="Moneda 8 6 2 2" xfId="2855"/>
    <cellStyle name="Moneda 8 6 2 3" xfId="2854"/>
    <cellStyle name="Moneda 8 6 3" xfId="2856"/>
    <cellStyle name="Moneda 8 6 4" xfId="2853"/>
    <cellStyle name="Moneda 8 7" xfId="514"/>
    <cellStyle name="Moneda 8 7 2" xfId="1144"/>
    <cellStyle name="Moneda 8 7 2 2" xfId="2859"/>
    <cellStyle name="Moneda 8 7 2 3" xfId="2858"/>
    <cellStyle name="Moneda 8 7 3" xfId="2860"/>
    <cellStyle name="Moneda 8 7 4" xfId="2857"/>
    <cellStyle name="Moneda 8 8" xfId="672"/>
    <cellStyle name="Moneda 8 8 2" xfId="2862"/>
    <cellStyle name="Moneda 8 8 3" xfId="2861"/>
    <cellStyle name="Moneda 8 9" xfId="2863"/>
    <cellStyle name="Moneda 9" xfId="24"/>
    <cellStyle name="Moneda 9 10" xfId="2864"/>
    <cellStyle name="Moneda 9 2" xfId="68"/>
    <cellStyle name="Moneda 9 2 2" xfId="146"/>
    <cellStyle name="Moneda 9 2 2 2" xfId="302"/>
    <cellStyle name="Moneda 9 2 2 2 2" xfId="933"/>
    <cellStyle name="Moneda 9 2 2 2 2 2" xfId="2869"/>
    <cellStyle name="Moneda 9 2 2 2 2 3" xfId="2868"/>
    <cellStyle name="Moneda 9 2 2 2 3" xfId="2870"/>
    <cellStyle name="Moneda 9 2 2 2 4" xfId="2867"/>
    <cellStyle name="Moneda 9 2 2 3" xfId="461"/>
    <cellStyle name="Moneda 9 2 2 3 2" xfId="1091"/>
    <cellStyle name="Moneda 9 2 2 3 2 2" xfId="2873"/>
    <cellStyle name="Moneda 9 2 2 3 2 3" xfId="2872"/>
    <cellStyle name="Moneda 9 2 2 3 3" xfId="2874"/>
    <cellStyle name="Moneda 9 2 2 3 4" xfId="2871"/>
    <cellStyle name="Moneda 9 2 2 4" xfId="619"/>
    <cellStyle name="Moneda 9 2 2 4 2" xfId="1249"/>
    <cellStyle name="Moneda 9 2 2 4 2 2" xfId="2877"/>
    <cellStyle name="Moneda 9 2 2 4 2 3" xfId="2876"/>
    <cellStyle name="Moneda 9 2 2 4 3" xfId="2878"/>
    <cellStyle name="Moneda 9 2 2 4 4" xfId="2875"/>
    <cellStyle name="Moneda 9 2 2 5" xfId="777"/>
    <cellStyle name="Moneda 9 2 2 5 2" xfId="2880"/>
    <cellStyle name="Moneda 9 2 2 5 3" xfId="2879"/>
    <cellStyle name="Moneda 9 2 2 6" xfId="2881"/>
    <cellStyle name="Moneda 9 2 2 7" xfId="2866"/>
    <cellStyle name="Moneda 9 2 3" xfId="224"/>
    <cellStyle name="Moneda 9 2 3 2" xfId="855"/>
    <cellStyle name="Moneda 9 2 3 2 2" xfId="2884"/>
    <cellStyle name="Moneda 9 2 3 2 3" xfId="2883"/>
    <cellStyle name="Moneda 9 2 3 3" xfId="2885"/>
    <cellStyle name="Moneda 9 2 3 4" xfId="2882"/>
    <cellStyle name="Moneda 9 2 4" xfId="383"/>
    <cellStyle name="Moneda 9 2 4 2" xfId="1013"/>
    <cellStyle name="Moneda 9 2 4 2 2" xfId="2888"/>
    <cellStyle name="Moneda 9 2 4 2 3" xfId="2887"/>
    <cellStyle name="Moneda 9 2 4 3" xfId="2889"/>
    <cellStyle name="Moneda 9 2 4 4" xfId="2886"/>
    <cellStyle name="Moneda 9 2 5" xfId="541"/>
    <cellStyle name="Moneda 9 2 5 2" xfId="1171"/>
    <cellStyle name="Moneda 9 2 5 2 2" xfId="2892"/>
    <cellStyle name="Moneda 9 2 5 2 3" xfId="2891"/>
    <cellStyle name="Moneda 9 2 5 3" xfId="2893"/>
    <cellStyle name="Moneda 9 2 5 4" xfId="2890"/>
    <cellStyle name="Moneda 9 2 6" xfId="699"/>
    <cellStyle name="Moneda 9 2 6 2" xfId="2895"/>
    <cellStyle name="Moneda 9 2 6 3" xfId="2894"/>
    <cellStyle name="Moneda 9 2 7" xfId="2896"/>
    <cellStyle name="Moneda 9 2 8" xfId="2865"/>
    <cellStyle name="Moneda 9 3" xfId="94"/>
    <cellStyle name="Moneda 9 3 2" xfId="172"/>
    <cellStyle name="Moneda 9 3 2 2" xfId="328"/>
    <cellStyle name="Moneda 9 3 2 2 2" xfId="959"/>
    <cellStyle name="Moneda 9 3 2 2 2 2" xfId="2901"/>
    <cellStyle name="Moneda 9 3 2 2 2 3" xfId="2900"/>
    <cellStyle name="Moneda 9 3 2 2 3" xfId="2902"/>
    <cellStyle name="Moneda 9 3 2 2 4" xfId="2899"/>
    <cellStyle name="Moneda 9 3 2 3" xfId="487"/>
    <cellStyle name="Moneda 9 3 2 3 2" xfId="1117"/>
    <cellStyle name="Moneda 9 3 2 3 2 2" xfId="2905"/>
    <cellStyle name="Moneda 9 3 2 3 2 3" xfId="2904"/>
    <cellStyle name="Moneda 9 3 2 3 3" xfId="2906"/>
    <cellStyle name="Moneda 9 3 2 3 4" xfId="2903"/>
    <cellStyle name="Moneda 9 3 2 4" xfId="645"/>
    <cellStyle name="Moneda 9 3 2 4 2" xfId="1275"/>
    <cellStyle name="Moneda 9 3 2 4 2 2" xfId="2909"/>
    <cellStyle name="Moneda 9 3 2 4 2 3" xfId="2908"/>
    <cellStyle name="Moneda 9 3 2 4 3" xfId="2910"/>
    <cellStyle name="Moneda 9 3 2 4 4" xfId="2907"/>
    <cellStyle name="Moneda 9 3 2 5" xfId="803"/>
    <cellStyle name="Moneda 9 3 2 5 2" xfId="2912"/>
    <cellStyle name="Moneda 9 3 2 5 3" xfId="2911"/>
    <cellStyle name="Moneda 9 3 2 6" xfId="2913"/>
    <cellStyle name="Moneda 9 3 2 7" xfId="2898"/>
    <cellStyle name="Moneda 9 3 3" xfId="250"/>
    <cellStyle name="Moneda 9 3 3 2" xfId="881"/>
    <cellStyle name="Moneda 9 3 3 2 2" xfId="2916"/>
    <cellStyle name="Moneda 9 3 3 2 3" xfId="2915"/>
    <cellStyle name="Moneda 9 3 3 3" xfId="2917"/>
    <cellStyle name="Moneda 9 3 3 4" xfId="2914"/>
    <cellStyle name="Moneda 9 3 4" xfId="409"/>
    <cellStyle name="Moneda 9 3 4 2" xfId="1039"/>
    <cellStyle name="Moneda 9 3 4 2 2" xfId="2920"/>
    <cellStyle name="Moneda 9 3 4 2 3" xfId="2919"/>
    <cellStyle name="Moneda 9 3 4 3" xfId="2921"/>
    <cellStyle name="Moneda 9 3 4 4" xfId="2918"/>
    <cellStyle name="Moneda 9 3 5" xfId="567"/>
    <cellStyle name="Moneda 9 3 5 2" xfId="1197"/>
    <cellStyle name="Moneda 9 3 5 2 2" xfId="2924"/>
    <cellStyle name="Moneda 9 3 5 2 3" xfId="2923"/>
    <cellStyle name="Moneda 9 3 5 3" xfId="2925"/>
    <cellStyle name="Moneda 9 3 5 4" xfId="2922"/>
    <cellStyle name="Moneda 9 3 6" xfId="725"/>
    <cellStyle name="Moneda 9 3 6 2" xfId="2927"/>
    <cellStyle name="Moneda 9 3 6 3" xfId="2926"/>
    <cellStyle name="Moneda 9 3 7" xfId="2928"/>
    <cellStyle name="Moneda 9 3 8" xfId="2897"/>
    <cellStyle name="Moneda 9 4" xfId="120"/>
    <cellStyle name="Moneda 9 4 2" xfId="276"/>
    <cellStyle name="Moneda 9 4 2 2" xfId="907"/>
    <cellStyle name="Moneda 9 4 2 2 2" xfId="2932"/>
    <cellStyle name="Moneda 9 4 2 2 3" xfId="2931"/>
    <cellStyle name="Moneda 9 4 2 3" xfId="2933"/>
    <cellStyle name="Moneda 9 4 2 4" xfId="2930"/>
    <cellStyle name="Moneda 9 4 3" xfId="435"/>
    <cellStyle name="Moneda 9 4 3 2" xfId="1065"/>
    <cellStyle name="Moneda 9 4 3 2 2" xfId="2936"/>
    <cellStyle name="Moneda 9 4 3 2 3" xfId="2935"/>
    <cellStyle name="Moneda 9 4 3 3" xfId="2937"/>
    <cellStyle name="Moneda 9 4 3 4" xfId="2934"/>
    <cellStyle name="Moneda 9 4 4" xfId="593"/>
    <cellStyle name="Moneda 9 4 4 2" xfId="1223"/>
    <cellStyle name="Moneda 9 4 4 2 2" xfId="2940"/>
    <cellStyle name="Moneda 9 4 4 2 3" xfId="2939"/>
    <cellStyle name="Moneda 9 4 4 3" xfId="2941"/>
    <cellStyle name="Moneda 9 4 4 4" xfId="2938"/>
    <cellStyle name="Moneda 9 4 5" xfId="751"/>
    <cellStyle name="Moneda 9 4 5 2" xfId="2943"/>
    <cellStyle name="Moneda 9 4 5 3" xfId="2942"/>
    <cellStyle name="Moneda 9 4 6" xfId="2944"/>
    <cellStyle name="Moneda 9 4 7" xfId="2929"/>
    <cellStyle name="Moneda 9 5" xfId="198"/>
    <cellStyle name="Moneda 9 5 2" xfId="829"/>
    <cellStyle name="Moneda 9 5 2 2" xfId="2947"/>
    <cellStyle name="Moneda 9 5 2 3" xfId="2946"/>
    <cellStyle name="Moneda 9 5 3" xfId="2948"/>
    <cellStyle name="Moneda 9 5 4" xfId="2945"/>
    <cellStyle name="Moneda 9 6" xfId="357"/>
    <cellStyle name="Moneda 9 6 2" xfId="987"/>
    <cellStyle name="Moneda 9 6 2 2" xfId="2951"/>
    <cellStyle name="Moneda 9 6 2 3" xfId="2950"/>
    <cellStyle name="Moneda 9 6 3" xfId="2952"/>
    <cellStyle name="Moneda 9 6 4" xfId="2949"/>
    <cellStyle name="Moneda 9 7" xfId="515"/>
    <cellStyle name="Moneda 9 7 2" xfId="1145"/>
    <cellStyle name="Moneda 9 7 2 2" xfId="2955"/>
    <cellStyle name="Moneda 9 7 2 3" xfId="2954"/>
    <cellStyle name="Moneda 9 7 3" xfId="2956"/>
    <cellStyle name="Moneda 9 7 4" xfId="2953"/>
    <cellStyle name="Moneda 9 8" xfId="673"/>
    <cellStyle name="Moneda 9 8 2" xfId="2958"/>
    <cellStyle name="Moneda 9 8 3" xfId="2957"/>
    <cellStyle name="Moneda 9 9" xfId="2959"/>
    <cellStyle name="Normal" xfId="0" builtinId="0"/>
    <cellStyle name="Normal 10" xfId="2960"/>
    <cellStyle name="Normal 2" xfId="6"/>
    <cellStyle name="Normal 2 10" xfId="352"/>
    <cellStyle name="Normal 2 10 2" xfId="982"/>
    <cellStyle name="Normal 2 10 2 2" xfId="2964"/>
    <cellStyle name="Normal 2 10 2 3" xfId="2963"/>
    <cellStyle name="Normal 2 10 3" xfId="2965"/>
    <cellStyle name="Normal 2 10 4" xfId="2962"/>
    <cellStyle name="Normal 2 11" xfId="510"/>
    <cellStyle name="Normal 2 11 2" xfId="1140"/>
    <cellStyle name="Normal 2 11 2 2" xfId="2968"/>
    <cellStyle name="Normal 2 11 2 3" xfId="2967"/>
    <cellStyle name="Normal 2 11 3" xfId="2969"/>
    <cellStyle name="Normal 2 11 4" xfId="2966"/>
    <cellStyle name="Normal 2 12" xfId="668"/>
    <cellStyle name="Normal 2 12 2" xfId="2971"/>
    <cellStyle name="Normal 2 12 3" xfId="2970"/>
    <cellStyle name="Normal 2 13" xfId="19"/>
    <cellStyle name="Normal 2 13 2" xfId="2972"/>
    <cellStyle name="Normal 2 14" xfId="2961"/>
    <cellStyle name="Normal 2 2" xfId="13"/>
    <cellStyle name="Normal 2 2 2" xfId="52"/>
    <cellStyle name="Normal 2 3" xfId="53"/>
    <cellStyle name="Normal 2 4" xfId="51"/>
    <cellStyle name="Normal 2 4 10" xfId="2973"/>
    <cellStyle name="Normal 2 4 2" xfId="82"/>
    <cellStyle name="Normal 2 4 2 2" xfId="160"/>
    <cellStyle name="Normal 2 4 2 2 2" xfId="316"/>
    <cellStyle name="Normal 2 4 2 2 2 2" xfId="947"/>
    <cellStyle name="Normal 2 4 2 2 2 2 2" xfId="2978"/>
    <cellStyle name="Normal 2 4 2 2 2 2 3" xfId="2977"/>
    <cellStyle name="Normal 2 4 2 2 2 3" xfId="2979"/>
    <cellStyle name="Normal 2 4 2 2 2 4" xfId="2976"/>
    <cellStyle name="Normal 2 4 2 2 3" xfId="475"/>
    <cellStyle name="Normal 2 4 2 2 3 2" xfId="1105"/>
    <cellStyle name="Normal 2 4 2 2 3 2 2" xfId="2982"/>
    <cellStyle name="Normal 2 4 2 2 3 2 3" xfId="2981"/>
    <cellStyle name="Normal 2 4 2 2 3 3" xfId="2983"/>
    <cellStyle name="Normal 2 4 2 2 3 4" xfId="2980"/>
    <cellStyle name="Normal 2 4 2 2 4" xfId="633"/>
    <cellStyle name="Normal 2 4 2 2 4 2" xfId="1263"/>
    <cellStyle name="Normal 2 4 2 2 4 2 2" xfId="2986"/>
    <cellStyle name="Normal 2 4 2 2 4 2 3" xfId="2985"/>
    <cellStyle name="Normal 2 4 2 2 4 3" xfId="2987"/>
    <cellStyle name="Normal 2 4 2 2 4 4" xfId="2984"/>
    <cellStyle name="Normal 2 4 2 2 5" xfId="791"/>
    <cellStyle name="Normal 2 4 2 2 5 2" xfId="2989"/>
    <cellStyle name="Normal 2 4 2 2 5 3" xfId="2988"/>
    <cellStyle name="Normal 2 4 2 2 6" xfId="2990"/>
    <cellStyle name="Normal 2 4 2 2 7" xfId="2975"/>
    <cellStyle name="Normal 2 4 2 3" xfId="238"/>
    <cellStyle name="Normal 2 4 2 3 2" xfId="869"/>
    <cellStyle name="Normal 2 4 2 3 2 2" xfId="2993"/>
    <cellStyle name="Normal 2 4 2 3 2 3" xfId="2992"/>
    <cellStyle name="Normal 2 4 2 3 3" xfId="2994"/>
    <cellStyle name="Normal 2 4 2 3 4" xfId="2991"/>
    <cellStyle name="Normal 2 4 2 4" xfId="397"/>
    <cellStyle name="Normal 2 4 2 4 2" xfId="1027"/>
    <cellStyle name="Normal 2 4 2 4 2 2" xfId="2997"/>
    <cellStyle name="Normal 2 4 2 4 2 3" xfId="2996"/>
    <cellStyle name="Normal 2 4 2 4 3" xfId="2998"/>
    <cellStyle name="Normal 2 4 2 4 4" xfId="2995"/>
    <cellStyle name="Normal 2 4 2 5" xfId="555"/>
    <cellStyle name="Normal 2 4 2 5 2" xfId="1185"/>
    <cellStyle name="Normal 2 4 2 5 2 2" xfId="3001"/>
    <cellStyle name="Normal 2 4 2 5 2 3" xfId="3000"/>
    <cellStyle name="Normal 2 4 2 5 3" xfId="3002"/>
    <cellStyle name="Normal 2 4 2 5 4" xfId="2999"/>
    <cellStyle name="Normal 2 4 2 6" xfId="713"/>
    <cellStyle name="Normal 2 4 2 6 2" xfId="3004"/>
    <cellStyle name="Normal 2 4 2 6 3" xfId="3003"/>
    <cellStyle name="Normal 2 4 2 7" xfId="3005"/>
    <cellStyle name="Normal 2 4 2 8" xfId="2974"/>
    <cellStyle name="Normal 2 4 3" xfId="108"/>
    <cellStyle name="Normal 2 4 3 2" xfId="186"/>
    <cellStyle name="Normal 2 4 3 2 2" xfId="342"/>
    <cellStyle name="Normal 2 4 3 2 2 2" xfId="973"/>
    <cellStyle name="Normal 2 4 3 2 2 2 2" xfId="3010"/>
    <cellStyle name="Normal 2 4 3 2 2 2 3" xfId="3009"/>
    <cellStyle name="Normal 2 4 3 2 2 3" xfId="3011"/>
    <cellStyle name="Normal 2 4 3 2 2 4" xfId="3008"/>
    <cellStyle name="Normal 2 4 3 2 3" xfId="501"/>
    <cellStyle name="Normal 2 4 3 2 3 2" xfId="1131"/>
    <cellStyle name="Normal 2 4 3 2 3 2 2" xfId="3014"/>
    <cellStyle name="Normal 2 4 3 2 3 2 3" xfId="3013"/>
    <cellStyle name="Normal 2 4 3 2 3 3" xfId="3015"/>
    <cellStyle name="Normal 2 4 3 2 3 4" xfId="3012"/>
    <cellStyle name="Normal 2 4 3 2 4" xfId="659"/>
    <cellStyle name="Normal 2 4 3 2 4 2" xfId="1289"/>
    <cellStyle name="Normal 2 4 3 2 4 2 2" xfId="3018"/>
    <cellStyle name="Normal 2 4 3 2 4 2 3" xfId="3017"/>
    <cellStyle name="Normal 2 4 3 2 4 3" xfId="3019"/>
    <cellStyle name="Normal 2 4 3 2 4 4" xfId="3016"/>
    <cellStyle name="Normal 2 4 3 2 5" xfId="817"/>
    <cellStyle name="Normal 2 4 3 2 5 2" xfId="3021"/>
    <cellStyle name="Normal 2 4 3 2 5 3" xfId="3020"/>
    <cellStyle name="Normal 2 4 3 2 6" xfId="3022"/>
    <cellStyle name="Normal 2 4 3 2 7" xfId="3007"/>
    <cellStyle name="Normal 2 4 3 3" xfId="264"/>
    <cellStyle name="Normal 2 4 3 3 2" xfId="895"/>
    <cellStyle name="Normal 2 4 3 3 2 2" xfId="3025"/>
    <cellStyle name="Normal 2 4 3 3 2 3" xfId="3024"/>
    <cellStyle name="Normal 2 4 3 3 3" xfId="3026"/>
    <cellStyle name="Normal 2 4 3 3 4" xfId="3023"/>
    <cellStyle name="Normal 2 4 3 4" xfId="423"/>
    <cellStyle name="Normal 2 4 3 4 2" xfId="1053"/>
    <cellStyle name="Normal 2 4 3 4 2 2" xfId="3029"/>
    <cellStyle name="Normal 2 4 3 4 2 3" xfId="3028"/>
    <cellStyle name="Normal 2 4 3 4 3" xfId="3030"/>
    <cellStyle name="Normal 2 4 3 4 4" xfId="3027"/>
    <cellStyle name="Normal 2 4 3 5" xfId="581"/>
    <cellStyle name="Normal 2 4 3 5 2" xfId="1211"/>
    <cellStyle name="Normal 2 4 3 5 2 2" xfId="3033"/>
    <cellStyle name="Normal 2 4 3 5 2 3" xfId="3032"/>
    <cellStyle name="Normal 2 4 3 5 3" xfId="3034"/>
    <cellStyle name="Normal 2 4 3 5 4" xfId="3031"/>
    <cellStyle name="Normal 2 4 3 6" xfId="739"/>
    <cellStyle name="Normal 2 4 3 6 2" xfId="3036"/>
    <cellStyle name="Normal 2 4 3 6 3" xfId="3035"/>
    <cellStyle name="Normal 2 4 3 7" xfId="3037"/>
    <cellStyle name="Normal 2 4 3 8" xfId="3006"/>
    <cellStyle name="Normal 2 4 4" xfId="134"/>
    <cellStyle name="Normal 2 4 4 2" xfId="290"/>
    <cellStyle name="Normal 2 4 4 2 2" xfId="921"/>
    <cellStyle name="Normal 2 4 4 2 2 2" xfId="3041"/>
    <cellStyle name="Normal 2 4 4 2 2 3" xfId="3040"/>
    <cellStyle name="Normal 2 4 4 2 3" xfId="3042"/>
    <cellStyle name="Normal 2 4 4 2 4" xfId="3039"/>
    <cellStyle name="Normal 2 4 4 3" xfId="449"/>
    <cellStyle name="Normal 2 4 4 3 2" xfId="1079"/>
    <cellStyle name="Normal 2 4 4 3 2 2" xfId="3045"/>
    <cellStyle name="Normal 2 4 4 3 2 3" xfId="3044"/>
    <cellStyle name="Normal 2 4 4 3 3" xfId="3046"/>
    <cellStyle name="Normal 2 4 4 3 4" xfId="3043"/>
    <cellStyle name="Normal 2 4 4 4" xfId="607"/>
    <cellStyle name="Normal 2 4 4 4 2" xfId="1237"/>
    <cellStyle name="Normal 2 4 4 4 2 2" xfId="3049"/>
    <cellStyle name="Normal 2 4 4 4 2 3" xfId="3048"/>
    <cellStyle name="Normal 2 4 4 4 3" xfId="3050"/>
    <cellStyle name="Normal 2 4 4 4 4" xfId="3047"/>
    <cellStyle name="Normal 2 4 4 5" xfId="765"/>
    <cellStyle name="Normal 2 4 4 5 2" xfId="3052"/>
    <cellStyle name="Normal 2 4 4 5 3" xfId="3051"/>
    <cellStyle name="Normal 2 4 4 6" xfId="3053"/>
    <cellStyle name="Normal 2 4 4 7" xfId="3038"/>
    <cellStyle name="Normal 2 4 5" xfId="212"/>
    <cellStyle name="Normal 2 4 5 2" xfId="843"/>
    <cellStyle name="Normal 2 4 5 2 2" xfId="3056"/>
    <cellStyle name="Normal 2 4 5 2 3" xfId="3055"/>
    <cellStyle name="Normal 2 4 5 3" xfId="3057"/>
    <cellStyle name="Normal 2 4 5 4" xfId="3054"/>
    <cellStyle name="Normal 2 4 6" xfId="371"/>
    <cellStyle name="Normal 2 4 6 2" xfId="1001"/>
    <cellStyle name="Normal 2 4 6 2 2" xfId="3060"/>
    <cellStyle name="Normal 2 4 6 2 3" xfId="3059"/>
    <cellStyle name="Normal 2 4 6 3" xfId="3061"/>
    <cellStyle name="Normal 2 4 6 4" xfId="3058"/>
    <cellStyle name="Normal 2 4 7" xfId="529"/>
    <cellStyle name="Normal 2 4 7 2" xfId="1159"/>
    <cellStyle name="Normal 2 4 7 2 2" xfId="3064"/>
    <cellStyle name="Normal 2 4 7 2 3" xfId="3063"/>
    <cellStyle name="Normal 2 4 7 3" xfId="3065"/>
    <cellStyle name="Normal 2 4 7 4" xfId="3062"/>
    <cellStyle name="Normal 2 4 8" xfId="687"/>
    <cellStyle name="Normal 2 4 8 2" xfId="3067"/>
    <cellStyle name="Normal 2 4 8 3" xfId="3066"/>
    <cellStyle name="Normal 2 4 9" xfId="3068"/>
    <cellStyle name="Normal 2 5" xfId="63"/>
    <cellStyle name="Normal 2 5 2" xfId="141"/>
    <cellStyle name="Normal 2 5 2 2" xfId="297"/>
    <cellStyle name="Normal 2 5 2 2 2" xfId="928"/>
    <cellStyle name="Normal 2 5 2 2 2 2" xfId="3073"/>
    <cellStyle name="Normal 2 5 2 2 2 3" xfId="3072"/>
    <cellStyle name="Normal 2 5 2 2 3" xfId="3074"/>
    <cellStyle name="Normal 2 5 2 2 4" xfId="3071"/>
    <cellStyle name="Normal 2 5 2 3" xfId="456"/>
    <cellStyle name="Normal 2 5 2 3 2" xfId="1086"/>
    <cellStyle name="Normal 2 5 2 3 2 2" xfId="3077"/>
    <cellStyle name="Normal 2 5 2 3 2 3" xfId="3076"/>
    <cellStyle name="Normal 2 5 2 3 3" xfId="3078"/>
    <cellStyle name="Normal 2 5 2 3 4" xfId="3075"/>
    <cellStyle name="Normal 2 5 2 4" xfId="614"/>
    <cellStyle name="Normal 2 5 2 4 2" xfId="1244"/>
    <cellStyle name="Normal 2 5 2 4 2 2" xfId="3081"/>
    <cellStyle name="Normal 2 5 2 4 2 3" xfId="3080"/>
    <cellStyle name="Normal 2 5 2 4 3" xfId="3082"/>
    <cellStyle name="Normal 2 5 2 4 4" xfId="3079"/>
    <cellStyle name="Normal 2 5 2 5" xfId="772"/>
    <cellStyle name="Normal 2 5 2 5 2" xfId="3084"/>
    <cellStyle name="Normal 2 5 2 5 3" xfId="3083"/>
    <cellStyle name="Normal 2 5 2 6" xfId="3085"/>
    <cellStyle name="Normal 2 5 2 7" xfId="3070"/>
    <cellStyle name="Normal 2 5 3" xfId="219"/>
    <cellStyle name="Normal 2 5 3 2" xfId="850"/>
    <cellStyle name="Normal 2 5 3 2 2" xfId="3088"/>
    <cellStyle name="Normal 2 5 3 2 3" xfId="3087"/>
    <cellStyle name="Normal 2 5 3 3" xfId="3089"/>
    <cellStyle name="Normal 2 5 3 4" xfId="3086"/>
    <cellStyle name="Normal 2 5 4" xfId="378"/>
    <cellStyle name="Normal 2 5 4 2" xfId="1008"/>
    <cellStyle name="Normal 2 5 4 2 2" xfId="3092"/>
    <cellStyle name="Normal 2 5 4 2 3" xfId="3091"/>
    <cellStyle name="Normal 2 5 4 3" xfId="3093"/>
    <cellStyle name="Normal 2 5 4 4" xfId="3090"/>
    <cellStyle name="Normal 2 5 5" xfId="536"/>
    <cellStyle name="Normal 2 5 5 2" xfId="1166"/>
    <cellStyle name="Normal 2 5 5 2 2" xfId="3096"/>
    <cellStyle name="Normal 2 5 5 2 3" xfId="3095"/>
    <cellStyle name="Normal 2 5 5 3" xfId="3097"/>
    <cellStyle name="Normal 2 5 5 4" xfId="3094"/>
    <cellStyle name="Normal 2 5 6" xfId="694"/>
    <cellStyle name="Normal 2 5 6 2" xfId="3099"/>
    <cellStyle name="Normal 2 5 6 3" xfId="3098"/>
    <cellStyle name="Normal 2 5 7" xfId="3100"/>
    <cellStyle name="Normal 2 5 8" xfId="3069"/>
    <cellStyle name="Normal 2 6" xfId="89"/>
    <cellStyle name="Normal 2 6 2" xfId="167"/>
    <cellStyle name="Normal 2 6 2 2" xfId="323"/>
    <cellStyle name="Normal 2 6 2 2 2" xfId="954"/>
    <cellStyle name="Normal 2 6 2 2 2 2" xfId="3105"/>
    <cellStyle name="Normal 2 6 2 2 2 3" xfId="3104"/>
    <cellStyle name="Normal 2 6 2 2 3" xfId="3106"/>
    <cellStyle name="Normal 2 6 2 2 4" xfId="3103"/>
    <cellStyle name="Normal 2 6 2 3" xfId="482"/>
    <cellStyle name="Normal 2 6 2 3 2" xfId="1112"/>
    <cellStyle name="Normal 2 6 2 3 2 2" xfId="3109"/>
    <cellStyle name="Normal 2 6 2 3 2 3" xfId="3108"/>
    <cellStyle name="Normal 2 6 2 3 3" xfId="3110"/>
    <cellStyle name="Normal 2 6 2 3 4" xfId="3107"/>
    <cellStyle name="Normal 2 6 2 4" xfId="640"/>
    <cellStyle name="Normal 2 6 2 4 2" xfId="1270"/>
    <cellStyle name="Normal 2 6 2 4 2 2" xfId="3113"/>
    <cellStyle name="Normal 2 6 2 4 2 3" xfId="3112"/>
    <cellStyle name="Normal 2 6 2 4 3" xfId="3114"/>
    <cellStyle name="Normal 2 6 2 4 4" xfId="3111"/>
    <cellStyle name="Normal 2 6 2 5" xfId="798"/>
    <cellStyle name="Normal 2 6 2 5 2" xfId="3116"/>
    <cellStyle name="Normal 2 6 2 5 3" xfId="3115"/>
    <cellStyle name="Normal 2 6 2 6" xfId="3117"/>
    <cellStyle name="Normal 2 6 2 7" xfId="3102"/>
    <cellStyle name="Normal 2 6 3" xfId="245"/>
    <cellStyle name="Normal 2 6 3 2" xfId="876"/>
    <cellStyle name="Normal 2 6 3 2 2" xfId="3120"/>
    <cellStyle name="Normal 2 6 3 2 3" xfId="3119"/>
    <cellStyle name="Normal 2 6 3 3" xfId="3121"/>
    <cellStyle name="Normal 2 6 3 4" xfId="3118"/>
    <cellStyle name="Normal 2 6 4" xfId="404"/>
    <cellStyle name="Normal 2 6 4 2" xfId="1034"/>
    <cellStyle name="Normal 2 6 4 2 2" xfId="3124"/>
    <cellStyle name="Normal 2 6 4 2 3" xfId="3123"/>
    <cellStyle name="Normal 2 6 4 3" xfId="3125"/>
    <cellStyle name="Normal 2 6 4 4" xfId="3122"/>
    <cellStyle name="Normal 2 6 5" xfId="562"/>
    <cellStyle name="Normal 2 6 5 2" xfId="1192"/>
    <cellStyle name="Normal 2 6 5 2 2" xfId="3128"/>
    <cellStyle name="Normal 2 6 5 2 3" xfId="3127"/>
    <cellStyle name="Normal 2 6 5 3" xfId="3129"/>
    <cellStyle name="Normal 2 6 5 4" xfId="3126"/>
    <cellStyle name="Normal 2 6 6" xfId="720"/>
    <cellStyle name="Normal 2 6 6 2" xfId="3131"/>
    <cellStyle name="Normal 2 6 6 3" xfId="3130"/>
    <cellStyle name="Normal 2 6 7" xfId="3132"/>
    <cellStyle name="Normal 2 6 8" xfId="3101"/>
    <cellStyle name="Normal 2 7" xfId="115"/>
    <cellStyle name="Normal 2 7 2" xfId="271"/>
    <cellStyle name="Normal 2 7 2 2" xfId="902"/>
    <cellStyle name="Normal 2 7 2 2 2" xfId="3136"/>
    <cellStyle name="Normal 2 7 2 2 3" xfId="3135"/>
    <cellStyle name="Normal 2 7 2 3" xfId="3137"/>
    <cellStyle name="Normal 2 7 2 4" xfId="3134"/>
    <cellStyle name="Normal 2 7 3" xfId="430"/>
    <cellStyle name="Normal 2 7 3 2" xfId="1060"/>
    <cellStyle name="Normal 2 7 3 2 2" xfId="3140"/>
    <cellStyle name="Normal 2 7 3 2 3" xfId="3139"/>
    <cellStyle name="Normal 2 7 3 3" xfId="3141"/>
    <cellStyle name="Normal 2 7 3 4" xfId="3138"/>
    <cellStyle name="Normal 2 7 4" xfId="588"/>
    <cellStyle name="Normal 2 7 4 2" xfId="1218"/>
    <cellStyle name="Normal 2 7 4 2 2" xfId="3144"/>
    <cellStyle name="Normal 2 7 4 2 3" xfId="3143"/>
    <cellStyle name="Normal 2 7 4 3" xfId="3145"/>
    <cellStyle name="Normal 2 7 4 4" xfId="3142"/>
    <cellStyle name="Normal 2 7 5" xfId="746"/>
    <cellStyle name="Normal 2 7 5 2" xfId="3147"/>
    <cellStyle name="Normal 2 7 5 3" xfId="3146"/>
    <cellStyle name="Normal 2 7 6" xfId="3148"/>
    <cellStyle name="Normal 2 7 7" xfId="3133"/>
    <cellStyle name="Normal 2 8" xfId="348"/>
    <cellStyle name="Normal 2 9" xfId="193"/>
    <cellStyle name="Normal 2 9 2" xfId="824"/>
    <cellStyle name="Normal 2 9 2 2" xfId="3151"/>
    <cellStyle name="Normal 2 9 2 3" xfId="3150"/>
    <cellStyle name="Normal 2 9 3" xfId="3152"/>
    <cellStyle name="Normal 2 9 4" xfId="3149"/>
    <cellStyle name="Normal 3" xfId="15"/>
    <cellStyle name="Normal 3 10" xfId="669"/>
    <cellStyle name="Normal 3 10 2" xfId="3155"/>
    <cellStyle name="Normal 3 10 3" xfId="3154"/>
    <cellStyle name="Normal 3 11" xfId="20"/>
    <cellStyle name="Normal 3 11 2" xfId="3156"/>
    <cellStyle name="Normal 3 12" xfId="3153"/>
    <cellStyle name="Normal 3 2" xfId="55"/>
    <cellStyle name="Normal 3 2 10" xfId="3158"/>
    <cellStyle name="Normal 3 2 11" xfId="3157"/>
    <cellStyle name="Normal 3 2 2" xfId="84"/>
    <cellStyle name="Normal 3 2 2 2" xfId="162"/>
    <cellStyle name="Normal 3 2 2 2 2" xfId="318"/>
    <cellStyle name="Normal 3 2 2 2 2 2" xfId="949"/>
    <cellStyle name="Normal 3 2 2 2 2 2 2" xfId="3163"/>
    <cellStyle name="Normal 3 2 2 2 2 2 3" xfId="3162"/>
    <cellStyle name="Normal 3 2 2 2 2 3" xfId="3164"/>
    <cellStyle name="Normal 3 2 2 2 2 4" xfId="3161"/>
    <cellStyle name="Normal 3 2 2 2 3" xfId="477"/>
    <cellStyle name="Normal 3 2 2 2 3 2" xfId="1107"/>
    <cellStyle name="Normal 3 2 2 2 3 2 2" xfId="3167"/>
    <cellStyle name="Normal 3 2 2 2 3 2 3" xfId="3166"/>
    <cellStyle name="Normal 3 2 2 2 3 3" xfId="3168"/>
    <cellStyle name="Normal 3 2 2 2 3 4" xfId="3165"/>
    <cellStyle name="Normal 3 2 2 2 4" xfId="635"/>
    <cellStyle name="Normal 3 2 2 2 4 2" xfId="1265"/>
    <cellStyle name="Normal 3 2 2 2 4 2 2" xfId="3171"/>
    <cellStyle name="Normal 3 2 2 2 4 2 3" xfId="3170"/>
    <cellStyle name="Normal 3 2 2 2 4 3" xfId="3172"/>
    <cellStyle name="Normal 3 2 2 2 4 4" xfId="3169"/>
    <cellStyle name="Normal 3 2 2 2 5" xfId="793"/>
    <cellStyle name="Normal 3 2 2 2 5 2" xfId="3174"/>
    <cellStyle name="Normal 3 2 2 2 5 3" xfId="3173"/>
    <cellStyle name="Normal 3 2 2 2 6" xfId="3175"/>
    <cellStyle name="Normal 3 2 2 2 7" xfId="3160"/>
    <cellStyle name="Normal 3 2 2 3" xfId="240"/>
    <cellStyle name="Normal 3 2 2 3 2" xfId="871"/>
    <cellStyle name="Normal 3 2 2 3 2 2" xfId="3178"/>
    <cellStyle name="Normal 3 2 2 3 2 3" xfId="3177"/>
    <cellStyle name="Normal 3 2 2 3 3" xfId="3179"/>
    <cellStyle name="Normal 3 2 2 3 4" xfId="3176"/>
    <cellStyle name="Normal 3 2 2 4" xfId="399"/>
    <cellStyle name="Normal 3 2 2 4 2" xfId="1029"/>
    <cellStyle name="Normal 3 2 2 4 2 2" xfId="3182"/>
    <cellStyle name="Normal 3 2 2 4 2 3" xfId="3181"/>
    <cellStyle name="Normal 3 2 2 4 3" xfId="3183"/>
    <cellStyle name="Normal 3 2 2 4 4" xfId="3180"/>
    <cellStyle name="Normal 3 2 2 5" xfId="557"/>
    <cellStyle name="Normal 3 2 2 5 2" xfId="1187"/>
    <cellStyle name="Normal 3 2 2 5 2 2" xfId="3186"/>
    <cellStyle name="Normal 3 2 2 5 2 3" xfId="3185"/>
    <cellStyle name="Normal 3 2 2 5 3" xfId="3187"/>
    <cellStyle name="Normal 3 2 2 5 4" xfId="3184"/>
    <cellStyle name="Normal 3 2 2 6" xfId="715"/>
    <cellStyle name="Normal 3 2 2 6 2" xfId="3189"/>
    <cellStyle name="Normal 3 2 2 6 3" xfId="3188"/>
    <cellStyle name="Normal 3 2 2 7" xfId="3190"/>
    <cellStyle name="Normal 3 2 2 8" xfId="3159"/>
    <cellStyle name="Normal 3 2 3" xfId="110"/>
    <cellStyle name="Normal 3 2 3 2" xfId="188"/>
    <cellStyle name="Normal 3 2 3 2 2" xfId="344"/>
    <cellStyle name="Normal 3 2 3 2 2 2" xfId="975"/>
    <cellStyle name="Normal 3 2 3 2 2 2 2" xfId="3195"/>
    <cellStyle name="Normal 3 2 3 2 2 2 3" xfId="3194"/>
    <cellStyle name="Normal 3 2 3 2 2 3" xfId="3196"/>
    <cellStyle name="Normal 3 2 3 2 2 4" xfId="3193"/>
    <cellStyle name="Normal 3 2 3 2 3" xfId="503"/>
    <cellStyle name="Normal 3 2 3 2 3 2" xfId="1133"/>
    <cellStyle name="Normal 3 2 3 2 3 2 2" xfId="3199"/>
    <cellStyle name="Normal 3 2 3 2 3 2 3" xfId="3198"/>
    <cellStyle name="Normal 3 2 3 2 3 3" xfId="3200"/>
    <cellStyle name="Normal 3 2 3 2 3 4" xfId="3197"/>
    <cellStyle name="Normal 3 2 3 2 4" xfId="661"/>
    <cellStyle name="Normal 3 2 3 2 4 2" xfId="1291"/>
    <cellStyle name="Normal 3 2 3 2 4 2 2" xfId="3203"/>
    <cellStyle name="Normal 3 2 3 2 4 2 3" xfId="3202"/>
    <cellStyle name="Normal 3 2 3 2 4 3" xfId="3204"/>
    <cellStyle name="Normal 3 2 3 2 4 4" xfId="3201"/>
    <cellStyle name="Normal 3 2 3 2 5" xfId="819"/>
    <cellStyle name="Normal 3 2 3 2 5 2" xfId="3206"/>
    <cellStyle name="Normal 3 2 3 2 5 3" xfId="3205"/>
    <cellStyle name="Normal 3 2 3 2 6" xfId="3207"/>
    <cellStyle name="Normal 3 2 3 2 7" xfId="3192"/>
    <cellStyle name="Normal 3 2 3 3" xfId="266"/>
    <cellStyle name="Normal 3 2 3 3 2" xfId="897"/>
    <cellStyle name="Normal 3 2 3 3 2 2" xfId="3210"/>
    <cellStyle name="Normal 3 2 3 3 2 3" xfId="3209"/>
    <cellStyle name="Normal 3 2 3 3 3" xfId="3211"/>
    <cellStyle name="Normal 3 2 3 3 4" xfId="3208"/>
    <cellStyle name="Normal 3 2 3 4" xfId="425"/>
    <cellStyle name="Normal 3 2 3 4 2" xfId="1055"/>
    <cellStyle name="Normal 3 2 3 4 2 2" xfId="3214"/>
    <cellStyle name="Normal 3 2 3 4 2 3" xfId="3213"/>
    <cellStyle name="Normal 3 2 3 4 3" xfId="3215"/>
    <cellStyle name="Normal 3 2 3 4 4" xfId="3212"/>
    <cellStyle name="Normal 3 2 3 5" xfId="583"/>
    <cellStyle name="Normal 3 2 3 5 2" xfId="1213"/>
    <cellStyle name="Normal 3 2 3 5 2 2" xfId="3218"/>
    <cellStyle name="Normal 3 2 3 5 2 3" xfId="3217"/>
    <cellStyle name="Normal 3 2 3 5 3" xfId="3219"/>
    <cellStyle name="Normal 3 2 3 5 4" xfId="3216"/>
    <cellStyle name="Normal 3 2 3 6" xfId="741"/>
    <cellStyle name="Normal 3 2 3 6 2" xfId="3221"/>
    <cellStyle name="Normal 3 2 3 6 3" xfId="3220"/>
    <cellStyle name="Normal 3 2 3 7" xfId="3222"/>
    <cellStyle name="Normal 3 2 3 8" xfId="3191"/>
    <cellStyle name="Normal 3 2 4" xfId="136"/>
    <cellStyle name="Normal 3 2 4 2" xfId="292"/>
    <cellStyle name="Normal 3 2 4 2 2" xfId="923"/>
    <cellStyle name="Normal 3 2 4 2 2 2" xfId="3226"/>
    <cellStyle name="Normal 3 2 4 2 2 3" xfId="3225"/>
    <cellStyle name="Normal 3 2 4 2 3" xfId="3227"/>
    <cellStyle name="Normal 3 2 4 2 4" xfId="3224"/>
    <cellStyle name="Normal 3 2 4 3" xfId="451"/>
    <cellStyle name="Normal 3 2 4 3 2" xfId="1081"/>
    <cellStyle name="Normal 3 2 4 3 2 2" xfId="3230"/>
    <cellStyle name="Normal 3 2 4 3 2 3" xfId="3229"/>
    <cellStyle name="Normal 3 2 4 3 3" xfId="3231"/>
    <cellStyle name="Normal 3 2 4 3 4" xfId="3228"/>
    <cellStyle name="Normal 3 2 4 4" xfId="609"/>
    <cellStyle name="Normal 3 2 4 4 2" xfId="1239"/>
    <cellStyle name="Normal 3 2 4 4 2 2" xfId="3234"/>
    <cellStyle name="Normal 3 2 4 4 2 3" xfId="3233"/>
    <cellStyle name="Normal 3 2 4 4 3" xfId="3235"/>
    <cellStyle name="Normal 3 2 4 4 4" xfId="3232"/>
    <cellStyle name="Normal 3 2 4 5" xfId="767"/>
    <cellStyle name="Normal 3 2 4 5 2" xfId="3237"/>
    <cellStyle name="Normal 3 2 4 5 3" xfId="3236"/>
    <cellStyle name="Normal 3 2 4 6" xfId="3238"/>
    <cellStyle name="Normal 3 2 4 7" xfId="3223"/>
    <cellStyle name="Normal 3 2 5" xfId="214"/>
    <cellStyle name="Normal 3 2 5 2" xfId="845"/>
    <cellStyle name="Normal 3 2 5 2 2" xfId="3241"/>
    <cellStyle name="Normal 3 2 5 2 3" xfId="3240"/>
    <cellStyle name="Normal 3 2 5 3" xfId="3242"/>
    <cellStyle name="Normal 3 2 5 4" xfId="3239"/>
    <cellStyle name="Normal 3 2 6" xfId="373"/>
    <cellStyle name="Normal 3 2 6 2" xfId="1003"/>
    <cellStyle name="Normal 3 2 6 2 2" xfId="3245"/>
    <cellStyle name="Normal 3 2 6 2 3" xfId="3244"/>
    <cellStyle name="Normal 3 2 6 3" xfId="3246"/>
    <cellStyle name="Normal 3 2 6 4" xfId="3243"/>
    <cellStyle name="Normal 3 2 7" xfId="531"/>
    <cellStyle name="Normal 3 2 7 2" xfId="1161"/>
    <cellStyle name="Normal 3 2 7 2 2" xfId="3249"/>
    <cellStyle name="Normal 3 2 7 2 3" xfId="3248"/>
    <cellStyle name="Normal 3 2 7 3" xfId="3250"/>
    <cellStyle name="Normal 3 2 7 4" xfId="3247"/>
    <cellStyle name="Normal 3 2 8" xfId="689"/>
    <cellStyle name="Normal 3 2 8 2" xfId="3252"/>
    <cellStyle name="Normal 3 2 8 3" xfId="3251"/>
    <cellStyle name="Normal 3 2 9" xfId="1295"/>
    <cellStyle name="Normal 3 2 9 2" xfId="3253"/>
    <cellStyle name="Normal 3 3" xfId="54"/>
    <cellStyle name="Normal 3 3 10" xfId="3254"/>
    <cellStyle name="Normal 3 3 2" xfId="83"/>
    <cellStyle name="Normal 3 3 2 2" xfId="161"/>
    <cellStyle name="Normal 3 3 2 2 2" xfId="317"/>
    <cellStyle name="Normal 3 3 2 2 2 2" xfId="948"/>
    <cellStyle name="Normal 3 3 2 2 2 2 2" xfId="3259"/>
    <cellStyle name="Normal 3 3 2 2 2 2 3" xfId="3258"/>
    <cellStyle name="Normal 3 3 2 2 2 3" xfId="3260"/>
    <cellStyle name="Normal 3 3 2 2 2 4" xfId="3257"/>
    <cellStyle name="Normal 3 3 2 2 3" xfId="476"/>
    <cellStyle name="Normal 3 3 2 2 3 2" xfId="1106"/>
    <cellStyle name="Normal 3 3 2 2 3 2 2" xfId="3263"/>
    <cellStyle name="Normal 3 3 2 2 3 2 3" xfId="3262"/>
    <cellStyle name="Normal 3 3 2 2 3 3" xfId="3264"/>
    <cellStyle name="Normal 3 3 2 2 3 4" xfId="3261"/>
    <cellStyle name="Normal 3 3 2 2 4" xfId="634"/>
    <cellStyle name="Normal 3 3 2 2 4 2" xfId="1264"/>
    <cellStyle name="Normal 3 3 2 2 4 2 2" xfId="3267"/>
    <cellStyle name="Normal 3 3 2 2 4 2 3" xfId="3266"/>
    <cellStyle name="Normal 3 3 2 2 4 3" xfId="3268"/>
    <cellStyle name="Normal 3 3 2 2 4 4" xfId="3265"/>
    <cellStyle name="Normal 3 3 2 2 5" xfId="792"/>
    <cellStyle name="Normal 3 3 2 2 5 2" xfId="3270"/>
    <cellStyle name="Normal 3 3 2 2 5 3" xfId="3269"/>
    <cellStyle name="Normal 3 3 2 2 6" xfId="3271"/>
    <cellStyle name="Normal 3 3 2 2 7" xfId="3256"/>
    <cellStyle name="Normal 3 3 2 3" xfId="239"/>
    <cellStyle name="Normal 3 3 2 3 2" xfId="870"/>
    <cellStyle name="Normal 3 3 2 3 2 2" xfId="3274"/>
    <cellStyle name="Normal 3 3 2 3 2 3" xfId="3273"/>
    <cellStyle name="Normal 3 3 2 3 3" xfId="3275"/>
    <cellStyle name="Normal 3 3 2 3 4" xfId="3272"/>
    <cellStyle name="Normal 3 3 2 4" xfId="398"/>
    <cellStyle name="Normal 3 3 2 4 2" xfId="1028"/>
    <cellStyle name="Normal 3 3 2 4 2 2" xfId="3278"/>
    <cellStyle name="Normal 3 3 2 4 2 3" xfId="3277"/>
    <cellStyle name="Normal 3 3 2 4 3" xfId="3279"/>
    <cellStyle name="Normal 3 3 2 4 4" xfId="3276"/>
    <cellStyle name="Normal 3 3 2 5" xfId="556"/>
    <cellStyle name="Normal 3 3 2 5 2" xfId="1186"/>
    <cellStyle name="Normal 3 3 2 5 2 2" xfId="3282"/>
    <cellStyle name="Normal 3 3 2 5 2 3" xfId="3281"/>
    <cellStyle name="Normal 3 3 2 5 3" xfId="3283"/>
    <cellStyle name="Normal 3 3 2 5 4" xfId="3280"/>
    <cellStyle name="Normal 3 3 2 6" xfId="714"/>
    <cellStyle name="Normal 3 3 2 6 2" xfId="3285"/>
    <cellStyle name="Normal 3 3 2 6 3" xfId="3284"/>
    <cellStyle name="Normal 3 3 2 7" xfId="3286"/>
    <cellStyle name="Normal 3 3 2 8" xfId="3255"/>
    <cellStyle name="Normal 3 3 3" xfId="109"/>
    <cellStyle name="Normal 3 3 3 2" xfId="187"/>
    <cellStyle name="Normal 3 3 3 2 2" xfId="343"/>
    <cellStyle name="Normal 3 3 3 2 2 2" xfId="974"/>
    <cellStyle name="Normal 3 3 3 2 2 2 2" xfId="3291"/>
    <cellStyle name="Normal 3 3 3 2 2 2 3" xfId="3290"/>
    <cellStyle name="Normal 3 3 3 2 2 3" xfId="3292"/>
    <cellStyle name="Normal 3 3 3 2 2 4" xfId="3289"/>
    <cellStyle name="Normal 3 3 3 2 3" xfId="502"/>
    <cellStyle name="Normal 3 3 3 2 3 2" xfId="1132"/>
    <cellStyle name="Normal 3 3 3 2 3 2 2" xfId="3295"/>
    <cellStyle name="Normal 3 3 3 2 3 2 3" xfId="3294"/>
    <cellStyle name="Normal 3 3 3 2 3 3" xfId="3296"/>
    <cellStyle name="Normal 3 3 3 2 3 4" xfId="3293"/>
    <cellStyle name="Normal 3 3 3 2 4" xfId="660"/>
    <cellStyle name="Normal 3 3 3 2 4 2" xfId="1290"/>
    <cellStyle name="Normal 3 3 3 2 4 2 2" xfId="3299"/>
    <cellStyle name="Normal 3 3 3 2 4 2 3" xfId="3298"/>
    <cellStyle name="Normal 3 3 3 2 4 3" xfId="3300"/>
    <cellStyle name="Normal 3 3 3 2 4 4" xfId="3297"/>
    <cellStyle name="Normal 3 3 3 2 5" xfId="818"/>
    <cellStyle name="Normal 3 3 3 2 5 2" xfId="3302"/>
    <cellStyle name="Normal 3 3 3 2 5 3" xfId="3301"/>
    <cellStyle name="Normal 3 3 3 2 6" xfId="3303"/>
    <cellStyle name="Normal 3 3 3 2 7" xfId="3288"/>
    <cellStyle name="Normal 3 3 3 3" xfId="265"/>
    <cellStyle name="Normal 3 3 3 3 2" xfId="896"/>
    <cellStyle name="Normal 3 3 3 3 2 2" xfId="3306"/>
    <cellStyle name="Normal 3 3 3 3 2 3" xfId="3305"/>
    <cellStyle name="Normal 3 3 3 3 3" xfId="3307"/>
    <cellStyle name="Normal 3 3 3 3 4" xfId="3304"/>
    <cellStyle name="Normal 3 3 3 4" xfId="424"/>
    <cellStyle name="Normal 3 3 3 4 2" xfId="1054"/>
    <cellStyle name="Normal 3 3 3 4 2 2" xfId="3310"/>
    <cellStyle name="Normal 3 3 3 4 2 3" xfId="3309"/>
    <cellStyle name="Normal 3 3 3 4 3" xfId="3311"/>
    <cellStyle name="Normal 3 3 3 4 4" xfId="3308"/>
    <cellStyle name="Normal 3 3 3 5" xfId="582"/>
    <cellStyle name="Normal 3 3 3 5 2" xfId="1212"/>
    <cellStyle name="Normal 3 3 3 5 2 2" xfId="3314"/>
    <cellStyle name="Normal 3 3 3 5 2 3" xfId="3313"/>
    <cellStyle name="Normal 3 3 3 5 3" xfId="3315"/>
    <cellStyle name="Normal 3 3 3 5 4" xfId="3312"/>
    <cellStyle name="Normal 3 3 3 6" xfId="740"/>
    <cellStyle name="Normal 3 3 3 6 2" xfId="3317"/>
    <cellStyle name="Normal 3 3 3 6 3" xfId="3316"/>
    <cellStyle name="Normal 3 3 3 7" xfId="3318"/>
    <cellStyle name="Normal 3 3 3 8" xfId="3287"/>
    <cellStyle name="Normal 3 3 4" xfId="135"/>
    <cellStyle name="Normal 3 3 4 2" xfId="291"/>
    <cellStyle name="Normal 3 3 4 2 2" xfId="922"/>
    <cellStyle name="Normal 3 3 4 2 2 2" xfId="3322"/>
    <cellStyle name="Normal 3 3 4 2 2 3" xfId="3321"/>
    <cellStyle name="Normal 3 3 4 2 3" xfId="3323"/>
    <cellStyle name="Normal 3 3 4 2 4" xfId="3320"/>
    <cellStyle name="Normal 3 3 4 3" xfId="450"/>
    <cellStyle name="Normal 3 3 4 3 2" xfId="1080"/>
    <cellStyle name="Normal 3 3 4 3 2 2" xfId="3326"/>
    <cellStyle name="Normal 3 3 4 3 2 3" xfId="3325"/>
    <cellStyle name="Normal 3 3 4 3 3" xfId="3327"/>
    <cellStyle name="Normal 3 3 4 3 4" xfId="3324"/>
    <cellStyle name="Normal 3 3 4 4" xfId="608"/>
    <cellStyle name="Normal 3 3 4 4 2" xfId="1238"/>
    <cellStyle name="Normal 3 3 4 4 2 2" xfId="3330"/>
    <cellStyle name="Normal 3 3 4 4 2 3" xfId="3329"/>
    <cellStyle name="Normal 3 3 4 4 3" xfId="3331"/>
    <cellStyle name="Normal 3 3 4 4 4" xfId="3328"/>
    <cellStyle name="Normal 3 3 4 5" xfId="766"/>
    <cellStyle name="Normal 3 3 4 5 2" xfId="3333"/>
    <cellStyle name="Normal 3 3 4 5 3" xfId="3332"/>
    <cellStyle name="Normal 3 3 4 6" xfId="3334"/>
    <cellStyle name="Normal 3 3 4 7" xfId="3319"/>
    <cellStyle name="Normal 3 3 5" xfId="213"/>
    <cellStyle name="Normal 3 3 5 2" xfId="844"/>
    <cellStyle name="Normal 3 3 5 2 2" xfId="3337"/>
    <cellStyle name="Normal 3 3 5 2 3" xfId="3336"/>
    <cellStyle name="Normal 3 3 5 3" xfId="3338"/>
    <cellStyle name="Normal 3 3 5 4" xfId="3335"/>
    <cellStyle name="Normal 3 3 6" xfId="372"/>
    <cellStyle name="Normal 3 3 6 2" xfId="1002"/>
    <cellStyle name="Normal 3 3 6 2 2" xfId="3341"/>
    <cellStyle name="Normal 3 3 6 2 3" xfId="3340"/>
    <cellStyle name="Normal 3 3 6 3" xfId="3342"/>
    <cellStyle name="Normal 3 3 6 4" xfId="3339"/>
    <cellStyle name="Normal 3 3 7" xfId="530"/>
    <cellStyle name="Normal 3 3 7 2" xfId="1160"/>
    <cellStyle name="Normal 3 3 7 2 2" xfId="3345"/>
    <cellStyle name="Normal 3 3 7 2 3" xfId="3344"/>
    <cellStyle name="Normal 3 3 7 3" xfId="3346"/>
    <cellStyle name="Normal 3 3 7 4" xfId="3343"/>
    <cellStyle name="Normal 3 3 8" xfId="688"/>
    <cellStyle name="Normal 3 3 8 2" xfId="3348"/>
    <cellStyle name="Normal 3 3 8 3" xfId="3347"/>
    <cellStyle name="Normal 3 3 9" xfId="3349"/>
    <cellStyle name="Normal 3 4" xfId="64"/>
    <cellStyle name="Normal 3 4 2" xfId="142"/>
    <cellStyle name="Normal 3 4 2 2" xfId="298"/>
    <cellStyle name="Normal 3 4 2 2 2" xfId="929"/>
    <cellStyle name="Normal 3 4 2 2 2 2" xfId="3354"/>
    <cellStyle name="Normal 3 4 2 2 2 3" xfId="3353"/>
    <cellStyle name="Normal 3 4 2 2 3" xfId="3355"/>
    <cellStyle name="Normal 3 4 2 2 4" xfId="3352"/>
    <cellStyle name="Normal 3 4 2 3" xfId="457"/>
    <cellStyle name="Normal 3 4 2 3 2" xfId="1087"/>
    <cellStyle name="Normal 3 4 2 3 2 2" xfId="3358"/>
    <cellStyle name="Normal 3 4 2 3 2 3" xfId="3357"/>
    <cellStyle name="Normal 3 4 2 3 3" xfId="3359"/>
    <cellStyle name="Normal 3 4 2 3 4" xfId="3356"/>
    <cellStyle name="Normal 3 4 2 4" xfId="615"/>
    <cellStyle name="Normal 3 4 2 4 2" xfId="1245"/>
    <cellStyle name="Normal 3 4 2 4 2 2" xfId="3362"/>
    <cellStyle name="Normal 3 4 2 4 2 3" xfId="3361"/>
    <cellStyle name="Normal 3 4 2 4 3" xfId="3363"/>
    <cellStyle name="Normal 3 4 2 4 4" xfId="3360"/>
    <cellStyle name="Normal 3 4 2 5" xfId="773"/>
    <cellStyle name="Normal 3 4 2 5 2" xfId="3365"/>
    <cellStyle name="Normal 3 4 2 5 3" xfId="3364"/>
    <cellStyle name="Normal 3 4 2 6" xfId="3366"/>
    <cellStyle name="Normal 3 4 2 7" xfId="3351"/>
    <cellStyle name="Normal 3 4 3" xfId="220"/>
    <cellStyle name="Normal 3 4 3 2" xfId="851"/>
    <cellStyle name="Normal 3 4 3 2 2" xfId="3369"/>
    <cellStyle name="Normal 3 4 3 2 3" xfId="3368"/>
    <cellStyle name="Normal 3 4 3 3" xfId="3370"/>
    <cellStyle name="Normal 3 4 3 4" xfId="3367"/>
    <cellStyle name="Normal 3 4 4" xfId="379"/>
    <cellStyle name="Normal 3 4 4 2" xfId="1009"/>
    <cellStyle name="Normal 3 4 4 2 2" xfId="3373"/>
    <cellStyle name="Normal 3 4 4 2 3" xfId="3372"/>
    <cellStyle name="Normal 3 4 4 3" xfId="3374"/>
    <cellStyle name="Normal 3 4 4 4" xfId="3371"/>
    <cellStyle name="Normal 3 4 5" xfId="537"/>
    <cellStyle name="Normal 3 4 5 2" xfId="1167"/>
    <cellStyle name="Normal 3 4 5 2 2" xfId="3377"/>
    <cellStyle name="Normal 3 4 5 2 3" xfId="3376"/>
    <cellStyle name="Normal 3 4 5 3" xfId="3378"/>
    <cellStyle name="Normal 3 4 5 4" xfId="3375"/>
    <cellStyle name="Normal 3 4 6" xfId="695"/>
    <cellStyle name="Normal 3 4 6 2" xfId="3380"/>
    <cellStyle name="Normal 3 4 6 3" xfId="3379"/>
    <cellStyle name="Normal 3 4 7" xfId="3381"/>
    <cellStyle name="Normal 3 4 8" xfId="3350"/>
    <cellStyle name="Normal 3 5" xfId="90"/>
    <cellStyle name="Normal 3 5 2" xfId="168"/>
    <cellStyle name="Normal 3 5 2 2" xfId="324"/>
    <cellStyle name="Normal 3 5 2 2 2" xfId="955"/>
    <cellStyle name="Normal 3 5 2 2 2 2" xfId="3386"/>
    <cellStyle name="Normal 3 5 2 2 2 3" xfId="3385"/>
    <cellStyle name="Normal 3 5 2 2 3" xfId="3387"/>
    <cellStyle name="Normal 3 5 2 2 4" xfId="3384"/>
    <cellStyle name="Normal 3 5 2 3" xfId="483"/>
    <cellStyle name="Normal 3 5 2 3 2" xfId="1113"/>
    <cellStyle name="Normal 3 5 2 3 2 2" xfId="3390"/>
    <cellStyle name="Normal 3 5 2 3 2 3" xfId="3389"/>
    <cellStyle name="Normal 3 5 2 3 3" xfId="3391"/>
    <cellStyle name="Normal 3 5 2 3 4" xfId="3388"/>
    <cellStyle name="Normal 3 5 2 4" xfId="641"/>
    <cellStyle name="Normal 3 5 2 4 2" xfId="1271"/>
    <cellStyle name="Normal 3 5 2 4 2 2" xfId="3394"/>
    <cellStyle name="Normal 3 5 2 4 2 3" xfId="3393"/>
    <cellStyle name="Normal 3 5 2 4 3" xfId="3395"/>
    <cellStyle name="Normal 3 5 2 4 4" xfId="3392"/>
    <cellStyle name="Normal 3 5 2 5" xfId="799"/>
    <cellStyle name="Normal 3 5 2 5 2" xfId="3397"/>
    <cellStyle name="Normal 3 5 2 5 3" xfId="3396"/>
    <cellStyle name="Normal 3 5 2 6" xfId="3398"/>
    <cellStyle name="Normal 3 5 2 7" xfId="3383"/>
    <cellStyle name="Normal 3 5 3" xfId="246"/>
    <cellStyle name="Normal 3 5 3 2" xfId="877"/>
    <cellStyle name="Normal 3 5 3 2 2" xfId="3401"/>
    <cellStyle name="Normal 3 5 3 2 3" xfId="3400"/>
    <cellStyle name="Normal 3 5 3 3" xfId="3402"/>
    <cellStyle name="Normal 3 5 3 4" xfId="3399"/>
    <cellStyle name="Normal 3 5 4" xfId="405"/>
    <cellStyle name="Normal 3 5 4 2" xfId="1035"/>
    <cellStyle name="Normal 3 5 4 2 2" xfId="3405"/>
    <cellStyle name="Normal 3 5 4 2 3" xfId="3404"/>
    <cellStyle name="Normal 3 5 4 3" xfId="3406"/>
    <cellStyle name="Normal 3 5 4 4" xfId="3403"/>
    <cellStyle name="Normal 3 5 5" xfId="563"/>
    <cellStyle name="Normal 3 5 5 2" xfId="1193"/>
    <cellStyle name="Normal 3 5 5 2 2" xfId="3409"/>
    <cellStyle name="Normal 3 5 5 2 3" xfId="3408"/>
    <cellStyle name="Normal 3 5 5 3" xfId="3410"/>
    <cellStyle name="Normal 3 5 5 4" xfId="3407"/>
    <cellStyle name="Normal 3 5 6" xfId="721"/>
    <cellStyle name="Normal 3 5 6 2" xfId="3412"/>
    <cellStyle name="Normal 3 5 6 3" xfId="3411"/>
    <cellStyle name="Normal 3 5 7" xfId="3413"/>
    <cellStyle name="Normal 3 5 8" xfId="3382"/>
    <cellStyle name="Normal 3 6" xfId="116"/>
    <cellStyle name="Normal 3 6 2" xfId="272"/>
    <cellStyle name="Normal 3 6 2 2" xfId="903"/>
    <cellStyle name="Normal 3 6 2 2 2" xfId="3417"/>
    <cellStyle name="Normal 3 6 2 2 3" xfId="3416"/>
    <cellStyle name="Normal 3 6 2 3" xfId="3418"/>
    <cellStyle name="Normal 3 6 2 4" xfId="3415"/>
    <cellStyle name="Normal 3 6 3" xfId="431"/>
    <cellStyle name="Normal 3 6 3 2" xfId="1061"/>
    <cellStyle name="Normal 3 6 3 2 2" xfId="3421"/>
    <cellStyle name="Normal 3 6 3 2 3" xfId="3420"/>
    <cellStyle name="Normal 3 6 3 3" xfId="3422"/>
    <cellStyle name="Normal 3 6 3 4" xfId="3419"/>
    <cellStyle name="Normal 3 6 4" xfId="589"/>
    <cellStyle name="Normal 3 6 4 2" xfId="1219"/>
    <cellStyle name="Normal 3 6 4 2 2" xfId="3425"/>
    <cellStyle name="Normal 3 6 4 2 3" xfId="3424"/>
    <cellStyle name="Normal 3 6 4 3" xfId="3426"/>
    <cellStyle name="Normal 3 6 4 4" xfId="3423"/>
    <cellStyle name="Normal 3 6 5" xfId="747"/>
    <cellStyle name="Normal 3 6 5 2" xfId="3428"/>
    <cellStyle name="Normal 3 6 5 3" xfId="3427"/>
    <cellStyle name="Normal 3 6 6" xfId="3429"/>
    <cellStyle name="Normal 3 6 7" xfId="3414"/>
    <cellStyle name="Normal 3 7" xfId="194"/>
    <cellStyle name="Normal 3 7 2" xfId="825"/>
    <cellStyle name="Normal 3 7 2 2" xfId="3432"/>
    <cellStyle name="Normal 3 7 2 3" xfId="3431"/>
    <cellStyle name="Normal 3 7 3" xfId="3433"/>
    <cellStyle name="Normal 3 7 4" xfId="3430"/>
    <cellStyle name="Normal 3 8" xfId="353"/>
    <cellStyle name="Normal 3 8 2" xfId="983"/>
    <cellStyle name="Normal 3 8 2 2" xfId="3436"/>
    <cellStyle name="Normal 3 8 2 3" xfId="3435"/>
    <cellStyle name="Normal 3 8 3" xfId="3437"/>
    <cellStyle name="Normal 3 8 4" xfId="3434"/>
    <cellStyle name="Normal 3 9" xfId="511"/>
    <cellStyle name="Normal 3 9 2" xfId="1141"/>
    <cellStyle name="Normal 3 9 2 2" xfId="3440"/>
    <cellStyle name="Normal 3 9 2 3" xfId="3439"/>
    <cellStyle name="Normal 3 9 3" xfId="3441"/>
    <cellStyle name="Normal 3 9 4" xfId="3438"/>
    <cellStyle name="Normal 4" xfId="22"/>
    <cellStyle name="Normal 4 10" xfId="3443"/>
    <cellStyle name="Normal 4 11" xfId="3442"/>
    <cellStyle name="Normal 4 2" xfId="56"/>
    <cellStyle name="Normal 4 2 10" xfId="3444"/>
    <cellStyle name="Normal 4 2 2" xfId="85"/>
    <cellStyle name="Normal 4 2 2 2" xfId="163"/>
    <cellStyle name="Normal 4 2 2 2 2" xfId="319"/>
    <cellStyle name="Normal 4 2 2 2 2 2" xfId="950"/>
    <cellStyle name="Normal 4 2 2 2 2 2 2" xfId="3449"/>
    <cellStyle name="Normal 4 2 2 2 2 2 3" xfId="3448"/>
    <cellStyle name="Normal 4 2 2 2 2 3" xfId="3450"/>
    <cellStyle name="Normal 4 2 2 2 2 4" xfId="3447"/>
    <cellStyle name="Normal 4 2 2 2 3" xfId="478"/>
    <cellStyle name="Normal 4 2 2 2 3 2" xfId="1108"/>
    <cellStyle name="Normal 4 2 2 2 3 2 2" xfId="3453"/>
    <cellStyle name="Normal 4 2 2 2 3 2 3" xfId="3452"/>
    <cellStyle name="Normal 4 2 2 2 3 3" xfId="3454"/>
    <cellStyle name="Normal 4 2 2 2 3 4" xfId="3451"/>
    <cellStyle name="Normal 4 2 2 2 4" xfId="636"/>
    <cellStyle name="Normal 4 2 2 2 4 2" xfId="1266"/>
    <cellStyle name="Normal 4 2 2 2 4 2 2" xfId="3457"/>
    <cellStyle name="Normal 4 2 2 2 4 2 3" xfId="3456"/>
    <cellStyle name="Normal 4 2 2 2 4 3" xfId="3458"/>
    <cellStyle name="Normal 4 2 2 2 4 4" xfId="3455"/>
    <cellStyle name="Normal 4 2 2 2 5" xfId="794"/>
    <cellStyle name="Normal 4 2 2 2 5 2" xfId="3460"/>
    <cellStyle name="Normal 4 2 2 2 5 3" xfId="3459"/>
    <cellStyle name="Normal 4 2 2 2 6" xfId="3461"/>
    <cellStyle name="Normal 4 2 2 2 7" xfId="3446"/>
    <cellStyle name="Normal 4 2 2 3" xfId="241"/>
    <cellStyle name="Normal 4 2 2 3 2" xfId="872"/>
    <cellStyle name="Normal 4 2 2 3 2 2" xfId="3464"/>
    <cellStyle name="Normal 4 2 2 3 2 3" xfId="3463"/>
    <cellStyle name="Normal 4 2 2 3 3" xfId="3465"/>
    <cellStyle name="Normal 4 2 2 3 4" xfId="3462"/>
    <cellStyle name="Normal 4 2 2 4" xfId="400"/>
    <cellStyle name="Normal 4 2 2 4 2" xfId="1030"/>
    <cellStyle name="Normal 4 2 2 4 2 2" xfId="3468"/>
    <cellStyle name="Normal 4 2 2 4 2 3" xfId="3467"/>
    <cellStyle name="Normal 4 2 2 4 3" xfId="3469"/>
    <cellStyle name="Normal 4 2 2 4 4" xfId="3466"/>
    <cellStyle name="Normal 4 2 2 5" xfId="558"/>
    <cellStyle name="Normal 4 2 2 5 2" xfId="1188"/>
    <cellStyle name="Normal 4 2 2 5 2 2" xfId="3472"/>
    <cellStyle name="Normal 4 2 2 5 2 3" xfId="3471"/>
    <cellStyle name="Normal 4 2 2 5 3" xfId="3473"/>
    <cellStyle name="Normal 4 2 2 5 4" xfId="3470"/>
    <cellStyle name="Normal 4 2 2 6" xfId="716"/>
    <cellStyle name="Normal 4 2 2 6 2" xfId="3475"/>
    <cellStyle name="Normal 4 2 2 6 3" xfId="3474"/>
    <cellStyle name="Normal 4 2 2 7" xfId="3476"/>
    <cellStyle name="Normal 4 2 2 8" xfId="3445"/>
    <cellStyle name="Normal 4 2 3" xfId="111"/>
    <cellStyle name="Normal 4 2 3 2" xfId="189"/>
    <cellStyle name="Normal 4 2 3 2 2" xfId="345"/>
    <cellStyle name="Normal 4 2 3 2 2 2" xfId="976"/>
    <cellStyle name="Normal 4 2 3 2 2 2 2" xfId="3481"/>
    <cellStyle name="Normal 4 2 3 2 2 2 3" xfId="3480"/>
    <cellStyle name="Normal 4 2 3 2 2 3" xfId="3482"/>
    <cellStyle name="Normal 4 2 3 2 2 4" xfId="3479"/>
    <cellStyle name="Normal 4 2 3 2 3" xfId="504"/>
    <cellStyle name="Normal 4 2 3 2 3 2" xfId="1134"/>
    <cellStyle name="Normal 4 2 3 2 3 2 2" xfId="3485"/>
    <cellStyle name="Normal 4 2 3 2 3 2 3" xfId="3484"/>
    <cellStyle name="Normal 4 2 3 2 3 3" xfId="3486"/>
    <cellStyle name="Normal 4 2 3 2 3 4" xfId="3483"/>
    <cellStyle name="Normal 4 2 3 2 4" xfId="662"/>
    <cellStyle name="Normal 4 2 3 2 4 2" xfId="1292"/>
    <cellStyle name="Normal 4 2 3 2 4 2 2" xfId="3489"/>
    <cellStyle name="Normal 4 2 3 2 4 2 3" xfId="3488"/>
    <cellStyle name="Normal 4 2 3 2 4 3" xfId="3490"/>
    <cellStyle name="Normal 4 2 3 2 4 4" xfId="3487"/>
    <cellStyle name="Normal 4 2 3 2 5" xfId="820"/>
    <cellStyle name="Normal 4 2 3 2 5 2" xfId="3492"/>
    <cellStyle name="Normal 4 2 3 2 5 3" xfId="3491"/>
    <cellStyle name="Normal 4 2 3 2 6" xfId="3493"/>
    <cellStyle name="Normal 4 2 3 2 7" xfId="3478"/>
    <cellStyle name="Normal 4 2 3 3" xfId="267"/>
    <cellStyle name="Normal 4 2 3 3 2" xfId="898"/>
    <cellStyle name="Normal 4 2 3 3 2 2" xfId="3496"/>
    <cellStyle name="Normal 4 2 3 3 2 3" xfId="3495"/>
    <cellStyle name="Normal 4 2 3 3 3" xfId="3497"/>
    <cellStyle name="Normal 4 2 3 3 4" xfId="3494"/>
    <cellStyle name="Normal 4 2 3 4" xfId="426"/>
    <cellStyle name="Normal 4 2 3 4 2" xfId="1056"/>
    <cellStyle name="Normal 4 2 3 4 2 2" xfId="3500"/>
    <cellStyle name="Normal 4 2 3 4 2 3" xfId="3499"/>
    <cellStyle name="Normal 4 2 3 4 3" xfId="3501"/>
    <cellStyle name="Normal 4 2 3 4 4" xfId="3498"/>
    <cellStyle name="Normal 4 2 3 5" xfId="584"/>
    <cellStyle name="Normal 4 2 3 5 2" xfId="1214"/>
    <cellStyle name="Normal 4 2 3 5 2 2" xfId="3504"/>
    <cellStyle name="Normal 4 2 3 5 2 3" xfId="3503"/>
    <cellStyle name="Normal 4 2 3 5 3" xfId="3505"/>
    <cellStyle name="Normal 4 2 3 5 4" xfId="3502"/>
    <cellStyle name="Normal 4 2 3 6" xfId="742"/>
    <cellStyle name="Normal 4 2 3 6 2" xfId="3507"/>
    <cellStyle name="Normal 4 2 3 6 3" xfId="3506"/>
    <cellStyle name="Normal 4 2 3 7" xfId="3508"/>
    <cellStyle name="Normal 4 2 3 8" xfId="3477"/>
    <cellStyle name="Normal 4 2 4" xfId="137"/>
    <cellStyle name="Normal 4 2 4 2" xfId="293"/>
    <cellStyle name="Normal 4 2 4 2 2" xfId="924"/>
    <cellStyle name="Normal 4 2 4 2 2 2" xfId="3512"/>
    <cellStyle name="Normal 4 2 4 2 2 3" xfId="3511"/>
    <cellStyle name="Normal 4 2 4 2 3" xfId="3513"/>
    <cellStyle name="Normal 4 2 4 2 4" xfId="3510"/>
    <cellStyle name="Normal 4 2 4 3" xfId="452"/>
    <cellStyle name="Normal 4 2 4 3 2" xfId="1082"/>
    <cellStyle name="Normal 4 2 4 3 2 2" xfId="3516"/>
    <cellStyle name="Normal 4 2 4 3 2 3" xfId="3515"/>
    <cellStyle name="Normal 4 2 4 3 3" xfId="3517"/>
    <cellStyle name="Normal 4 2 4 3 4" xfId="3514"/>
    <cellStyle name="Normal 4 2 4 4" xfId="610"/>
    <cellStyle name="Normal 4 2 4 4 2" xfId="1240"/>
    <cellStyle name="Normal 4 2 4 4 2 2" xfId="3520"/>
    <cellStyle name="Normal 4 2 4 4 2 3" xfId="3519"/>
    <cellStyle name="Normal 4 2 4 4 3" xfId="3521"/>
    <cellStyle name="Normal 4 2 4 4 4" xfId="3518"/>
    <cellStyle name="Normal 4 2 4 5" xfId="768"/>
    <cellStyle name="Normal 4 2 4 5 2" xfId="3523"/>
    <cellStyle name="Normal 4 2 4 5 3" xfId="3522"/>
    <cellStyle name="Normal 4 2 4 6" xfId="3524"/>
    <cellStyle name="Normal 4 2 4 7" xfId="3509"/>
    <cellStyle name="Normal 4 2 5" xfId="215"/>
    <cellStyle name="Normal 4 2 5 2" xfId="846"/>
    <cellStyle name="Normal 4 2 5 2 2" xfId="3527"/>
    <cellStyle name="Normal 4 2 5 2 3" xfId="3526"/>
    <cellStyle name="Normal 4 2 5 3" xfId="3528"/>
    <cellStyle name="Normal 4 2 5 4" xfId="3525"/>
    <cellStyle name="Normal 4 2 6" xfId="374"/>
    <cellStyle name="Normal 4 2 6 2" xfId="1004"/>
    <cellStyle name="Normal 4 2 6 2 2" xfId="3531"/>
    <cellStyle name="Normal 4 2 6 2 3" xfId="3530"/>
    <cellStyle name="Normal 4 2 6 3" xfId="3532"/>
    <cellStyle name="Normal 4 2 6 4" xfId="3529"/>
    <cellStyle name="Normal 4 2 7" xfId="532"/>
    <cellStyle name="Normal 4 2 7 2" xfId="1162"/>
    <cellStyle name="Normal 4 2 7 2 2" xfId="3535"/>
    <cellStyle name="Normal 4 2 7 2 3" xfId="3534"/>
    <cellStyle name="Normal 4 2 7 3" xfId="3536"/>
    <cellStyle name="Normal 4 2 7 4" xfId="3533"/>
    <cellStyle name="Normal 4 2 8" xfId="690"/>
    <cellStyle name="Normal 4 2 8 2" xfId="3538"/>
    <cellStyle name="Normal 4 2 8 3" xfId="3537"/>
    <cellStyle name="Normal 4 2 9" xfId="3539"/>
    <cellStyle name="Normal 4 3" xfId="66"/>
    <cellStyle name="Normal 4 3 2" xfId="144"/>
    <cellStyle name="Normal 4 3 2 2" xfId="300"/>
    <cellStyle name="Normal 4 3 2 2 2" xfId="931"/>
    <cellStyle name="Normal 4 3 2 2 2 2" xfId="3544"/>
    <cellStyle name="Normal 4 3 2 2 2 3" xfId="3543"/>
    <cellStyle name="Normal 4 3 2 2 3" xfId="3545"/>
    <cellStyle name="Normal 4 3 2 2 4" xfId="3542"/>
    <cellStyle name="Normal 4 3 2 3" xfId="459"/>
    <cellStyle name="Normal 4 3 2 3 2" xfId="1089"/>
    <cellStyle name="Normal 4 3 2 3 2 2" xfId="3548"/>
    <cellStyle name="Normal 4 3 2 3 2 3" xfId="3547"/>
    <cellStyle name="Normal 4 3 2 3 3" xfId="3549"/>
    <cellStyle name="Normal 4 3 2 3 4" xfId="3546"/>
    <cellStyle name="Normal 4 3 2 4" xfId="617"/>
    <cellStyle name="Normal 4 3 2 4 2" xfId="1247"/>
    <cellStyle name="Normal 4 3 2 4 2 2" xfId="3552"/>
    <cellStyle name="Normal 4 3 2 4 2 3" xfId="3551"/>
    <cellStyle name="Normal 4 3 2 4 3" xfId="3553"/>
    <cellStyle name="Normal 4 3 2 4 4" xfId="3550"/>
    <cellStyle name="Normal 4 3 2 5" xfId="775"/>
    <cellStyle name="Normal 4 3 2 5 2" xfId="3555"/>
    <cellStyle name="Normal 4 3 2 5 3" xfId="3554"/>
    <cellStyle name="Normal 4 3 2 6" xfId="3556"/>
    <cellStyle name="Normal 4 3 2 7" xfId="3541"/>
    <cellStyle name="Normal 4 3 3" xfId="222"/>
    <cellStyle name="Normal 4 3 3 2" xfId="853"/>
    <cellStyle name="Normal 4 3 3 2 2" xfId="3559"/>
    <cellStyle name="Normal 4 3 3 2 3" xfId="3558"/>
    <cellStyle name="Normal 4 3 3 3" xfId="3560"/>
    <cellStyle name="Normal 4 3 3 4" xfId="3557"/>
    <cellStyle name="Normal 4 3 4" xfId="381"/>
    <cellStyle name="Normal 4 3 4 2" xfId="1011"/>
    <cellStyle name="Normal 4 3 4 2 2" xfId="3563"/>
    <cellStyle name="Normal 4 3 4 2 3" xfId="3562"/>
    <cellStyle name="Normal 4 3 4 3" xfId="3564"/>
    <cellStyle name="Normal 4 3 4 4" xfId="3561"/>
    <cellStyle name="Normal 4 3 5" xfId="539"/>
    <cellStyle name="Normal 4 3 5 2" xfId="1169"/>
    <cellStyle name="Normal 4 3 5 2 2" xfId="3567"/>
    <cellStyle name="Normal 4 3 5 2 3" xfId="3566"/>
    <cellStyle name="Normal 4 3 5 3" xfId="3568"/>
    <cellStyle name="Normal 4 3 5 4" xfId="3565"/>
    <cellStyle name="Normal 4 3 6" xfId="697"/>
    <cellStyle name="Normal 4 3 6 2" xfId="3570"/>
    <cellStyle name="Normal 4 3 6 3" xfId="3569"/>
    <cellStyle name="Normal 4 3 7" xfId="3571"/>
    <cellStyle name="Normal 4 3 8" xfId="3540"/>
    <cellStyle name="Normal 4 4" xfId="92"/>
    <cellStyle name="Normal 4 4 2" xfId="170"/>
    <cellStyle name="Normal 4 4 2 2" xfId="326"/>
    <cellStyle name="Normal 4 4 2 2 2" xfId="957"/>
    <cellStyle name="Normal 4 4 2 2 2 2" xfId="3576"/>
    <cellStyle name="Normal 4 4 2 2 2 3" xfId="3575"/>
    <cellStyle name="Normal 4 4 2 2 3" xfId="3577"/>
    <cellStyle name="Normal 4 4 2 2 4" xfId="3574"/>
    <cellStyle name="Normal 4 4 2 3" xfId="485"/>
    <cellStyle name="Normal 4 4 2 3 2" xfId="1115"/>
    <cellStyle name="Normal 4 4 2 3 2 2" xfId="3580"/>
    <cellStyle name="Normal 4 4 2 3 2 3" xfId="3579"/>
    <cellStyle name="Normal 4 4 2 3 3" xfId="3581"/>
    <cellStyle name="Normal 4 4 2 3 4" xfId="3578"/>
    <cellStyle name="Normal 4 4 2 4" xfId="643"/>
    <cellStyle name="Normal 4 4 2 4 2" xfId="1273"/>
    <cellStyle name="Normal 4 4 2 4 2 2" xfId="3584"/>
    <cellStyle name="Normal 4 4 2 4 2 3" xfId="3583"/>
    <cellStyle name="Normal 4 4 2 4 3" xfId="3585"/>
    <cellStyle name="Normal 4 4 2 4 4" xfId="3582"/>
    <cellStyle name="Normal 4 4 2 5" xfId="801"/>
    <cellStyle name="Normal 4 4 2 5 2" xfId="3587"/>
    <cellStyle name="Normal 4 4 2 5 3" xfId="3586"/>
    <cellStyle name="Normal 4 4 2 6" xfId="3588"/>
    <cellStyle name="Normal 4 4 2 7" xfId="3573"/>
    <cellStyle name="Normal 4 4 3" xfId="248"/>
    <cellStyle name="Normal 4 4 3 2" xfId="879"/>
    <cellStyle name="Normal 4 4 3 2 2" xfId="3591"/>
    <cellStyle name="Normal 4 4 3 2 3" xfId="3590"/>
    <cellStyle name="Normal 4 4 3 3" xfId="3592"/>
    <cellStyle name="Normal 4 4 3 4" xfId="3589"/>
    <cellStyle name="Normal 4 4 4" xfId="407"/>
    <cellStyle name="Normal 4 4 4 2" xfId="1037"/>
    <cellStyle name="Normal 4 4 4 2 2" xfId="3595"/>
    <cellStyle name="Normal 4 4 4 2 3" xfId="3594"/>
    <cellStyle name="Normal 4 4 4 3" xfId="3596"/>
    <cellStyle name="Normal 4 4 4 4" xfId="3593"/>
    <cellStyle name="Normal 4 4 5" xfId="565"/>
    <cellStyle name="Normal 4 4 5 2" xfId="1195"/>
    <cellStyle name="Normal 4 4 5 2 2" xfId="3599"/>
    <cellStyle name="Normal 4 4 5 2 3" xfId="3598"/>
    <cellStyle name="Normal 4 4 5 3" xfId="3600"/>
    <cellStyle name="Normal 4 4 5 4" xfId="3597"/>
    <cellStyle name="Normal 4 4 6" xfId="723"/>
    <cellStyle name="Normal 4 4 6 2" xfId="3602"/>
    <cellStyle name="Normal 4 4 6 3" xfId="3601"/>
    <cellStyle name="Normal 4 4 7" xfId="3603"/>
    <cellStyle name="Normal 4 4 8" xfId="3572"/>
    <cellStyle name="Normal 4 5" xfId="118"/>
    <cellStyle name="Normal 4 5 2" xfId="274"/>
    <cellStyle name="Normal 4 5 2 2" xfId="905"/>
    <cellStyle name="Normal 4 5 2 2 2" xfId="3607"/>
    <cellStyle name="Normal 4 5 2 2 3" xfId="3606"/>
    <cellStyle name="Normal 4 5 2 3" xfId="3608"/>
    <cellStyle name="Normal 4 5 2 4" xfId="3605"/>
    <cellStyle name="Normal 4 5 3" xfId="433"/>
    <cellStyle name="Normal 4 5 3 2" xfId="1063"/>
    <cellStyle name="Normal 4 5 3 2 2" xfId="3611"/>
    <cellStyle name="Normal 4 5 3 2 3" xfId="3610"/>
    <cellStyle name="Normal 4 5 3 3" xfId="3612"/>
    <cellStyle name="Normal 4 5 3 4" xfId="3609"/>
    <cellStyle name="Normal 4 5 4" xfId="591"/>
    <cellStyle name="Normal 4 5 4 2" xfId="1221"/>
    <cellStyle name="Normal 4 5 4 2 2" xfId="3615"/>
    <cellStyle name="Normal 4 5 4 2 3" xfId="3614"/>
    <cellStyle name="Normal 4 5 4 3" xfId="3616"/>
    <cellStyle name="Normal 4 5 4 4" xfId="3613"/>
    <cellStyle name="Normal 4 5 5" xfId="749"/>
    <cellStyle name="Normal 4 5 5 2" xfId="3618"/>
    <cellStyle name="Normal 4 5 5 3" xfId="3617"/>
    <cellStyle name="Normal 4 5 6" xfId="3619"/>
    <cellStyle name="Normal 4 5 7" xfId="3604"/>
    <cellStyle name="Normal 4 6" xfId="196"/>
    <cellStyle name="Normal 4 6 2" xfId="827"/>
    <cellStyle name="Normal 4 6 2 2" xfId="3622"/>
    <cellStyle name="Normal 4 6 2 3" xfId="3621"/>
    <cellStyle name="Normal 4 6 3" xfId="3623"/>
    <cellStyle name="Normal 4 6 4" xfId="3620"/>
    <cellStyle name="Normal 4 7" xfId="355"/>
    <cellStyle name="Normal 4 7 2" xfId="985"/>
    <cellStyle name="Normal 4 7 2 2" xfId="3626"/>
    <cellStyle name="Normal 4 7 2 3" xfId="3625"/>
    <cellStyle name="Normal 4 7 3" xfId="3627"/>
    <cellStyle name="Normal 4 7 4" xfId="3624"/>
    <cellStyle name="Normal 4 8" xfId="513"/>
    <cellStyle name="Normal 4 8 2" xfId="1143"/>
    <cellStyle name="Normal 4 8 2 2" xfId="3630"/>
    <cellStyle name="Normal 4 8 2 3" xfId="3629"/>
    <cellStyle name="Normal 4 8 3" xfId="3631"/>
    <cellStyle name="Normal 4 8 4" xfId="3628"/>
    <cellStyle name="Normal 4 9" xfId="671"/>
    <cellStyle name="Normal 4 9 2" xfId="3633"/>
    <cellStyle name="Normal 4 9 3" xfId="3632"/>
    <cellStyle name="Normal 5" xfId="26"/>
    <cellStyle name="Normal 5 10" xfId="3635"/>
    <cellStyle name="Normal 5 11" xfId="3634"/>
    <cellStyle name="Normal 5 2" xfId="57"/>
    <cellStyle name="Normal 5 3" xfId="70"/>
    <cellStyle name="Normal 5 3 2" xfId="148"/>
    <cellStyle name="Normal 5 3 2 2" xfId="304"/>
    <cellStyle name="Normal 5 3 2 2 2" xfId="935"/>
    <cellStyle name="Normal 5 3 2 2 2 2" xfId="3640"/>
    <cellStyle name="Normal 5 3 2 2 2 3" xfId="3639"/>
    <cellStyle name="Normal 5 3 2 2 3" xfId="3641"/>
    <cellStyle name="Normal 5 3 2 2 4" xfId="3638"/>
    <cellStyle name="Normal 5 3 2 3" xfId="463"/>
    <cellStyle name="Normal 5 3 2 3 2" xfId="1093"/>
    <cellStyle name="Normal 5 3 2 3 2 2" xfId="3644"/>
    <cellStyle name="Normal 5 3 2 3 2 3" xfId="3643"/>
    <cellStyle name="Normal 5 3 2 3 3" xfId="3645"/>
    <cellStyle name="Normal 5 3 2 3 4" xfId="3642"/>
    <cellStyle name="Normal 5 3 2 4" xfId="621"/>
    <cellStyle name="Normal 5 3 2 4 2" xfId="1251"/>
    <cellStyle name="Normal 5 3 2 4 2 2" xfId="3648"/>
    <cellStyle name="Normal 5 3 2 4 2 3" xfId="3647"/>
    <cellStyle name="Normal 5 3 2 4 3" xfId="3649"/>
    <cellStyle name="Normal 5 3 2 4 4" xfId="3646"/>
    <cellStyle name="Normal 5 3 2 5" xfId="779"/>
    <cellStyle name="Normal 5 3 2 5 2" xfId="3651"/>
    <cellStyle name="Normal 5 3 2 5 3" xfId="3650"/>
    <cellStyle name="Normal 5 3 2 6" xfId="3652"/>
    <cellStyle name="Normal 5 3 2 7" xfId="3637"/>
    <cellStyle name="Normal 5 3 3" xfId="226"/>
    <cellStyle name="Normal 5 3 3 2" xfId="857"/>
    <cellStyle name="Normal 5 3 3 2 2" xfId="3655"/>
    <cellStyle name="Normal 5 3 3 2 3" xfId="3654"/>
    <cellStyle name="Normal 5 3 3 3" xfId="3656"/>
    <cellStyle name="Normal 5 3 3 4" xfId="3653"/>
    <cellStyle name="Normal 5 3 4" xfId="385"/>
    <cellStyle name="Normal 5 3 4 2" xfId="1015"/>
    <cellStyle name="Normal 5 3 4 2 2" xfId="3659"/>
    <cellStyle name="Normal 5 3 4 2 3" xfId="3658"/>
    <cellStyle name="Normal 5 3 4 3" xfId="3660"/>
    <cellStyle name="Normal 5 3 4 4" xfId="3657"/>
    <cellStyle name="Normal 5 3 5" xfId="543"/>
    <cellStyle name="Normal 5 3 5 2" xfId="1173"/>
    <cellStyle name="Normal 5 3 5 2 2" xfId="3663"/>
    <cellStyle name="Normal 5 3 5 2 3" xfId="3662"/>
    <cellStyle name="Normal 5 3 5 3" xfId="3664"/>
    <cellStyle name="Normal 5 3 5 4" xfId="3661"/>
    <cellStyle name="Normal 5 3 6" xfId="701"/>
    <cellStyle name="Normal 5 3 6 2" xfId="3666"/>
    <cellStyle name="Normal 5 3 6 3" xfId="3665"/>
    <cellStyle name="Normal 5 3 7" xfId="3667"/>
    <cellStyle name="Normal 5 3 8" xfId="3636"/>
    <cellStyle name="Normal 5 4" xfId="96"/>
    <cellStyle name="Normal 5 4 2" xfId="174"/>
    <cellStyle name="Normal 5 4 2 2" xfId="330"/>
    <cellStyle name="Normal 5 4 2 2 2" xfId="961"/>
    <cellStyle name="Normal 5 4 2 2 2 2" xfId="3672"/>
    <cellStyle name="Normal 5 4 2 2 2 3" xfId="3671"/>
    <cellStyle name="Normal 5 4 2 2 3" xfId="3673"/>
    <cellStyle name="Normal 5 4 2 2 4" xfId="3670"/>
    <cellStyle name="Normal 5 4 2 3" xfId="489"/>
    <cellStyle name="Normal 5 4 2 3 2" xfId="1119"/>
    <cellStyle name="Normal 5 4 2 3 2 2" xfId="3676"/>
    <cellStyle name="Normal 5 4 2 3 2 3" xfId="3675"/>
    <cellStyle name="Normal 5 4 2 3 3" xfId="3677"/>
    <cellStyle name="Normal 5 4 2 3 4" xfId="3674"/>
    <cellStyle name="Normal 5 4 2 4" xfId="647"/>
    <cellStyle name="Normal 5 4 2 4 2" xfId="1277"/>
    <cellStyle name="Normal 5 4 2 4 2 2" xfId="3680"/>
    <cellStyle name="Normal 5 4 2 4 2 3" xfId="3679"/>
    <cellStyle name="Normal 5 4 2 4 3" xfId="3681"/>
    <cellStyle name="Normal 5 4 2 4 4" xfId="3678"/>
    <cellStyle name="Normal 5 4 2 5" xfId="805"/>
    <cellStyle name="Normal 5 4 2 5 2" xfId="3683"/>
    <cellStyle name="Normal 5 4 2 5 3" xfId="3682"/>
    <cellStyle name="Normal 5 4 2 6" xfId="3684"/>
    <cellStyle name="Normal 5 4 2 7" xfId="3669"/>
    <cellStyle name="Normal 5 4 3" xfId="252"/>
    <cellStyle name="Normal 5 4 3 2" xfId="883"/>
    <cellStyle name="Normal 5 4 3 2 2" xfId="3687"/>
    <cellStyle name="Normal 5 4 3 2 3" xfId="3686"/>
    <cellStyle name="Normal 5 4 3 3" xfId="3688"/>
    <cellStyle name="Normal 5 4 3 4" xfId="3685"/>
    <cellStyle name="Normal 5 4 4" xfId="411"/>
    <cellStyle name="Normal 5 4 4 2" xfId="1041"/>
    <cellStyle name="Normal 5 4 4 2 2" xfId="3691"/>
    <cellStyle name="Normal 5 4 4 2 3" xfId="3690"/>
    <cellStyle name="Normal 5 4 4 3" xfId="3692"/>
    <cellStyle name="Normal 5 4 4 4" xfId="3689"/>
    <cellStyle name="Normal 5 4 5" xfId="569"/>
    <cellStyle name="Normal 5 4 5 2" xfId="1199"/>
    <cellStyle name="Normal 5 4 5 2 2" xfId="3695"/>
    <cellStyle name="Normal 5 4 5 2 3" xfId="3696"/>
    <cellStyle name="Normal 5 4 5 2 4" xfId="3694"/>
    <cellStyle name="Normal 5 4 5 3" xfId="3697"/>
    <cellStyle name="Normal 5 4 5 4" xfId="3693"/>
    <cellStyle name="Normal 5 4 6" xfId="727"/>
    <cellStyle name="Normal 5 4 6 2" xfId="3699"/>
    <cellStyle name="Normal 5 4 6 3" xfId="3698"/>
    <cellStyle name="Normal 5 4 7" xfId="3700"/>
    <cellStyle name="Normal 5 4 8" xfId="3668"/>
    <cellStyle name="Normal 5 5" xfId="122"/>
    <cellStyle name="Normal 5 5 2" xfId="278"/>
    <cellStyle name="Normal 5 5 2 2" xfId="909"/>
    <cellStyle name="Normal 5 5 2 2 2" xfId="3704"/>
    <cellStyle name="Normal 5 5 2 2 3" xfId="3703"/>
    <cellStyle name="Normal 5 5 2 3" xfId="3705"/>
    <cellStyle name="Normal 5 5 2 4" xfId="3702"/>
    <cellStyle name="Normal 5 5 3" xfId="437"/>
    <cellStyle name="Normal 5 5 3 2" xfId="1067"/>
    <cellStyle name="Normal 5 5 3 2 2" xfId="3708"/>
    <cellStyle name="Normal 5 5 3 2 3" xfId="3707"/>
    <cellStyle name="Normal 5 5 3 3" xfId="3709"/>
    <cellStyle name="Normal 5 5 3 4" xfId="3706"/>
    <cellStyle name="Normal 5 5 4" xfId="595"/>
    <cellStyle name="Normal 5 5 4 2" xfId="1225"/>
    <cellStyle name="Normal 5 5 4 2 2" xfId="3712"/>
    <cellStyle name="Normal 5 5 4 2 3" xfId="3711"/>
    <cellStyle name="Normal 5 5 4 3" xfId="3713"/>
    <cellStyle name="Normal 5 5 4 4" xfId="3710"/>
    <cellStyle name="Normal 5 5 5" xfId="753"/>
    <cellStyle name="Normal 5 5 5 2" xfId="3715"/>
    <cellStyle name="Normal 5 5 5 3" xfId="3714"/>
    <cellStyle name="Normal 5 5 6" xfId="3716"/>
    <cellStyle name="Normal 5 5 7" xfId="3701"/>
    <cellStyle name="Normal 5 6" xfId="200"/>
    <cellStyle name="Normal 5 6 2" xfId="831"/>
    <cellStyle name="Normal 5 6 2 2" xfId="3719"/>
    <cellStyle name="Normal 5 6 2 3" xfId="3718"/>
    <cellStyle name="Normal 5 6 3" xfId="3720"/>
    <cellStyle name="Normal 5 6 4" xfId="3717"/>
    <cellStyle name="Normal 5 7" xfId="359"/>
    <cellStyle name="Normal 5 7 2" xfId="989"/>
    <cellStyle name="Normal 5 7 2 2" xfId="3723"/>
    <cellStyle name="Normal 5 7 2 3" xfId="3722"/>
    <cellStyle name="Normal 5 7 3" xfId="3724"/>
    <cellStyle name="Normal 5 7 4" xfId="3721"/>
    <cellStyle name="Normal 5 8" xfId="517"/>
    <cellStyle name="Normal 5 8 2" xfId="1147"/>
    <cellStyle name="Normal 5 8 2 2" xfId="3727"/>
    <cellStyle name="Normal 5 8 2 3" xfId="3726"/>
    <cellStyle name="Normal 5 8 3" xfId="3728"/>
    <cellStyle name="Normal 5 8 4" xfId="3725"/>
    <cellStyle name="Normal 5 9" xfId="675"/>
    <cellStyle name="Normal 5 9 2" xfId="3730"/>
    <cellStyle name="Normal 5 9 3" xfId="3729"/>
    <cellStyle name="Normal 6" xfId="346"/>
    <cellStyle name="Normal 6 2" xfId="505"/>
    <cellStyle name="Normal 6 2 2" xfId="1135"/>
    <cellStyle name="Normal 6 2 2 2" xfId="3734"/>
    <cellStyle name="Normal 6 2 2 3" xfId="3733"/>
    <cellStyle name="Normal 6 2 3" xfId="3735"/>
    <cellStyle name="Normal 6 2 4" xfId="3732"/>
    <cellStyle name="Normal 6 3" xfId="663"/>
    <cellStyle name="Normal 6 3 2" xfId="1293"/>
    <cellStyle name="Normal 6 3 2 2" xfId="3738"/>
    <cellStyle name="Normal 6 3 2 3" xfId="3737"/>
    <cellStyle name="Normal 6 3 3" xfId="1298"/>
    <cellStyle name="Normal 6 3 3 2" xfId="3739"/>
    <cellStyle name="Normal 6 3 4" xfId="1302"/>
    <cellStyle name="Normal 6 3 4 2" xfId="3740"/>
    <cellStyle name="Normal 6 3 5" xfId="1306"/>
    <cellStyle name="Normal 6 3 5 2" xfId="3741"/>
    <cellStyle name="Normal 6 3 6" xfId="3742"/>
    <cellStyle name="Normal 6 3 7" xfId="3743"/>
    <cellStyle name="Normal 6 3 8" xfId="3736"/>
    <cellStyle name="Normal 6 4" xfId="977"/>
    <cellStyle name="Normal 6 4 2" xfId="3745"/>
    <cellStyle name="Normal 6 4 3" xfId="3744"/>
    <cellStyle name="Normal 6 5" xfId="3746"/>
    <cellStyle name="Normal 6 6" xfId="3731"/>
    <cellStyle name="Normal 7" xfId="1296"/>
    <cellStyle name="Normal 7 2" xfId="3747"/>
    <cellStyle name="Normal 8" xfId="1300"/>
    <cellStyle name="Normal 8 2" xfId="3748"/>
    <cellStyle name="Normal 9" xfId="1304"/>
    <cellStyle name="Normal 9 2" xfId="3749"/>
    <cellStyle name="Porcentual 2" xfId="7"/>
    <cellStyle name="Porcentual 2 10" xfId="670"/>
    <cellStyle name="Porcentual 2 10 2" xfId="3752"/>
    <cellStyle name="Porcentual 2 10 3" xfId="3751"/>
    <cellStyle name="Porcentual 2 11" xfId="21"/>
    <cellStyle name="Porcentual 2 11 2" xfId="3753"/>
    <cellStyle name="Porcentual 2 12" xfId="3750"/>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2 2 2" xfId="3758"/>
    <cellStyle name="Porcentual 2 4 2 2 2 3" xfId="3757"/>
    <cellStyle name="Porcentual 2 4 2 2 3" xfId="3759"/>
    <cellStyle name="Porcentual 2 4 2 2 4" xfId="3756"/>
    <cellStyle name="Porcentual 2 4 2 3" xfId="458"/>
    <cellStyle name="Porcentual 2 4 2 3 2" xfId="1088"/>
    <cellStyle name="Porcentual 2 4 2 3 2 2" xfId="3762"/>
    <cellStyle name="Porcentual 2 4 2 3 2 3" xfId="3761"/>
    <cellStyle name="Porcentual 2 4 2 3 3" xfId="3763"/>
    <cellStyle name="Porcentual 2 4 2 3 4" xfId="3760"/>
    <cellStyle name="Porcentual 2 4 2 4" xfId="616"/>
    <cellStyle name="Porcentual 2 4 2 4 2" xfId="1246"/>
    <cellStyle name="Porcentual 2 4 2 4 2 2" xfId="3766"/>
    <cellStyle name="Porcentual 2 4 2 4 2 3" xfId="3765"/>
    <cellStyle name="Porcentual 2 4 2 4 3" xfId="3767"/>
    <cellStyle name="Porcentual 2 4 2 4 4" xfId="3764"/>
    <cellStyle name="Porcentual 2 4 2 5" xfId="774"/>
    <cellStyle name="Porcentual 2 4 2 5 2" xfId="3769"/>
    <cellStyle name="Porcentual 2 4 2 5 3" xfId="3768"/>
    <cellStyle name="Porcentual 2 4 2 6" xfId="3770"/>
    <cellStyle name="Porcentual 2 4 2 7" xfId="3755"/>
    <cellStyle name="Porcentual 2 4 3" xfId="221"/>
    <cellStyle name="Porcentual 2 4 3 2" xfId="852"/>
    <cellStyle name="Porcentual 2 4 3 2 2" xfId="3773"/>
    <cellStyle name="Porcentual 2 4 3 2 3" xfId="3772"/>
    <cellStyle name="Porcentual 2 4 3 3" xfId="3774"/>
    <cellStyle name="Porcentual 2 4 3 4" xfId="3771"/>
    <cellStyle name="Porcentual 2 4 4" xfId="380"/>
    <cellStyle name="Porcentual 2 4 4 2" xfId="1010"/>
    <cellStyle name="Porcentual 2 4 4 2 2" xfId="3777"/>
    <cellStyle name="Porcentual 2 4 4 2 3" xfId="3776"/>
    <cellStyle name="Porcentual 2 4 4 3" xfId="3778"/>
    <cellStyle name="Porcentual 2 4 4 4" xfId="3775"/>
    <cellStyle name="Porcentual 2 4 5" xfId="538"/>
    <cellStyle name="Porcentual 2 4 5 2" xfId="1168"/>
    <cellStyle name="Porcentual 2 4 5 2 2" xfId="3781"/>
    <cellStyle name="Porcentual 2 4 5 2 3" xfId="3780"/>
    <cellStyle name="Porcentual 2 4 5 3" xfId="3782"/>
    <cellStyle name="Porcentual 2 4 5 4" xfId="3779"/>
    <cellStyle name="Porcentual 2 4 6" xfId="696"/>
    <cellStyle name="Porcentual 2 4 6 2" xfId="3784"/>
    <cellStyle name="Porcentual 2 4 6 3" xfId="3783"/>
    <cellStyle name="Porcentual 2 4 7" xfId="3785"/>
    <cellStyle name="Porcentual 2 4 8" xfId="3754"/>
    <cellStyle name="Porcentual 2 5" xfId="91"/>
    <cellStyle name="Porcentual 2 5 2" xfId="169"/>
    <cellStyle name="Porcentual 2 5 2 2" xfId="325"/>
    <cellStyle name="Porcentual 2 5 2 2 2" xfId="956"/>
    <cellStyle name="Porcentual 2 5 2 2 2 2" xfId="3790"/>
    <cellStyle name="Porcentual 2 5 2 2 2 3" xfId="3789"/>
    <cellStyle name="Porcentual 2 5 2 2 3" xfId="3791"/>
    <cellStyle name="Porcentual 2 5 2 2 4" xfId="3788"/>
    <cellStyle name="Porcentual 2 5 2 3" xfId="484"/>
    <cellStyle name="Porcentual 2 5 2 3 2" xfId="1114"/>
    <cellStyle name="Porcentual 2 5 2 3 2 2" xfId="3794"/>
    <cellStyle name="Porcentual 2 5 2 3 2 3" xfId="3793"/>
    <cellStyle name="Porcentual 2 5 2 3 3" xfId="3795"/>
    <cellStyle name="Porcentual 2 5 2 3 4" xfId="3792"/>
    <cellStyle name="Porcentual 2 5 2 4" xfId="642"/>
    <cellStyle name="Porcentual 2 5 2 4 2" xfId="1272"/>
    <cellStyle name="Porcentual 2 5 2 4 2 2" xfId="3798"/>
    <cellStyle name="Porcentual 2 5 2 4 2 3" xfId="3797"/>
    <cellStyle name="Porcentual 2 5 2 4 3" xfId="3799"/>
    <cellStyle name="Porcentual 2 5 2 4 4" xfId="3796"/>
    <cellStyle name="Porcentual 2 5 2 5" xfId="800"/>
    <cellStyle name="Porcentual 2 5 2 5 2" xfId="3801"/>
    <cellStyle name="Porcentual 2 5 2 5 3" xfId="3800"/>
    <cellStyle name="Porcentual 2 5 2 6" xfId="3802"/>
    <cellStyle name="Porcentual 2 5 2 7" xfId="3787"/>
    <cellStyle name="Porcentual 2 5 3" xfId="247"/>
    <cellStyle name="Porcentual 2 5 3 2" xfId="878"/>
    <cellStyle name="Porcentual 2 5 3 2 2" xfId="3805"/>
    <cellStyle name="Porcentual 2 5 3 2 3" xfId="3804"/>
    <cellStyle name="Porcentual 2 5 3 3" xfId="3806"/>
    <cellStyle name="Porcentual 2 5 3 4" xfId="3803"/>
    <cellStyle name="Porcentual 2 5 4" xfId="406"/>
    <cellStyle name="Porcentual 2 5 4 2" xfId="1036"/>
    <cellStyle name="Porcentual 2 5 4 2 2" xfId="3809"/>
    <cellStyle name="Porcentual 2 5 4 2 3" xfId="3808"/>
    <cellStyle name="Porcentual 2 5 4 3" xfId="3810"/>
    <cellStyle name="Porcentual 2 5 4 4" xfId="3807"/>
    <cellStyle name="Porcentual 2 5 5" xfId="564"/>
    <cellStyle name="Porcentual 2 5 5 2" xfId="1194"/>
    <cellStyle name="Porcentual 2 5 5 2 2" xfId="3813"/>
    <cellStyle name="Porcentual 2 5 5 2 3" xfId="3812"/>
    <cellStyle name="Porcentual 2 5 5 3" xfId="3814"/>
    <cellStyle name="Porcentual 2 5 5 4" xfId="3811"/>
    <cellStyle name="Porcentual 2 5 6" xfId="722"/>
    <cellStyle name="Porcentual 2 5 6 2" xfId="3816"/>
    <cellStyle name="Porcentual 2 5 6 3" xfId="3815"/>
    <cellStyle name="Porcentual 2 5 7" xfId="3817"/>
    <cellStyle name="Porcentual 2 5 8" xfId="3786"/>
    <cellStyle name="Porcentual 2 6" xfId="117"/>
    <cellStyle name="Porcentual 2 6 2" xfId="273"/>
    <cellStyle name="Porcentual 2 6 2 2" xfId="904"/>
    <cellStyle name="Porcentual 2 6 2 2 2" xfId="3821"/>
    <cellStyle name="Porcentual 2 6 2 2 3" xfId="3820"/>
    <cellStyle name="Porcentual 2 6 2 3" xfId="3822"/>
    <cellStyle name="Porcentual 2 6 2 4" xfId="3819"/>
    <cellStyle name="Porcentual 2 6 3" xfId="432"/>
    <cellStyle name="Porcentual 2 6 3 2" xfId="1062"/>
    <cellStyle name="Porcentual 2 6 3 2 2" xfId="3825"/>
    <cellStyle name="Porcentual 2 6 3 2 3" xfId="3824"/>
    <cellStyle name="Porcentual 2 6 3 3" xfId="3826"/>
    <cellStyle name="Porcentual 2 6 3 4" xfId="3823"/>
    <cellStyle name="Porcentual 2 6 4" xfId="590"/>
    <cellStyle name="Porcentual 2 6 4 2" xfId="1220"/>
    <cellStyle name="Porcentual 2 6 4 2 2" xfId="3829"/>
    <cellStyle name="Porcentual 2 6 4 2 3" xfId="3828"/>
    <cellStyle name="Porcentual 2 6 4 3" xfId="3830"/>
    <cellStyle name="Porcentual 2 6 4 4" xfId="3827"/>
    <cellStyle name="Porcentual 2 6 5" xfId="748"/>
    <cellStyle name="Porcentual 2 6 5 2" xfId="3832"/>
    <cellStyle name="Porcentual 2 6 5 3" xfId="3831"/>
    <cellStyle name="Porcentual 2 6 6" xfId="3833"/>
    <cellStyle name="Porcentual 2 6 7" xfId="3818"/>
    <cellStyle name="Porcentual 2 7" xfId="195"/>
    <cellStyle name="Porcentual 2 7 2" xfId="826"/>
    <cellStyle name="Porcentual 2 7 2 2" xfId="3836"/>
    <cellStyle name="Porcentual 2 7 2 3" xfId="3835"/>
    <cellStyle name="Porcentual 2 7 3" xfId="3837"/>
    <cellStyle name="Porcentual 2 7 4" xfId="3834"/>
    <cellStyle name="Porcentual 2 8" xfId="354"/>
    <cellStyle name="Porcentual 2 8 2" xfId="984"/>
    <cellStyle name="Porcentual 2 8 2 2" xfId="3840"/>
    <cellStyle name="Porcentual 2 8 2 3" xfId="3839"/>
    <cellStyle name="Porcentual 2 8 3" xfId="3841"/>
    <cellStyle name="Porcentual 2 8 4" xfId="3838"/>
    <cellStyle name="Porcentual 2 9" xfId="512"/>
    <cellStyle name="Porcentual 2 9 2" xfId="1142"/>
    <cellStyle name="Porcentual 2 9 2 2" xfId="3844"/>
    <cellStyle name="Porcentual 2 9 2 3" xfId="3843"/>
    <cellStyle name="Porcentual 2 9 3" xfId="3845"/>
    <cellStyle name="Porcentual 2 9 4" xfId="3842"/>
    <cellStyle name="TableStyleLight1" xfId="8"/>
    <cellStyle name="TableStyleLight1 2" xfId="30"/>
    <cellStyle name="TableStyleLight1 3" xfId="1299"/>
    <cellStyle name="TableStyleLight1 4" xfId="1303"/>
    <cellStyle name="TableStyleLight1 5" xfId="1307"/>
    <cellStyle name="TableStyleLight1 6" xfId="384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a:extLst>
            <a:ext uri="{FF2B5EF4-FFF2-40B4-BE49-F238E27FC236}">
              <a16:creationId xmlns="" xmlns:a16="http://schemas.microsoft.com/office/drawing/2014/main" id="{00000000-0008-0000-0000-00008C1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280147</xdr:colOff>
      <xdr:row>0</xdr:row>
      <xdr:rowOff>145677</xdr:rowOff>
    </xdr:from>
    <xdr:ext cx="847725" cy="727983"/>
    <xdr:pic>
      <xdr:nvPicPr>
        <xdr:cNvPr id="2" name="2 Imagen" descr="Logo Alta Definición.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47" y="145677"/>
          <a:ext cx="84772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680357</xdr:colOff>
      <xdr:row>0</xdr:row>
      <xdr:rowOff>229960</xdr:rowOff>
    </xdr:from>
    <xdr:ext cx="847725" cy="727983"/>
    <xdr:pic>
      <xdr:nvPicPr>
        <xdr:cNvPr id="2" name="2 Imagen" descr="Logo Alta Definición.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57" y="191860"/>
          <a:ext cx="847725" cy="727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nrozo\Mis%20documentos\Downloads\Plan%20de%20Adquisiciones%20%202018%20diciembre%2026%20d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LAN%20DE%20ADQUISICIONES%20%20%20BOGOTA%20MEJOR%20PARA%20TODOS%20V4%20SEGUIMIENTO%20A%2015%20DE%20SEPT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SECOP"/>
      <sheetName val="listas"/>
    </sheetNames>
    <sheetDataSet>
      <sheetData sheetId="0"/>
      <sheetData sheetId="1"/>
      <sheetData sheetId="2"/>
      <sheetData sheetId="3">
        <row r="1">
          <cell r="B1" t="str">
            <v>CCE-02</v>
          </cell>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plazas@idep.edu.co" TargetMode="External"/><Relationship Id="rId13" Type="http://schemas.openxmlformats.org/officeDocument/2006/relationships/hyperlink" Target="mailto:cplazas@idep.edu.co" TargetMode="External"/><Relationship Id="rId18" Type="http://schemas.openxmlformats.org/officeDocument/2006/relationships/hyperlink" Target="mailto:adiaz@idep.edu.co" TargetMode="External"/><Relationship Id="rId26" Type="http://schemas.openxmlformats.org/officeDocument/2006/relationships/vmlDrawing" Target="../drawings/vmlDrawing1.vml"/><Relationship Id="rId3" Type="http://schemas.openxmlformats.org/officeDocument/2006/relationships/hyperlink" Target="mailto:adiazi@idep.edu.co" TargetMode="External"/><Relationship Id="rId21" Type="http://schemas.openxmlformats.org/officeDocument/2006/relationships/hyperlink" Target="mailto:cplazas@idep.edu.co" TargetMode="External"/><Relationship Id="rId7" Type="http://schemas.openxmlformats.org/officeDocument/2006/relationships/hyperlink" Target="mailto:olsanchez@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drawing" Target="../drawings/drawing2.xm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hyperlink" Target="mailto:rcortes@idep.edu.co" TargetMode="External"/><Relationship Id="rId1" Type="http://schemas.openxmlformats.org/officeDocument/2006/relationships/hyperlink" Target="mailto:olsanchez@idep.edu.co" TargetMode="External"/><Relationship Id="rId6" Type="http://schemas.openxmlformats.org/officeDocument/2006/relationships/hyperlink" Target="mailto:adiazi@idep.edu.co" TargetMode="External"/><Relationship Id="rId11" Type="http://schemas.openxmlformats.org/officeDocument/2006/relationships/hyperlink" Target="mailto:cplazas@idep.edu.co" TargetMode="External"/><Relationship Id="rId24" Type="http://schemas.openxmlformats.org/officeDocument/2006/relationships/printerSettings" Target="../printerSettings/printerSettings2.bin"/><Relationship Id="rId5" Type="http://schemas.openxmlformats.org/officeDocument/2006/relationships/hyperlink" Target="mailto:cplazas@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10" Type="http://schemas.openxmlformats.org/officeDocument/2006/relationships/hyperlink" Target="mailto:olsanchez@idep.edu.co" TargetMode="External"/><Relationship Id="rId19" Type="http://schemas.openxmlformats.org/officeDocument/2006/relationships/hyperlink" Target="mailto:adiaz@idep.edu.co" TargetMode="External"/><Relationship Id="rId4" Type="http://schemas.openxmlformats.org/officeDocument/2006/relationships/hyperlink" Target="mailto:adiazi@idep.edu.co" TargetMode="External"/><Relationship Id="rId9" Type="http://schemas.openxmlformats.org/officeDocument/2006/relationships/hyperlink" Target="mailto:olsanchez@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mailto:lcorrea@idep.edu.co" TargetMode="External"/><Relationship Id="rId13" Type="http://schemas.openxmlformats.org/officeDocument/2006/relationships/hyperlink" Target="mailto:lcorrea@idep.edu.co" TargetMode="External"/><Relationship Id="rId18" Type="http://schemas.openxmlformats.org/officeDocument/2006/relationships/hyperlink" Target="mailto:nbeltran@idep.edu.co" TargetMode="External"/><Relationship Id="rId26" Type="http://schemas.openxmlformats.org/officeDocument/2006/relationships/hyperlink" Target="mailto:agevara@idep.edu.co" TargetMode="External"/><Relationship Id="rId39" Type="http://schemas.openxmlformats.org/officeDocument/2006/relationships/hyperlink" Target="mailto:lcorrea@idep.edu.co" TargetMode="External"/><Relationship Id="rId3" Type="http://schemas.openxmlformats.org/officeDocument/2006/relationships/hyperlink" Target="mailto:olsanchez@idep.edu.co" TargetMode="External"/><Relationship Id="rId21" Type="http://schemas.openxmlformats.org/officeDocument/2006/relationships/hyperlink" Target="mailto:nbeltran@idep.edu.co" TargetMode="External"/><Relationship Id="rId34" Type="http://schemas.openxmlformats.org/officeDocument/2006/relationships/hyperlink" Target="mailto:obonilla@idep.edu.co" TargetMode="External"/><Relationship Id="rId42" Type="http://schemas.openxmlformats.org/officeDocument/2006/relationships/vmlDrawing" Target="../drawings/vmlDrawing2.vml"/><Relationship Id="rId7"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agevara@idep.edu.co" TargetMode="External"/><Relationship Id="rId33" Type="http://schemas.openxmlformats.org/officeDocument/2006/relationships/hyperlink" Target="mailto:ogomez@idep.edu.co" TargetMode="External"/><Relationship Id="rId38" Type="http://schemas.openxmlformats.org/officeDocument/2006/relationships/hyperlink" Target="mailto:olsanchez@idep.edu.co" TargetMode="Externa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0" Type="http://schemas.openxmlformats.org/officeDocument/2006/relationships/hyperlink" Target="mailto:nbeltran@idep.edu.co" TargetMode="External"/><Relationship Id="rId29" Type="http://schemas.openxmlformats.org/officeDocument/2006/relationships/hyperlink" Target="mailto:cplazas@idep.edu.co" TargetMode="External"/><Relationship Id="rId41" Type="http://schemas.openxmlformats.org/officeDocument/2006/relationships/drawing" Target="../drawings/drawing3.xml"/><Relationship Id="rId1" Type="http://schemas.openxmlformats.org/officeDocument/2006/relationships/hyperlink" Target="mailto:nbeltran@idep.edu.co" TargetMode="External"/><Relationship Id="rId6" Type="http://schemas.openxmlformats.org/officeDocument/2006/relationships/hyperlink" Target="mailto:olsanchez@idep.edu.co" TargetMode="External"/><Relationship Id="rId11" Type="http://schemas.openxmlformats.org/officeDocument/2006/relationships/hyperlink" Target="mailto:cplazas@idep.edu.co" TargetMode="External"/><Relationship Id="rId24" Type="http://schemas.openxmlformats.org/officeDocument/2006/relationships/hyperlink" Target="mailto:obonilla@idep.edu.co" TargetMode="External"/><Relationship Id="rId32" Type="http://schemas.openxmlformats.org/officeDocument/2006/relationships/hyperlink" Target="mailto:cplazas@idep.edu.co" TargetMode="External"/><Relationship Id="rId37" Type="http://schemas.openxmlformats.org/officeDocument/2006/relationships/hyperlink" Target="mailto:cplazas@idep.edu.co" TargetMode="External"/><Relationship Id="rId40" Type="http://schemas.openxmlformats.org/officeDocument/2006/relationships/printerSettings" Target="../printerSettings/printerSettings3.bin"/><Relationship Id="rId5" Type="http://schemas.openxmlformats.org/officeDocument/2006/relationships/hyperlink" Target="mailto:olsanchez@idep.edu.co" TargetMode="External"/><Relationship Id="rId15" Type="http://schemas.openxmlformats.org/officeDocument/2006/relationships/hyperlink" Target="mailto:lcorrea@idep.edu.co" TargetMode="External"/><Relationship Id="rId23" Type="http://schemas.openxmlformats.org/officeDocument/2006/relationships/hyperlink" Target="mailto:olsanchez@idep.edu.co" TargetMode="External"/><Relationship Id="rId28" Type="http://schemas.openxmlformats.org/officeDocument/2006/relationships/hyperlink" Target="mailto:agevara@idep.edu.co" TargetMode="External"/><Relationship Id="rId36" Type="http://schemas.openxmlformats.org/officeDocument/2006/relationships/hyperlink" Target="mailto:lcorrea@idep.edu.co" TargetMode="External"/><Relationship Id="rId10" Type="http://schemas.openxmlformats.org/officeDocument/2006/relationships/hyperlink" Target="mailto:cplazas@idep.edu.co" TargetMode="External"/><Relationship Id="rId19" Type="http://schemas.openxmlformats.org/officeDocument/2006/relationships/hyperlink" Target="mailto:nbeltran@idep.edu.co" TargetMode="External"/><Relationship Id="rId31" Type="http://schemas.openxmlformats.org/officeDocument/2006/relationships/hyperlink" Target="mailto:cplazas@idep.edu.co" TargetMode="External"/><Relationship Id="rId4" Type="http://schemas.openxmlformats.org/officeDocument/2006/relationships/hyperlink" Target="mailto:olsanchez@idep.edu.co" TargetMode="External"/><Relationship Id="rId9" Type="http://schemas.openxmlformats.org/officeDocument/2006/relationships/hyperlink" Target="mailto:cplazas@idep.edu.co" TargetMode="External"/><Relationship Id="rId14" Type="http://schemas.openxmlformats.org/officeDocument/2006/relationships/hyperlink" Target="mailto:lcorrea@idep.edu.co" TargetMode="External"/><Relationship Id="rId22" Type="http://schemas.openxmlformats.org/officeDocument/2006/relationships/hyperlink" Target="mailto:nbeltran@idep.edu.co" TargetMode="External"/><Relationship Id="rId27" Type="http://schemas.openxmlformats.org/officeDocument/2006/relationships/hyperlink" Target="mailto:agevara@idep.edu.co" TargetMode="External"/><Relationship Id="rId30" Type="http://schemas.openxmlformats.org/officeDocument/2006/relationships/hyperlink" Target="mailto:cplazas@idep.edu.co" TargetMode="External"/><Relationship Id="rId35" Type="http://schemas.openxmlformats.org/officeDocument/2006/relationships/hyperlink" Target="mailto:cplazas@idep.edu.co" TargetMode="External"/><Relationship Id="rId4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ColWidth="11.42578125"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215" t="s">
        <v>499</v>
      </c>
      <c r="I2" s="1215"/>
      <c r="J2" s="1215"/>
      <c r="K2" s="1215"/>
      <c r="L2" s="1215"/>
      <c r="M2" s="1215"/>
      <c r="N2" s="1215"/>
      <c r="O2" s="1215"/>
      <c r="P2" s="1215"/>
      <c r="Q2" s="1215"/>
      <c r="R2" s="1215"/>
      <c r="S2" s="1215"/>
      <c r="T2" s="539"/>
      <c r="U2" s="1214" t="s">
        <v>498</v>
      </c>
      <c r="V2" s="1214"/>
      <c r="W2" s="1214"/>
    </row>
    <row r="3" spans="2:35" ht="19.5" customHeight="1" x14ac:dyDescent="0.25">
      <c r="H3" s="1215"/>
      <c r="I3" s="1215"/>
      <c r="J3" s="1215"/>
      <c r="K3" s="1215"/>
      <c r="L3" s="1215"/>
      <c r="M3" s="1215"/>
      <c r="N3" s="1215"/>
      <c r="O3" s="1215"/>
      <c r="P3" s="1215"/>
      <c r="Q3" s="1215"/>
      <c r="R3" s="1215"/>
      <c r="S3" s="1215"/>
      <c r="T3" s="539"/>
      <c r="U3" s="1214" t="s">
        <v>497</v>
      </c>
      <c r="V3" s="1214"/>
      <c r="W3" s="1214"/>
      <c r="Y3" s="13"/>
    </row>
    <row r="4" spans="2:35" ht="5.25" customHeight="1" x14ac:dyDescent="0.25">
      <c r="H4" s="1215"/>
      <c r="I4" s="1215"/>
      <c r="J4" s="1215"/>
      <c r="K4" s="1215"/>
      <c r="L4" s="1215"/>
      <c r="M4" s="1215"/>
      <c r="N4" s="1215"/>
      <c r="O4" s="1215"/>
      <c r="P4" s="1215"/>
      <c r="Q4" s="1215"/>
      <c r="R4" s="1215"/>
      <c r="S4" s="1215"/>
      <c r="T4" s="539"/>
      <c r="U4" s="530" t="s">
        <v>496</v>
      </c>
      <c r="V4" s="530"/>
      <c r="W4" s="530"/>
      <c r="Y4" s="13"/>
    </row>
    <row r="5" spans="2:35" ht="16.5" customHeight="1" x14ac:dyDescent="0.25">
      <c r="H5" s="1215"/>
      <c r="I5" s="1215"/>
      <c r="J5" s="1215"/>
      <c r="K5" s="1215"/>
      <c r="L5" s="1215"/>
      <c r="M5" s="1215"/>
      <c r="N5" s="1215"/>
      <c r="O5" s="1215"/>
      <c r="P5" s="1215"/>
      <c r="Q5" s="1215"/>
      <c r="R5" s="1215"/>
      <c r="S5" s="1215"/>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495</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494</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493</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217" t="s">
        <v>492</v>
      </c>
      <c r="E11" s="1217"/>
      <c r="F11" s="1217"/>
      <c r="G11" s="1217"/>
      <c r="H11" s="1217"/>
      <c r="I11" s="1217"/>
      <c r="J11" s="1217"/>
      <c r="K11" s="1217"/>
      <c r="L11" s="1217"/>
      <c r="M11" s="1217"/>
      <c r="N11" s="1217"/>
      <c r="O11" s="531"/>
      <c r="P11" s="531"/>
      <c r="Q11" s="531"/>
      <c r="R11" s="531"/>
      <c r="S11" s="531"/>
      <c r="T11" s="531"/>
      <c r="U11" s="530"/>
      <c r="V11" s="530"/>
      <c r="W11" s="530"/>
      <c r="Y11" s="13"/>
    </row>
    <row r="12" spans="2:35" ht="21.75" customHeight="1" x14ac:dyDescent="0.25">
      <c r="D12" s="535" t="s">
        <v>491</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490</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489</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217" t="s">
        <v>488</v>
      </c>
      <c r="E15" s="1217"/>
      <c r="F15" s="1217"/>
      <c r="G15" s="1217"/>
      <c r="H15" s="1217"/>
      <c r="I15" s="1217"/>
      <c r="J15" s="1217"/>
      <c r="K15" s="1217"/>
      <c r="L15" s="1217"/>
      <c r="M15" s="1217"/>
      <c r="N15" s="1217"/>
      <c r="O15" s="528"/>
      <c r="P15" s="527"/>
      <c r="Q15" s="527"/>
      <c r="R15" s="527"/>
      <c r="S15" s="527"/>
      <c r="T15" s="527"/>
      <c r="U15" s="527"/>
      <c r="V15" s="527"/>
      <c r="W15" s="527"/>
      <c r="X15" s="1225" t="str">
        <f>+'[3]cuadro resumen'!C2</f>
        <v xml:space="preserve">SEGUIMIENTO PRESUPUESTO DE INVERSIÓN  A 15 NOVIEMBRE 2013 </v>
      </c>
      <c r="Y15" s="1225"/>
      <c r="AH15" s="3"/>
      <c r="AI15" s="2"/>
    </row>
    <row r="16" spans="2:35" s="13" customFormat="1" ht="42" customHeight="1" x14ac:dyDescent="0.25">
      <c r="B16" s="1233" t="s">
        <v>1</v>
      </c>
      <c r="C16" s="1243" t="s">
        <v>2</v>
      </c>
      <c r="D16" s="1245" t="s">
        <v>487</v>
      </c>
      <c r="E16" s="1143" t="s">
        <v>486</v>
      </c>
      <c r="F16" s="1143" t="s">
        <v>485</v>
      </c>
      <c r="G16" s="1216" t="s">
        <v>3</v>
      </c>
      <c r="H16" s="1216" t="s">
        <v>484</v>
      </c>
      <c r="I16" s="1133" t="s">
        <v>483</v>
      </c>
      <c r="J16" s="1133" t="s">
        <v>15</v>
      </c>
      <c r="K16" s="1133" t="s">
        <v>16</v>
      </c>
      <c r="L16" s="1222" t="s">
        <v>482</v>
      </c>
      <c r="M16" s="1223"/>
      <c r="N16" s="1224"/>
      <c r="O16" s="1128" t="s">
        <v>4</v>
      </c>
      <c r="P16" s="1129"/>
      <c r="Q16" s="1130"/>
      <c r="R16" s="1122" t="s">
        <v>5</v>
      </c>
      <c r="S16" s="1123"/>
      <c r="T16" s="1123"/>
      <c r="U16" s="1123"/>
      <c r="V16" s="1124"/>
      <c r="W16" s="1119" t="s">
        <v>6</v>
      </c>
      <c r="X16" s="521" t="s">
        <v>481</v>
      </c>
      <c r="Y16" s="520" t="s">
        <v>480</v>
      </c>
      <c r="Z16" s="1117" t="s">
        <v>6</v>
      </c>
      <c r="AA16" s="1117" t="s">
        <v>479</v>
      </c>
      <c r="AB16" s="1115" t="s">
        <v>478</v>
      </c>
      <c r="AC16" s="1115" t="s">
        <v>477</v>
      </c>
      <c r="AD16" s="1113" t="s">
        <v>476</v>
      </c>
      <c r="AE16" s="1105" t="s">
        <v>475</v>
      </c>
      <c r="AF16" s="1141" t="s">
        <v>474</v>
      </c>
      <c r="AG16" s="1103" t="s">
        <v>473</v>
      </c>
      <c r="AH16" s="1234" t="s">
        <v>472</v>
      </c>
      <c r="AI16" s="1235" t="s">
        <v>471</v>
      </c>
    </row>
    <row r="17" spans="2:35" ht="50.25" customHeight="1" x14ac:dyDescent="0.25">
      <c r="B17" s="1233"/>
      <c r="C17" s="1244"/>
      <c r="D17" s="1246"/>
      <c r="E17" s="1220"/>
      <c r="F17" s="1143"/>
      <c r="G17" s="1216"/>
      <c r="H17" s="1216"/>
      <c r="I17" s="1134"/>
      <c r="J17" s="1134"/>
      <c r="K17" s="1134"/>
      <c r="L17" s="526" t="s">
        <v>470</v>
      </c>
      <c r="M17" s="526" t="s">
        <v>469</v>
      </c>
      <c r="N17" s="526" t="s">
        <v>468</v>
      </c>
      <c r="O17" s="525" t="s">
        <v>464</v>
      </c>
      <c r="P17" s="523" t="s">
        <v>465</v>
      </c>
      <c r="Q17" s="523" t="s">
        <v>7</v>
      </c>
      <c r="R17" s="523" t="s">
        <v>467</v>
      </c>
      <c r="S17" s="524" t="s">
        <v>466</v>
      </c>
      <c r="T17" s="524"/>
      <c r="U17" s="523" t="s">
        <v>465</v>
      </c>
      <c r="V17" s="522" t="s">
        <v>7</v>
      </c>
      <c r="W17" s="1120"/>
      <c r="X17" s="521" t="s">
        <v>464</v>
      </c>
      <c r="Y17" s="520" t="s">
        <v>8</v>
      </c>
      <c r="Z17" s="1118"/>
      <c r="AA17" s="1118"/>
      <c r="AB17" s="1116"/>
      <c r="AC17" s="1116"/>
      <c r="AD17" s="1114"/>
      <c r="AE17" s="1106"/>
      <c r="AF17" s="1142"/>
      <c r="AG17" s="1104"/>
      <c r="AH17" s="1234"/>
      <c r="AI17" s="1235"/>
    </row>
    <row r="18" spans="2:35" ht="38.25" x14ac:dyDescent="0.25">
      <c r="B18" s="1209" t="s">
        <v>463</v>
      </c>
      <c r="C18" s="1212" t="s">
        <v>462</v>
      </c>
      <c r="D18" s="1138" t="s">
        <v>461</v>
      </c>
      <c r="E18" s="1138" t="s">
        <v>460</v>
      </c>
      <c r="F18" s="1138" t="s">
        <v>459</v>
      </c>
      <c r="G18" s="1107" t="s">
        <v>458</v>
      </c>
      <c r="H18" s="1110" t="s">
        <v>457</v>
      </c>
      <c r="I18" s="175"/>
      <c r="J18" s="175"/>
      <c r="K18" s="246" t="s">
        <v>456</v>
      </c>
      <c r="L18" s="212" t="s">
        <v>26</v>
      </c>
      <c r="M18" s="212">
        <v>7</v>
      </c>
      <c r="N18" s="509" t="s">
        <v>55</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153"/>
      <c r="C19" s="1213"/>
      <c r="D19" s="1139"/>
      <c r="E19" s="1139"/>
      <c r="F19" s="1139"/>
      <c r="G19" s="1108"/>
      <c r="H19" s="1111"/>
      <c r="I19" s="519"/>
      <c r="J19" s="97"/>
      <c r="K19" s="246" t="s">
        <v>455</v>
      </c>
      <c r="L19" s="212" t="s">
        <v>26</v>
      </c>
      <c r="M19" s="212">
        <v>7</v>
      </c>
      <c r="N19" s="509" t="s">
        <v>55</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153"/>
      <c r="C20" s="1213"/>
      <c r="D20" s="1139"/>
      <c r="E20" s="1139"/>
      <c r="F20" s="1139"/>
      <c r="G20" s="1108"/>
      <c r="H20" s="1111"/>
      <c r="I20" s="519"/>
      <c r="J20" s="97"/>
      <c r="K20" s="246" t="s">
        <v>454</v>
      </c>
      <c r="L20" s="212" t="s">
        <v>26</v>
      </c>
      <c r="M20" s="212">
        <v>7</v>
      </c>
      <c r="N20" s="509" t="s">
        <v>55</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153"/>
      <c r="C21" s="1213"/>
      <c r="D21" s="1139"/>
      <c r="E21" s="1139"/>
      <c r="F21" s="1139"/>
      <c r="G21" s="1108"/>
      <c r="H21" s="1111"/>
      <c r="I21" s="519"/>
      <c r="J21" s="97"/>
      <c r="K21" s="246" t="s">
        <v>178</v>
      </c>
      <c r="L21" s="212" t="s">
        <v>26</v>
      </c>
      <c r="M21" s="212">
        <v>7</v>
      </c>
      <c r="N21" s="509" t="s">
        <v>55</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153"/>
      <c r="C22" s="1213"/>
      <c r="D22" s="1139"/>
      <c r="E22" s="1139"/>
      <c r="F22" s="1139"/>
      <c r="G22" s="1109"/>
      <c r="H22" s="1112"/>
      <c r="I22" s="517" t="s">
        <v>28</v>
      </c>
      <c r="J22" s="517">
        <v>314</v>
      </c>
      <c r="K22" s="246" t="s">
        <v>453</v>
      </c>
      <c r="L22" s="212" t="s">
        <v>39</v>
      </c>
      <c r="M22" s="212">
        <v>8</v>
      </c>
      <c r="N22" s="509" t="s">
        <v>55</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166</v>
      </c>
      <c r="AD22" s="103"/>
      <c r="AE22" s="50"/>
      <c r="AF22" s="291"/>
      <c r="AG22" s="49"/>
      <c r="AH22" s="3">
        <f>+AI22/Z22</f>
        <v>0</v>
      </c>
      <c r="AI22" s="2">
        <v>0</v>
      </c>
    </row>
    <row r="23" spans="2:35" ht="22.5" customHeight="1" x14ac:dyDescent="0.25">
      <c r="B23" s="1153"/>
      <c r="C23" s="1213"/>
      <c r="D23" s="1139"/>
      <c r="E23" s="1139"/>
      <c r="F23" s="1139"/>
      <c r="G23" s="1121" t="s">
        <v>23</v>
      </c>
      <c r="H23" s="1121"/>
      <c r="I23" s="1121"/>
      <c r="J23" s="1121"/>
      <c r="K23" s="1121"/>
      <c r="L23" s="1121"/>
      <c r="M23" s="1121"/>
      <c r="N23" s="1121"/>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153"/>
      <c r="C24" s="1213"/>
      <c r="D24" s="1139"/>
      <c r="E24" s="1139"/>
      <c r="F24" s="1139"/>
      <c r="G24" s="470" t="s">
        <v>452</v>
      </c>
      <c r="H24" s="513" t="s">
        <v>443</v>
      </c>
      <c r="I24" s="512" t="s">
        <v>28</v>
      </c>
      <c r="J24" s="511">
        <v>185</v>
      </c>
      <c r="K24" s="345" t="s">
        <v>451</v>
      </c>
      <c r="L24" s="510" t="s">
        <v>35</v>
      </c>
      <c r="M24" s="212">
        <v>8</v>
      </c>
      <c r="N24" s="212" t="s">
        <v>55</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450</v>
      </c>
      <c r="AD24" s="431"/>
      <c r="AE24" s="136"/>
      <c r="AF24" s="50"/>
      <c r="AG24" s="49"/>
      <c r="AH24" s="3">
        <f>+AI24/Z24</f>
        <v>0.3</v>
      </c>
      <c r="AI24" s="2">
        <v>30000000</v>
      </c>
    </row>
    <row r="25" spans="2:35" ht="17.25" customHeight="1" x14ac:dyDescent="0.25">
      <c r="B25" s="1153"/>
      <c r="C25" s="1213"/>
      <c r="D25" s="1139"/>
      <c r="E25" s="1139"/>
      <c r="F25" s="1139"/>
      <c r="G25" s="1121" t="s">
        <v>23</v>
      </c>
      <c r="H25" s="1121"/>
      <c r="I25" s="1121"/>
      <c r="J25" s="1121"/>
      <c r="K25" s="1121"/>
      <c r="L25" s="1121"/>
      <c r="M25" s="1121"/>
      <c r="N25" s="1121"/>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153"/>
      <c r="C26" s="1213"/>
      <c r="D26" s="1139"/>
      <c r="E26" s="1139"/>
      <c r="F26" s="1139"/>
      <c r="G26" s="1107" t="s">
        <v>449</v>
      </c>
      <c r="H26" s="1131" t="s">
        <v>443</v>
      </c>
      <c r="I26" s="509" t="s">
        <v>28</v>
      </c>
      <c r="J26" s="509">
        <v>186</v>
      </c>
      <c r="K26" s="246" t="s">
        <v>448</v>
      </c>
      <c r="L26" s="505" t="s">
        <v>121</v>
      </c>
      <c r="M26" s="212">
        <v>7</v>
      </c>
      <c r="N26" s="509" t="s">
        <v>55</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447</v>
      </c>
      <c r="AD26" s="431"/>
      <c r="AE26" s="50"/>
      <c r="AF26" s="50"/>
      <c r="AG26" s="49"/>
      <c r="AH26" s="3">
        <f>+AI26/Z26</f>
        <v>0.3</v>
      </c>
      <c r="AI26" s="2">
        <v>8665650</v>
      </c>
    </row>
    <row r="27" spans="2:35" ht="66.75" customHeight="1" x14ac:dyDescent="0.25">
      <c r="B27" s="1153"/>
      <c r="C27" s="1213"/>
      <c r="D27" s="1139"/>
      <c r="E27" s="1139"/>
      <c r="F27" s="1139"/>
      <c r="G27" s="1109"/>
      <c r="H27" s="1132"/>
      <c r="I27" s="509" t="s">
        <v>28</v>
      </c>
      <c r="J27" s="509">
        <v>187</v>
      </c>
      <c r="K27" s="506" t="s">
        <v>446</v>
      </c>
      <c r="L27" s="505" t="s">
        <v>121</v>
      </c>
      <c r="M27" s="212">
        <v>7</v>
      </c>
      <c r="N27" s="509" t="s">
        <v>55</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445</v>
      </c>
      <c r="AD27" s="431"/>
      <c r="AE27" s="50"/>
      <c r="AF27" s="50"/>
      <c r="AG27" s="49"/>
      <c r="AH27" s="3">
        <f>+AI27/Z27</f>
        <v>0</v>
      </c>
      <c r="AI27" s="2">
        <v>0</v>
      </c>
    </row>
    <row r="28" spans="2:35" x14ac:dyDescent="0.25">
      <c r="B28" s="1153"/>
      <c r="C28" s="1213"/>
      <c r="D28" s="1139"/>
      <c r="E28" s="1139"/>
      <c r="F28" s="1140"/>
      <c r="G28" s="1121" t="s">
        <v>23</v>
      </c>
      <c r="H28" s="1121"/>
      <c r="I28" s="1121"/>
      <c r="J28" s="1121"/>
      <c r="K28" s="1121"/>
      <c r="L28" s="1121"/>
      <c r="M28" s="1121"/>
      <c r="N28" s="1121"/>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135" t="str">
        <f>+B18</f>
        <v>Proyecto No. 702 : Investigación e innovación para la construcción de conocimiento educativo y pedagógico.</v>
      </c>
      <c r="C29" s="1210" t="str">
        <f>+C18</f>
        <v>ESCUELA, CURRICULO Y PEDAOGÍA</v>
      </c>
      <c r="D29" s="1152" t="str">
        <f>+D18</f>
        <v>Desarrollar 23 estudios 
en Escuela, currículo y pedagogía</v>
      </c>
      <c r="E29" s="1152" t="str">
        <f>+E18</f>
        <v>Desarrollar 7 estudios en Escuela Curriculo y Pedagogía en el año 2013 y terminar el 0,80% del estudio del año 2012.</v>
      </c>
      <c r="F29" s="1221" t="str">
        <f>+F18</f>
        <v>Porcentaje de avance de los Estudios desarrollados en Escuela, currículo y pedagogía.</v>
      </c>
      <c r="G29" s="1107" t="s">
        <v>444</v>
      </c>
      <c r="H29" s="1145" t="s">
        <v>443</v>
      </c>
      <c r="I29" s="95" t="s">
        <v>28</v>
      </c>
      <c r="J29" s="95">
        <v>188</v>
      </c>
      <c r="K29" s="506" t="s">
        <v>442</v>
      </c>
      <c r="L29" s="505" t="s">
        <v>121</v>
      </c>
      <c r="M29" s="95">
        <v>6</v>
      </c>
      <c r="N29" s="95" t="s">
        <v>55</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441</v>
      </c>
      <c r="AD29" s="431"/>
      <c r="AE29" s="50"/>
      <c r="AF29" s="50"/>
      <c r="AG29" s="49"/>
      <c r="AH29" s="3">
        <f t="shared" ref="AH29:AH36" si="5">+AI29/Z29</f>
        <v>0</v>
      </c>
      <c r="AI29" s="2">
        <v>0</v>
      </c>
    </row>
    <row r="30" spans="2:35" ht="51" x14ac:dyDescent="0.25">
      <c r="B30" s="1135"/>
      <c r="C30" s="1210"/>
      <c r="D30" s="1152"/>
      <c r="E30" s="1152"/>
      <c r="F30" s="1221"/>
      <c r="G30" s="1108"/>
      <c r="H30" s="1145"/>
      <c r="I30" s="95" t="s">
        <v>28</v>
      </c>
      <c r="J30" s="95">
        <v>189</v>
      </c>
      <c r="K30" s="216" t="s">
        <v>440</v>
      </c>
      <c r="L30" s="505" t="s">
        <v>121</v>
      </c>
      <c r="M30" s="95">
        <v>6</v>
      </c>
      <c r="N30" s="95" t="s">
        <v>55</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439</v>
      </c>
      <c r="AD30" s="431"/>
      <c r="AE30" s="50"/>
      <c r="AF30" s="50"/>
      <c r="AG30" s="49"/>
      <c r="AH30" s="3">
        <f t="shared" si="5"/>
        <v>0</v>
      </c>
      <c r="AI30" s="2">
        <v>0</v>
      </c>
    </row>
    <row r="31" spans="2:35" ht="48" customHeight="1" x14ac:dyDescent="0.25">
      <c r="B31" s="1135"/>
      <c r="C31" s="1210"/>
      <c r="D31" s="1152"/>
      <c r="E31" s="1152"/>
      <c r="F31" s="1221"/>
      <c r="G31" s="1108"/>
      <c r="H31" s="1145"/>
      <c r="I31" s="95" t="s">
        <v>28</v>
      </c>
      <c r="J31" s="95">
        <v>190</v>
      </c>
      <c r="K31" s="216" t="s">
        <v>438</v>
      </c>
      <c r="L31" s="505" t="s">
        <v>121</v>
      </c>
      <c r="M31" s="95">
        <v>6</v>
      </c>
      <c r="N31" s="95" t="s">
        <v>55</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437</v>
      </c>
      <c r="AD31" s="431"/>
      <c r="AE31" s="50"/>
      <c r="AF31" s="50"/>
      <c r="AG31" s="49"/>
      <c r="AH31" s="3">
        <f t="shared" si="5"/>
        <v>0</v>
      </c>
      <c r="AI31" s="2">
        <v>0</v>
      </c>
    </row>
    <row r="32" spans="2:35" ht="63.75" x14ac:dyDescent="0.25">
      <c r="B32" s="1135"/>
      <c r="C32" s="1210"/>
      <c r="D32" s="1152"/>
      <c r="E32" s="1152"/>
      <c r="F32" s="1221"/>
      <c r="G32" s="1108"/>
      <c r="H32" s="1145"/>
      <c r="I32" s="95" t="s">
        <v>28</v>
      </c>
      <c r="J32" s="95">
        <v>191</v>
      </c>
      <c r="K32" s="506" t="s">
        <v>436</v>
      </c>
      <c r="L32" s="505" t="s">
        <v>121</v>
      </c>
      <c r="M32" s="95">
        <v>6</v>
      </c>
      <c r="N32" s="95" t="s">
        <v>55</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435</v>
      </c>
      <c r="AD32" s="431"/>
      <c r="AE32" s="50"/>
      <c r="AF32" s="50"/>
      <c r="AG32" s="49"/>
      <c r="AH32" s="3">
        <f t="shared" si="5"/>
        <v>0</v>
      </c>
      <c r="AI32" s="2">
        <v>0</v>
      </c>
    </row>
    <row r="33" spans="2:35" ht="66" customHeight="1" x14ac:dyDescent="0.25">
      <c r="B33" s="1135"/>
      <c r="C33" s="1210"/>
      <c r="D33" s="1152"/>
      <c r="E33" s="1152"/>
      <c r="F33" s="1221"/>
      <c r="G33" s="1108"/>
      <c r="H33" s="1145"/>
      <c r="I33" s="154" t="s">
        <v>28</v>
      </c>
      <c r="J33" s="95">
        <v>192</v>
      </c>
      <c r="K33" s="216" t="s">
        <v>434</v>
      </c>
      <c r="L33" s="505" t="s">
        <v>121</v>
      </c>
      <c r="M33" s="95">
        <v>6</v>
      </c>
      <c r="N33" s="95" t="s">
        <v>55</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433</v>
      </c>
      <c r="AD33" s="431"/>
      <c r="AE33" s="50"/>
      <c r="AF33" s="50"/>
      <c r="AG33" s="49"/>
      <c r="AH33" s="3">
        <f t="shared" si="5"/>
        <v>0</v>
      </c>
      <c r="AI33" s="2">
        <v>0</v>
      </c>
    </row>
    <row r="34" spans="2:35" ht="78" customHeight="1" x14ac:dyDescent="0.25">
      <c r="B34" s="1135"/>
      <c r="C34" s="1210"/>
      <c r="D34" s="1152"/>
      <c r="E34" s="1152"/>
      <c r="F34" s="1221"/>
      <c r="G34" s="1108"/>
      <c r="H34" s="1145"/>
      <c r="I34" s="154" t="s">
        <v>28</v>
      </c>
      <c r="J34" s="95">
        <v>200</v>
      </c>
      <c r="K34" s="506" t="s">
        <v>432</v>
      </c>
      <c r="L34" s="505" t="s">
        <v>121</v>
      </c>
      <c r="M34" s="95">
        <v>6</v>
      </c>
      <c r="N34" s="95" t="s">
        <v>55</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418</v>
      </c>
      <c r="AD34" s="431"/>
      <c r="AE34" s="50"/>
      <c r="AF34" s="50"/>
      <c r="AG34" s="49"/>
      <c r="AH34" s="3">
        <f t="shared" si="5"/>
        <v>0</v>
      </c>
      <c r="AI34" s="2">
        <v>0</v>
      </c>
    </row>
    <row r="35" spans="2:35" ht="54.75" customHeight="1" x14ac:dyDescent="0.25">
      <c r="B35" s="1135"/>
      <c r="C35" s="1210"/>
      <c r="D35" s="1152"/>
      <c r="E35" s="1152"/>
      <c r="F35" s="1221"/>
      <c r="G35" s="1108"/>
      <c r="H35" s="1145"/>
      <c r="I35" s="95" t="s">
        <v>28</v>
      </c>
      <c r="J35" s="95">
        <v>213</v>
      </c>
      <c r="K35" s="216" t="s">
        <v>431</v>
      </c>
      <c r="L35" s="505" t="s">
        <v>121</v>
      </c>
      <c r="M35" s="95">
        <v>6</v>
      </c>
      <c r="N35" s="95" t="s">
        <v>55</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430</v>
      </c>
      <c r="AD35" s="431"/>
      <c r="AE35" s="50"/>
      <c r="AF35" s="50"/>
      <c r="AG35" s="49"/>
      <c r="AH35" s="3">
        <f t="shared" si="5"/>
        <v>0</v>
      </c>
      <c r="AI35" s="2">
        <v>0</v>
      </c>
    </row>
    <row r="36" spans="2:35" ht="55.5" customHeight="1" x14ac:dyDescent="0.25">
      <c r="B36" s="1135"/>
      <c r="C36" s="1210"/>
      <c r="D36" s="1152"/>
      <c r="E36" s="1152"/>
      <c r="F36" s="1221"/>
      <c r="G36" s="1109"/>
      <c r="H36" s="1146"/>
      <c r="I36" s="95" t="s">
        <v>28</v>
      </c>
      <c r="J36" s="95">
        <v>214</v>
      </c>
      <c r="K36" s="216" t="s">
        <v>429</v>
      </c>
      <c r="L36" s="505" t="s">
        <v>121</v>
      </c>
      <c r="M36" s="95">
        <v>6</v>
      </c>
      <c r="N36" s="95" t="s">
        <v>55</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428</v>
      </c>
      <c r="AD36" s="431"/>
      <c r="AE36" s="50"/>
      <c r="AF36" s="50"/>
      <c r="AG36" s="49"/>
      <c r="AH36" s="3">
        <f t="shared" si="5"/>
        <v>0</v>
      </c>
      <c r="AI36" s="2">
        <v>0</v>
      </c>
    </row>
    <row r="37" spans="2:35" ht="24" customHeight="1" x14ac:dyDescent="0.25">
      <c r="B37" s="1135"/>
      <c r="C37" s="1210"/>
      <c r="D37" s="1152"/>
      <c r="E37" s="1152"/>
      <c r="F37" s="1221"/>
      <c r="G37" s="1125" t="s">
        <v>23</v>
      </c>
      <c r="H37" s="1126"/>
      <c r="I37" s="1173"/>
      <c r="J37" s="1173"/>
      <c r="K37" s="1173"/>
      <c r="L37" s="1173"/>
      <c r="M37" s="1173"/>
      <c r="N37" s="1127"/>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135" t="str">
        <f>+B29</f>
        <v>Proyecto No. 702 : Investigación e innovación para la construcción de conocimiento educativo y pedagógico.</v>
      </c>
      <c r="C38" s="1135" t="str">
        <f>+C29</f>
        <v>ESCUELA, CURRICULO Y PEDAOGÍA</v>
      </c>
      <c r="D38" s="1135" t="str">
        <f>+D29</f>
        <v>Desarrollar 23 estudios 
en Escuela, currículo y pedagogía</v>
      </c>
      <c r="E38" s="1135" t="str">
        <f>+E29</f>
        <v>Desarrollar 7 estudios en Escuela Curriculo y Pedagogía en el año 2013 y terminar el 0,80% del estudio del año 2012.</v>
      </c>
      <c r="F38" s="1135" t="str">
        <f>+F29</f>
        <v>Porcentaje de avance de los Estudios desarrollados en Escuela, currículo y pedagogía.</v>
      </c>
      <c r="G38" s="1108" t="s">
        <v>427</v>
      </c>
      <c r="H38" s="1145" t="s">
        <v>426</v>
      </c>
      <c r="I38" s="95"/>
      <c r="J38" s="95">
        <v>197</v>
      </c>
      <c r="K38" s="216" t="s">
        <v>425</v>
      </c>
      <c r="L38" s="212" t="s">
        <v>35</v>
      </c>
      <c r="M38" s="212">
        <v>7</v>
      </c>
      <c r="N38" s="212" t="s">
        <v>55</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424</v>
      </c>
      <c r="AD38" s="431"/>
      <c r="AE38" s="86" t="s">
        <v>230</v>
      </c>
      <c r="AF38" s="291">
        <f>+R38</f>
        <v>41265000</v>
      </c>
      <c r="AG38" s="489">
        <f>+AF38</f>
        <v>41265000</v>
      </c>
      <c r="AH38" s="3">
        <f>+AI38/Z38</f>
        <v>0.4</v>
      </c>
      <c r="AI38" s="2">
        <v>16506000</v>
      </c>
    </row>
    <row r="39" spans="2:35" ht="25.5" x14ac:dyDescent="0.25">
      <c r="B39" s="1135"/>
      <c r="C39" s="1135"/>
      <c r="D39" s="1135"/>
      <c r="E39" s="1135"/>
      <c r="F39" s="1135"/>
      <c r="G39" s="1108"/>
      <c r="H39" s="1145"/>
      <c r="I39" s="95"/>
      <c r="J39" s="95">
        <v>198</v>
      </c>
      <c r="K39" s="216" t="s">
        <v>423</v>
      </c>
      <c r="L39" s="212" t="s">
        <v>35</v>
      </c>
      <c r="M39" s="212">
        <v>7</v>
      </c>
      <c r="N39" s="212" t="s">
        <v>55</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422</v>
      </c>
      <c r="AD39" s="431"/>
      <c r="AE39" s="86" t="s">
        <v>230</v>
      </c>
      <c r="AF39" s="291">
        <f>+R39</f>
        <v>24759000</v>
      </c>
      <c r="AG39" s="489">
        <f>+AF39</f>
        <v>24759000</v>
      </c>
      <c r="AH39" s="3">
        <f>+AI39/Z39</f>
        <v>0</v>
      </c>
      <c r="AI39" s="2">
        <v>0</v>
      </c>
    </row>
    <row r="40" spans="2:35" ht="25.5" x14ac:dyDescent="0.25">
      <c r="B40" s="1135"/>
      <c r="C40" s="1135"/>
      <c r="D40" s="1135"/>
      <c r="E40" s="1135"/>
      <c r="F40" s="1135"/>
      <c r="G40" s="1108"/>
      <c r="H40" s="1145"/>
      <c r="I40" s="95"/>
      <c r="J40" s="95">
        <v>199</v>
      </c>
      <c r="K40" s="216" t="s">
        <v>421</v>
      </c>
      <c r="L40" s="212" t="s">
        <v>35</v>
      </c>
      <c r="M40" s="212">
        <v>7</v>
      </c>
      <c r="N40" s="212" t="s">
        <v>55</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420</v>
      </c>
      <c r="AD40" s="431"/>
      <c r="AE40" s="86" t="s">
        <v>230</v>
      </c>
      <c r="AF40" s="291">
        <f>+R40</f>
        <v>24759000</v>
      </c>
      <c r="AG40" s="489">
        <f>+AF40</f>
        <v>24759000</v>
      </c>
      <c r="AH40" s="3">
        <f>+AI40/Z40</f>
        <v>0</v>
      </c>
      <c r="AI40" s="2">
        <v>0</v>
      </c>
    </row>
    <row r="41" spans="2:35" ht="63.75" x14ac:dyDescent="0.25">
      <c r="B41" s="1135"/>
      <c r="C41" s="1135"/>
      <c r="D41" s="1135"/>
      <c r="E41" s="1135"/>
      <c r="F41" s="1135"/>
      <c r="G41" s="1108"/>
      <c r="H41" s="1145"/>
      <c r="I41" s="95"/>
      <c r="J41" s="95">
        <v>200</v>
      </c>
      <c r="K41" s="497" t="s">
        <v>419</v>
      </c>
      <c r="L41" s="95" t="s">
        <v>35</v>
      </c>
      <c r="M41" s="95">
        <v>7</v>
      </c>
      <c r="N41" s="95" t="s">
        <v>55</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418</v>
      </c>
      <c r="AD41" s="431"/>
      <c r="AE41" s="86" t="s">
        <v>230</v>
      </c>
      <c r="AF41" s="291">
        <f>+R41</f>
        <v>7074000</v>
      </c>
      <c r="AG41" s="489">
        <f>+AF41</f>
        <v>7074000</v>
      </c>
      <c r="AH41" s="3">
        <f>+AI41/Z41</f>
        <v>0</v>
      </c>
      <c r="AI41" s="2">
        <v>0</v>
      </c>
    </row>
    <row r="42" spans="2:35" ht="38.25" x14ac:dyDescent="0.25">
      <c r="B42" s="1135"/>
      <c r="C42" s="1135"/>
      <c r="D42" s="1135"/>
      <c r="E42" s="1135"/>
      <c r="F42" s="1135"/>
      <c r="G42" s="1109"/>
      <c r="H42" s="1146"/>
      <c r="I42" s="95" t="s">
        <v>28</v>
      </c>
      <c r="J42" s="197">
        <v>319</v>
      </c>
      <c r="K42" s="290" t="s">
        <v>417</v>
      </c>
      <c r="L42" s="95" t="s">
        <v>35</v>
      </c>
      <c r="M42" s="95">
        <v>8</v>
      </c>
      <c r="N42" s="95" t="s">
        <v>55</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171</v>
      </c>
      <c r="AD42" s="431"/>
      <c r="AE42" s="490" t="s">
        <v>416</v>
      </c>
      <c r="AF42" s="291">
        <f>+R42</f>
        <v>4703500</v>
      </c>
      <c r="AG42" s="489">
        <f>+Z42</f>
        <v>4703500</v>
      </c>
      <c r="AH42" s="456">
        <f>+AI42/Z42</f>
        <v>43.875946635484212</v>
      </c>
      <c r="AI42" s="271">
        <v>206370515</v>
      </c>
    </row>
    <row r="43" spans="2:35" x14ac:dyDescent="0.25">
      <c r="B43" s="1135"/>
      <c r="C43" s="1135"/>
      <c r="D43" s="1135"/>
      <c r="E43" s="1135"/>
      <c r="F43" s="1135"/>
      <c r="G43" s="1125" t="s">
        <v>23</v>
      </c>
      <c r="H43" s="1126"/>
      <c r="I43" s="1126"/>
      <c r="J43" s="1126"/>
      <c r="K43" s="1126"/>
      <c r="L43" s="1126"/>
      <c r="M43" s="1126"/>
      <c r="N43" s="1127"/>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135" t="str">
        <f>+B38</f>
        <v>Proyecto No. 702 : Investigación e innovación para la construcción de conocimiento educativo y pedagógico.</v>
      </c>
      <c r="C44" s="1135" t="str">
        <f>+C38</f>
        <v>ESCUELA, CURRICULO Y PEDAOGÍA</v>
      </c>
      <c r="D44" s="1135" t="str">
        <f>+D38</f>
        <v>Desarrollar 23 estudios 
en Escuela, currículo y pedagogía</v>
      </c>
      <c r="E44" s="1135" t="str">
        <f>+E38</f>
        <v>Desarrollar 7 estudios en Escuela Curriculo y Pedagogía en el año 2013 y terminar el 0,80% del estudio del año 2012.</v>
      </c>
      <c r="F44" s="1135" t="str">
        <f>+F38</f>
        <v>Porcentaje de avance de los Estudios desarrollados en Escuela, currículo y pedagogía.</v>
      </c>
      <c r="G44" s="1107" t="s">
        <v>415</v>
      </c>
      <c r="H44" s="1144" t="s">
        <v>340</v>
      </c>
      <c r="I44" s="95"/>
      <c r="J44" s="295">
        <v>262</v>
      </c>
      <c r="K44" s="246" t="s">
        <v>414</v>
      </c>
      <c r="L44" s="483" t="s">
        <v>26</v>
      </c>
      <c r="M44" s="95">
        <v>7</v>
      </c>
      <c r="N44" s="212" t="s">
        <v>55</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413</v>
      </c>
      <c r="AD44" s="431"/>
      <c r="AE44" s="50"/>
      <c r="AF44" s="136"/>
      <c r="AG44" s="342"/>
      <c r="AH44" s="3">
        <f>+AI44/Z44</f>
        <v>0.5</v>
      </c>
      <c r="AI44" s="2">
        <v>26822250</v>
      </c>
    </row>
    <row r="45" spans="2:35" ht="24" customHeight="1" x14ac:dyDescent="0.25">
      <c r="B45" s="1135"/>
      <c r="C45" s="1135"/>
      <c r="D45" s="1135"/>
      <c r="E45" s="1135"/>
      <c r="F45" s="1135"/>
      <c r="G45" s="1108"/>
      <c r="H45" s="1145"/>
      <c r="I45" s="95" t="s">
        <v>28</v>
      </c>
      <c r="J45" s="154">
        <v>263</v>
      </c>
      <c r="K45" s="246" t="s">
        <v>412</v>
      </c>
      <c r="L45" s="483" t="s">
        <v>26</v>
      </c>
      <c r="M45" s="95">
        <v>7</v>
      </c>
      <c r="N45" s="212" t="s">
        <v>55</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411</v>
      </c>
      <c r="AD45" s="431"/>
      <c r="AE45" s="291"/>
      <c r="AF45" s="291"/>
      <c r="AG45" s="49"/>
      <c r="AH45" s="3">
        <f>+AI45/Z45</f>
        <v>0.6</v>
      </c>
      <c r="AI45" s="2">
        <v>29710800</v>
      </c>
    </row>
    <row r="46" spans="2:35" ht="57" customHeight="1" x14ac:dyDescent="0.25">
      <c r="B46" s="1135"/>
      <c r="C46" s="1135"/>
      <c r="D46" s="1135"/>
      <c r="E46" s="1135"/>
      <c r="F46" s="1135"/>
      <c r="G46" s="1108"/>
      <c r="H46" s="1145"/>
      <c r="I46" s="95"/>
      <c r="J46" s="154"/>
      <c r="K46" s="246" t="s">
        <v>410</v>
      </c>
      <c r="L46" s="384" t="s">
        <v>26</v>
      </c>
      <c r="M46" s="95">
        <v>4</v>
      </c>
      <c r="N46" s="212" t="s">
        <v>55</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135"/>
      <c r="C47" s="1135"/>
      <c r="D47" s="1135"/>
      <c r="E47" s="1135"/>
      <c r="F47" s="1135"/>
      <c r="G47" s="1108"/>
      <c r="H47" s="1145"/>
      <c r="I47" s="95" t="s">
        <v>28</v>
      </c>
      <c r="J47" s="95">
        <v>334</v>
      </c>
      <c r="K47" s="482" t="s">
        <v>409</v>
      </c>
      <c r="L47" s="384" t="s">
        <v>39</v>
      </c>
      <c r="M47" s="95">
        <v>6</v>
      </c>
      <c r="N47" s="212" t="s">
        <v>55</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408</v>
      </c>
      <c r="AD47" s="431"/>
      <c r="AE47" s="50"/>
      <c r="AF47" s="50"/>
      <c r="AG47" s="49"/>
      <c r="AH47" s="3">
        <f t="shared" ref="AH47:AH53" si="10">+AI47/Z47</f>
        <v>0.6</v>
      </c>
      <c r="AI47" s="2">
        <v>25466400</v>
      </c>
    </row>
    <row r="48" spans="2:35" ht="54" customHeight="1" x14ac:dyDescent="0.25">
      <c r="B48" s="1135"/>
      <c r="C48" s="1135"/>
      <c r="D48" s="1135"/>
      <c r="E48" s="1135"/>
      <c r="F48" s="1135"/>
      <c r="G48" s="1108"/>
      <c r="H48" s="1145"/>
      <c r="I48" s="95" t="s">
        <v>28</v>
      </c>
      <c r="J48" s="95">
        <v>322</v>
      </c>
      <c r="K48" s="480" t="s">
        <v>407</v>
      </c>
      <c r="L48" s="384" t="s">
        <v>39</v>
      </c>
      <c r="M48" s="95">
        <v>4</v>
      </c>
      <c r="N48" s="212" t="s">
        <v>55</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406</v>
      </c>
      <c r="AD48" s="431"/>
      <c r="AE48" s="50"/>
      <c r="AF48" s="50"/>
      <c r="AG48" s="49"/>
      <c r="AH48" s="3">
        <f t="shared" si="10"/>
        <v>0.8</v>
      </c>
      <c r="AI48" s="2">
        <v>11790000</v>
      </c>
    </row>
    <row r="49" spans="2:35" ht="61.5" customHeight="1" x14ac:dyDescent="0.25">
      <c r="B49" s="1135"/>
      <c r="C49" s="1135"/>
      <c r="D49" s="1135"/>
      <c r="E49" s="1135"/>
      <c r="F49" s="1135"/>
      <c r="G49" s="1108"/>
      <c r="H49" s="1145"/>
      <c r="I49" s="95" t="s">
        <v>28</v>
      </c>
      <c r="J49" s="95">
        <v>335</v>
      </c>
      <c r="K49" s="481" t="s">
        <v>405</v>
      </c>
      <c r="L49" s="384" t="s">
        <v>39</v>
      </c>
      <c r="M49" s="95">
        <v>4</v>
      </c>
      <c r="N49" s="212" t="s">
        <v>55</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404</v>
      </c>
      <c r="AD49" s="431"/>
      <c r="AE49" s="50"/>
      <c r="AF49" s="50"/>
      <c r="AG49" s="49"/>
      <c r="AH49" s="3">
        <f t="shared" si="10"/>
        <v>0.5</v>
      </c>
      <c r="AI49" s="2">
        <v>11790000</v>
      </c>
    </row>
    <row r="50" spans="2:35" ht="42" customHeight="1" x14ac:dyDescent="0.25">
      <c r="B50" s="1135"/>
      <c r="C50" s="1135"/>
      <c r="D50" s="1135"/>
      <c r="E50" s="1135"/>
      <c r="F50" s="1135"/>
      <c r="G50" s="1108"/>
      <c r="H50" s="1145"/>
      <c r="I50" s="95" t="s">
        <v>28</v>
      </c>
      <c r="J50" s="95">
        <v>336</v>
      </c>
      <c r="K50" s="480" t="s">
        <v>403</v>
      </c>
      <c r="L50" s="384" t="s">
        <v>39</v>
      </c>
      <c r="M50" s="95">
        <v>4</v>
      </c>
      <c r="N50" s="212" t="s">
        <v>55</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402</v>
      </c>
      <c r="AD50" s="431"/>
      <c r="AE50" s="50"/>
      <c r="AF50" s="50"/>
      <c r="AG50" s="49"/>
      <c r="AH50" s="3">
        <f t="shared" si="10"/>
        <v>0.375</v>
      </c>
      <c r="AI50" s="2">
        <v>8842500</v>
      </c>
    </row>
    <row r="51" spans="2:35" ht="105.75" customHeight="1" x14ac:dyDescent="0.25">
      <c r="B51" s="1135"/>
      <c r="C51" s="1135"/>
      <c r="D51" s="1135"/>
      <c r="E51" s="1135"/>
      <c r="F51" s="1135"/>
      <c r="G51" s="1108"/>
      <c r="H51" s="1145"/>
      <c r="I51" s="95" t="s">
        <v>28</v>
      </c>
      <c r="J51" s="95">
        <v>337</v>
      </c>
      <c r="K51" s="480" t="s">
        <v>401</v>
      </c>
      <c r="L51" s="384" t="s">
        <v>39</v>
      </c>
      <c r="M51" s="95">
        <v>4</v>
      </c>
      <c r="N51" s="212" t="s">
        <v>55</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400</v>
      </c>
      <c r="AD51" s="431"/>
      <c r="AE51" s="50"/>
      <c r="AF51" s="50"/>
      <c r="AG51" s="49"/>
      <c r="AH51" s="3">
        <f t="shared" si="10"/>
        <v>0.5</v>
      </c>
      <c r="AI51" s="2">
        <v>11790000</v>
      </c>
    </row>
    <row r="52" spans="2:35" ht="43.5" customHeight="1" x14ac:dyDescent="0.25">
      <c r="B52" s="1135"/>
      <c r="C52" s="1135"/>
      <c r="D52" s="1135"/>
      <c r="E52" s="1135"/>
      <c r="F52" s="1135"/>
      <c r="G52" s="1108"/>
      <c r="H52" s="1145"/>
      <c r="I52" s="95" t="s">
        <v>28</v>
      </c>
      <c r="J52" s="95">
        <v>338</v>
      </c>
      <c r="K52" s="480" t="s">
        <v>399</v>
      </c>
      <c r="L52" s="384" t="s">
        <v>39</v>
      </c>
      <c r="M52" s="95">
        <v>4</v>
      </c>
      <c r="N52" s="212" t="s">
        <v>55</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398</v>
      </c>
      <c r="AD52" s="431"/>
      <c r="AE52" s="50"/>
      <c r="AF52" s="50"/>
      <c r="AG52" s="49"/>
      <c r="AH52" s="3">
        <f t="shared" si="10"/>
        <v>0.5</v>
      </c>
      <c r="AI52" s="2">
        <v>11790000</v>
      </c>
    </row>
    <row r="53" spans="2:35" ht="59.25" customHeight="1" x14ac:dyDescent="0.25">
      <c r="B53" s="1135"/>
      <c r="C53" s="1135"/>
      <c r="D53" s="1135"/>
      <c r="E53" s="1135"/>
      <c r="F53" s="1135"/>
      <c r="G53" s="1108"/>
      <c r="H53" s="1145"/>
      <c r="I53" s="95" t="s">
        <v>28</v>
      </c>
      <c r="J53" s="95">
        <v>329</v>
      </c>
      <c r="K53" s="246" t="s">
        <v>397</v>
      </c>
      <c r="L53" s="384" t="s">
        <v>39</v>
      </c>
      <c r="M53" s="95">
        <v>4</v>
      </c>
      <c r="N53" s="212" t="s">
        <v>55</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396</v>
      </c>
      <c r="AD53" s="431"/>
      <c r="AE53" s="50"/>
      <c r="AF53" s="50"/>
      <c r="AG53" s="49"/>
      <c r="AH53" s="3">
        <f t="shared" si="10"/>
        <v>1</v>
      </c>
      <c r="AI53" s="2">
        <v>152502250</v>
      </c>
    </row>
    <row r="54" spans="2:35" ht="39" customHeight="1" x14ac:dyDescent="0.25">
      <c r="B54" s="1135"/>
      <c r="C54" s="1135"/>
      <c r="D54" s="1135"/>
      <c r="E54" s="1135"/>
      <c r="F54" s="1135"/>
      <c r="G54" s="1108"/>
      <c r="H54" s="1145"/>
      <c r="I54" s="95" t="s">
        <v>28</v>
      </c>
      <c r="J54" s="95">
        <v>319</v>
      </c>
      <c r="K54" s="246" t="s">
        <v>332</v>
      </c>
      <c r="L54" s="384" t="s">
        <v>26</v>
      </c>
      <c r="M54" s="95">
        <v>8</v>
      </c>
      <c r="N54" s="212" t="s">
        <v>55</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171</v>
      </c>
      <c r="AD54" s="431"/>
      <c r="AE54" s="50"/>
      <c r="AF54" s="50"/>
      <c r="AG54" s="49"/>
      <c r="AI54" s="271"/>
    </row>
    <row r="55" spans="2:35" ht="39" customHeight="1" x14ac:dyDescent="0.25">
      <c r="B55" s="1135"/>
      <c r="C55" s="1135"/>
      <c r="D55" s="1135"/>
      <c r="E55" s="1135"/>
      <c r="F55" s="1135"/>
      <c r="G55" s="1108"/>
      <c r="H55" s="1145"/>
      <c r="I55" s="95" t="s">
        <v>28</v>
      </c>
      <c r="J55" s="95">
        <v>294</v>
      </c>
      <c r="K55" s="246" t="s">
        <v>395</v>
      </c>
      <c r="L55" s="384" t="s">
        <v>150</v>
      </c>
      <c r="M55" s="95">
        <v>6</v>
      </c>
      <c r="N55" s="212" t="s">
        <v>55</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394</v>
      </c>
      <c r="AD55" s="431"/>
      <c r="AE55" s="50"/>
      <c r="AF55" s="50"/>
      <c r="AG55" s="49"/>
      <c r="AH55" s="3">
        <f>+AI55/Z55</f>
        <v>0.6</v>
      </c>
      <c r="AI55" s="2">
        <v>19099800</v>
      </c>
    </row>
    <row r="56" spans="2:35" ht="43.5" customHeight="1" x14ac:dyDescent="0.25">
      <c r="B56" s="1135"/>
      <c r="C56" s="1135"/>
      <c r="D56" s="1135"/>
      <c r="E56" s="1135"/>
      <c r="F56" s="1135"/>
      <c r="G56" s="1109"/>
      <c r="H56" s="1146"/>
      <c r="I56" s="95"/>
      <c r="J56" s="95">
        <v>268</v>
      </c>
      <c r="K56" s="246" t="s">
        <v>393</v>
      </c>
      <c r="L56" s="384" t="s">
        <v>26</v>
      </c>
      <c r="M56" s="95">
        <v>8</v>
      </c>
      <c r="N56" s="212" t="s">
        <v>55</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392</v>
      </c>
      <c r="AD56" s="431"/>
      <c r="AE56" s="50"/>
      <c r="AF56" s="50"/>
      <c r="AG56" s="49"/>
      <c r="AH56" s="3">
        <f>+AI56/Z56</f>
        <v>1</v>
      </c>
      <c r="AI56" s="2">
        <v>11000750</v>
      </c>
    </row>
    <row r="57" spans="2:35" ht="21.75" customHeight="1" x14ac:dyDescent="0.25">
      <c r="B57" s="1135"/>
      <c r="C57" s="1135"/>
      <c r="D57" s="1135"/>
      <c r="E57" s="1135"/>
      <c r="F57" s="1135"/>
      <c r="G57" s="1125" t="s">
        <v>23</v>
      </c>
      <c r="H57" s="1126"/>
      <c r="I57" s="1126"/>
      <c r="J57" s="1126"/>
      <c r="K57" s="1126"/>
      <c r="L57" s="1126"/>
      <c r="M57" s="1126"/>
      <c r="N57" s="1127"/>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153" t="str">
        <f>+B44</f>
        <v>Proyecto No. 702 : Investigación e innovación para la construcción de conocimiento educativo y pedagógico.</v>
      </c>
      <c r="C58" s="1153" t="str">
        <f>+C44</f>
        <v>ESCUELA, CURRICULO Y PEDAOGÍA</v>
      </c>
      <c r="D58" s="1153" t="str">
        <f>+D44</f>
        <v>Desarrollar 23 estudios 
en Escuela, currículo y pedagogía</v>
      </c>
      <c r="E58" s="1153" t="str">
        <f>+E44</f>
        <v>Desarrollar 7 estudios en Escuela Curriculo y Pedagogía en el año 2013 y terminar el 0,80% del estudio del año 2012.</v>
      </c>
      <c r="F58" s="1153" t="str">
        <f>+F44</f>
        <v>Porcentaje de avance de los Estudios desarrollados en Escuela, currículo y pedagogía.</v>
      </c>
      <c r="G58" s="1107" t="s">
        <v>391</v>
      </c>
      <c r="H58" s="1218" t="s">
        <v>340</v>
      </c>
      <c r="I58" s="472" t="s">
        <v>28</v>
      </c>
      <c r="J58" s="472">
        <v>312</v>
      </c>
      <c r="K58" s="473" t="s">
        <v>390</v>
      </c>
      <c r="L58" s="153" t="s">
        <v>389</v>
      </c>
      <c r="M58" s="95">
        <v>7</v>
      </c>
      <c r="N58" s="212" t="s">
        <v>55</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388</v>
      </c>
      <c r="AD58" s="431"/>
      <c r="AE58" s="50"/>
      <c r="AF58" s="50"/>
      <c r="AG58" s="49"/>
      <c r="AH58" s="3">
        <f>+AI58/Z58</f>
        <v>0.6</v>
      </c>
      <c r="AI58" s="2">
        <v>142283100</v>
      </c>
    </row>
    <row r="59" spans="2:35" ht="48.75" customHeight="1" x14ac:dyDescent="0.25">
      <c r="B59" s="1153"/>
      <c r="C59" s="1153"/>
      <c r="D59" s="1153"/>
      <c r="E59" s="1153"/>
      <c r="F59" s="1153"/>
      <c r="G59" s="1109"/>
      <c r="H59" s="1219"/>
      <c r="I59" s="472" t="s">
        <v>28</v>
      </c>
      <c r="J59" s="472">
        <v>319</v>
      </c>
      <c r="K59" s="246" t="s">
        <v>332</v>
      </c>
      <c r="L59" s="153" t="s">
        <v>26</v>
      </c>
      <c r="M59" s="95">
        <v>8</v>
      </c>
      <c r="N59" s="212" t="s">
        <v>55</v>
      </c>
      <c r="O59" s="281">
        <v>12861500</v>
      </c>
      <c r="P59" s="262"/>
      <c r="Q59" s="471"/>
      <c r="R59" s="94"/>
      <c r="S59" s="94"/>
      <c r="T59" s="94"/>
      <c r="U59" s="93"/>
      <c r="V59" s="92"/>
      <c r="W59" s="91">
        <f>+O59+R59</f>
        <v>12861500</v>
      </c>
      <c r="X59" s="232">
        <v>12861500</v>
      </c>
      <c r="Y59" s="133"/>
      <c r="Z59" s="88">
        <f t="shared" si="0"/>
        <v>12861500</v>
      </c>
      <c r="AA59" s="87">
        <v>41572</v>
      </c>
      <c r="AB59" s="50">
        <v>120</v>
      </c>
      <c r="AC59" s="50" t="s">
        <v>171</v>
      </c>
      <c r="AD59" s="431"/>
      <c r="AE59" s="50"/>
      <c r="AF59" s="50"/>
      <c r="AG59" s="49"/>
      <c r="AI59" s="271"/>
    </row>
    <row r="60" spans="2:35" ht="21.75" customHeight="1" x14ac:dyDescent="0.25">
      <c r="B60" s="1154"/>
      <c r="C60" s="1154"/>
      <c r="D60" s="1154"/>
      <c r="E60" s="1154"/>
      <c r="F60" s="1154"/>
      <c r="G60" s="1121" t="s">
        <v>23</v>
      </c>
      <c r="H60" s="1121"/>
      <c r="I60" s="1121"/>
      <c r="J60" s="1121"/>
      <c r="K60" s="1121"/>
      <c r="L60" s="1121"/>
      <c r="M60" s="1121"/>
      <c r="N60" s="1121"/>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229" t="str">
        <f>+B38</f>
        <v>Proyecto No. 702 : Investigación e innovación para la construcción de conocimiento educativo y pedagógico.</v>
      </c>
      <c r="C61" s="1212" t="str">
        <f>+C38</f>
        <v>ESCUELA, CURRICULO Y PEDAOGÍA</v>
      </c>
      <c r="D61" s="1138" t="str">
        <f>+D38</f>
        <v>Desarrollar 23 estudios 
en Escuela, currículo y pedagogía</v>
      </c>
      <c r="E61" s="1138" t="str">
        <f>+E38</f>
        <v>Desarrollar 7 estudios en Escuela Curriculo y Pedagogía en el año 2013 y terminar el 0,80% del estudio del año 2012.</v>
      </c>
      <c r="F61" s="1209" t="str">
        <f>+F38</f>
        <v>Porcentaje de avance de los Estudios desarrollados en Escuela, currículo y pedagogía.</v>
      </c>
      <c r="G61" s="1107" t="s">
        <v>387</v>
      </c>
      <c r="H61" s="470"/>
      <c r="I61" s="153"/>
      <c r="J61" s="469"/>
      <c r="K61" s="290" t="s">
        <v>386</v>
      </c>
      <c r="L61" s="121" t="s">
        <v>47</v>
      </c>
      <c r="M61" s="121">
        <v>1</v>
      </c>
      <c r="N61" s="121" t="s">
        <v>55</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384</v>
      </c>
      <c r="AF61" s="148">
        <v>214147</v>
      </c>
      <c r="AG61" s="468">
        <f>+Z61</f>
        <v>0</v>
      </c>
    </row>
    <row r="62" spans="2:35" ht="26.25" customHeight="1" x14ac:dyDescent="0.25">
      <c r="B62" s="1230"/>
      <c r="C62" s="1213"/>
      <c r="D62" s="1139"/>
      <c r="E62" s="1139"/>
      <c r="F62" s="1153"/>
      <c r="G62" s="1108"/>
      <c r="H62" s="439"/>
      <c r="I62" s="153" t="s">
        <v>28</v>
      </c>
      <c r="J62" s="153">
        <v>327</v>
      </c>
      <c r="K62" s="467" t="s">
        <v>385</v>
      </c>
      <c r="L62" s="153" t="s">
        <v>39</v>
      </c>
      <c r="M62" s="153"/>
      <c r="N62" s="212" t="s">
        <v>55</v>
      </c>
      <c r="O62" s="283"/>
      <c r="P62" s="338"/>
      <c r="Q62" s="338"/>
      <c r="R62" s="283">
        <v>9555853</v>
      </c>
      <c r="S62" s="338"/>
      <c r="T62" s="338"/>
      <c r="U62" s="337"/>
      <c r="V62" s="74"/>
      <c r="W62" s="74">
        <f>+O62+R62</f>
        <v>9555853</v>
      </c>
      <c r="X62" s="327"/>
      <c r="Y62" s="2">
        <v>9555853</v>
      </c>
      <c r="Z62" s="88">
        <f t="shared" si="0"/>
        <v>9555853</v>
      </c>
      <c r="AA62" s="87">
        <v>41556</v>
      </c>
      <c r="AB62" s="50">
        <v>117</v>
      </c>
      <c r="AC62" s="50" t="s">
        <v>303</v>
      </c>
      <c r="AD62" s="431"/>
      <c r="AE62" s="86" t="s">
        <v>384</v>
      </c>
      <c r="AF62" s="148">
        <f>+R62</f>
        <v>9555853</v>
      </c>
      <c r="AG62" s="466">
        <f>+Z62</f>
        <v>9555853</v>
      </c>
      <c r="AH62" s="3">
        <f>+AI62/Z62</f>
        <v>4.2521508022360743</v>
      </c>
      <c r="AI62" s="2">
        <v>40632928</v>
      </c>
    </row>
    <row r="63" spans="2:35" ht="41.25" customHeight="1" x14ac:dyDescent="0.25">
      <c r="B63" s="1230"/>
      <c r="C63" s="1213"/>
      <c r="D63" s="1139"/>
      <c r="E63" s="1139"/>
      <c r="F63" s="1153"/>
      <c r="G63" s="1108"/>
      <c r="H63" s="439"/>
      <c r="I63" s="153"/>
      <c r="J63" s="153">
        <v>253</v>
      </c>
      <c r="K63" s="294" t="s">
        <v>383</v>
      </c>
      <c r="L63" s="446" t="s">
        <v>47</v>
      </c>
      <c r="M63" s="121"/>
      <c r="N63" s="199" t="s">
        <v>55</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230"/>
      <c r="C64" s="1213"/>
      <c r="D64" s="1139"/>
      <c r="E64" s="1139"/>
      <c r="F64" s="1153"/>
      <c r="G64" s="1108"/>
      <c r="H64" s="439"/>
      <c r="I64" s="153" t="s">
        <v>41</v>
      </c>
      <c r="J64" s="153">
        <v>305</v>
      </c>
      <c r="K64" s="465" t="s">
        <v>382</v>
      </c>
      <c r="L64" s="353" t="s">
        <v>39</v>
      </c>
      <c r="M64" s="153">
        <v>1</v>
      </c>
      <c r="N64" s="212" t="s">
        <v>46</v>
      </c>
      <c r="O64" s="283"/>
      <c r="P64" s="338"/>
      <c r="Q64" s="338"/>
      <c r="R64" s="432">
        <v>58400000</v>
      </c>
      <c r="S64" s="338"/>
      <c r="T64" s="338"/>
      <c r="U64" s="337"/>
      <c r="V64" s="74"/>
      <c r="W64" s="74">
        <f>+O64+R64</f>
        <v>58400000</v>
      </c>
      <c r="X64" s="327"/>
      <c r="Y64" s="136">
        <v>58400000</v>
      </c>
      <c r="Z64" s="88">
        <f t="shared" si="0"/>
        <v>58400000</v>
      </c>
      <c r="AA64" s="87">
        <v>41540</v>
      </c>
      <c r="AB64" s="50">
        <v>113</v>
      </c>
      <c r="AC64" s="50" t="s">
        <v>38</v>
      </c>
      <c r="AD64" s="431"/>
      <c r="AE64" s="50"/>
      <c r="AF64" s="50"/>
      <c r="AG64" s="49"/>
      <c r="AH64" s="3">
        <f>+AI64/Z64</f>
        <v>0.78595890410958902</v>
      </c>
      <c r="AI64" s="113">
        <v>45900000</v>
      </c>
    </row>
    <row r="65" spans="2:43" ht="43.5" customHeight="1" x14ac:dyDescent="0.25">
      <c r="B65" s="1230"/>
      <c r="C65" s="1213"/>
      <c r="D65" s="1139"/>
      <c r="E65" s="1139"/>
      <c r="F65" s="1153"/>
      <c r="G65" s="1108"/>
      <c r="H65" s="1108" t="s">
        <v>233</v>
      </c>
      <c r="I65" s="153"/>
      <c r="J65" s="153"/>
      <c r="K65" s="464" t="s">
        <v>381</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230"/>
      <c r="C66" s="1213"/>
      <c r="D66" s="1139"/>
      <c r="E66" s="1139"/>
      <c r="F66" s="1153"/>
      <c r="G66" s="1108"/>
      <c r="H66" s="1108"/>
      <c r="I66" s="153"/>
      <c r="J66" s="153">
        <v>257</v>
      </c>
      <c r="K66" s="434" t="s">
        <v>380</v>
      </c>
      <c r="L66" s="353" t="s">
        <v>35</v>
      </c>
      <c r="M66" s="153"/>
      <c r="N66" s="212" t="s">
        <v>55</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379</v>
      </c>
      <c r="AC66" s="86" t="s">
        <v>171</v>
      </c>
      <c r="AD66" s="431"/>
      <c r="AE66" s="86" t="s">
        <v>378</v>
      </c>
      <c r="AF66" s="50"/>
      <c r="AG66" s="49"/>
      <c r="AH66" s="3">
        <f>+AI66/Z66</f>
        <v>0</v>
      </c>
      <c r="AI66" s="2">
        <v>0</v>
      </c>
    </row>
    <row r="67" spans="2:43" ht="25.5" customHeight="1" x14ac:dyDescent="0.25">
      <c r="B67" s="1230"/>
      <c r="C67" s="1213"/>
      <c r="D67" s="1139"/>
      <c r="E67" s="1139"/>
      <c r="F67" s="1153"/>
      <c r="G67" s="1108"/>
      <c r="H67" s="1108"/>
      <c r="I67" s="153"/>
      <c r="J67" s="153"/>
      <c r="K67" s="434" t="s">
        <v>377</v>
      </c>
      <c r="L67" s="353" t="s">
        <v>47</v>
      </c>
      <c r="M67" s="153"/>
      <c r="N67" s="212" t="s">
        <v>55</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230"/>
      <c r="C68" s="1213"/>
      <c r="D68" s="1139"/>
      <c r="E68" s="1139"/>
      <c r="F68" s="1153"/>
      <c r="G68" s="439"/>
      <c r="H68" s="1108"/>
      <c r="I68" s="153" t="s">
        <v>28</v>
      </c>
      <c r="J68" s="153">
        <v>306</v>
      </c>
      <c r="K68" s="460" t="s">
        <v>376</v>
      </c>
      <c r="L68" s="353" t="s">
        <v>39</v>
      </c>
      <c r="M68" s="153">
        <v>1</v>
      </c>
      <c r="N68" s="353" t="s">
        <v>368</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375</v>
      </c>
      <c r="AD68" s="431"/>
      <c r="AE68" s="50"/>
      <c r="AF68" s="50"/>
      <c r="AG68" s="49"/>
      <c r="AH68" s="3">
        <f>+AI68/Z68</f>
        <v>0</v>
      </c>
      <c r="AI68" s="2">
        <v>0</v>
      </c>
      <c r="AO68" s="440"/>
    </row>
    <row r="69" spans="2:43" ht="67.5" customHeight="1" x14ac:dyDescent="0.25">
      <c r="B69" s="1230"/>
      <c r="C69" s="1213"/>
      <c r="D69" s="1139"/>
      <c r="E69" s="1139"/>
      <c r="F69" s="1153"/>
      <c r="G69" s="439"/>
      <c r="H69" s="1108"/>
      <c r="I69" s="153"/>
      <c r="J69" s="153"/>
      <c r="K69" s="359" t="s">
        <v>374</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230"/>
      <c r="C70" s="1213"/>
      <c r="D70" s="1139"/>
      <c r="E70" s="1139"/>
      <c r="F70" s="1153"/>
      <c r="G70" s="439"/>
      <c r="H70" s="1108"/>
      <c r="I70" s="153"/>
      <c r="J70" s="353">
        <v>307</v>
      </c>
      <c r="K70" s="460" t="s">
        <v>372</v>
      </c>
      <c r="L70" s="353" t="s">
        <v>39</v>
      </c>
      <c r="M70" s="153">
        <v>1</v>
      </c>
      <c r="N70" s="353" t="s">
        <v>46</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373</v>
      </c>
      <c r="AD70" s="431"/>
      <c r="AE70" s="50"/>
      <c r="AF70" s="50"/>
      <c r="AG70" s="49"/>
      <c r="AH70" s="3">
        <f>+AI70/Z70</f>
        <v>0</v>
      </c>
      <c r="AI70" s="2">
        <v>0</v>
      </c>
      <c r="AO70" s="440"/>
    </row>
    <row r="71" spans="2:43" ht="18.75" customHeight="1" x14ac:dyDescent="0.25">
      <c r="B71" s="1230"/>
      <c r="C71" s="1213"/>
      <c r="D71" s="1139"/>
      <c r="E71" s="1139"/>
      <c r="F71" s="1153"/>
      <c r="G71" s="439"/>
      <c r="H71" s="1108"/>
      <c r="I71" s="153"/>
      <c r="J71" s="353"/>
      <c r="K71" s="460" t="s">
        <v>372</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230"/>
      <c r="C72" s="1213"/>
      <c r="D72" s="1139"/>
      <c r="E72" s="1139"/>
      <c r="F72" s="1153"/>
      <c r="G72" s="439"/>
      <c r="H72" s="1108"/>
      <c r="I72" s="153"/>
      <c r="J72" s="353">
        <v>308</v>
      </c>
      <c r="K72" s="460" t="s">
        <v>370</v>
      </c>
      <c r="L72" s="353" t="s">
        <v>39</v>
      </c>
      <c r="M72" s="153">
        <v>1</v>
      </c>
      <c r="N72" s="353" t="s">
        <v>368</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371</v>
      </c>
      <c r="AD72" s="431"/>
      <c r="AE72" s="50"/>
      <c r="AF72" s="50"/>
      <c r="AG72" s="49"/>
      <c r="AH72" s="3">
        <f>+AI72/Z72</f>
        <v>0</v>
      </c>
      <c r="AI72" s="2">
        <v>0</v>
      </c>
      <c r="AO72" s="440"/>
    </row>
    <row r="73" spans="2:43" ht="38.25" customHeight="1" x14ac:dyDescent="0.25">
      <c r="B73" s="1230"/>
      <c r="C73" s="1213"/>
      <c r="D73" s="1139"/>
      <c r="E73" s="1139"/>
      <c r="F73" s="1153"/>
      <c r="G73" s="439"/>
      <c r="H73" s="1108"/>
      <c r="I73" s="153"/>
      <c r="J73" s="353"/>
      <c r="K73" s="460" t="s">
        <v>370</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230"/>
      <c r="C74" s="1213"/>
      <c r="D74" s="1139"/>
      <c r="E74" s="1139"/>
      <c r="F74" s="1153"/>
      <c r="G74" s="439"/>
      <c r="H74" s="1108"/>
      <c r="I74" s="153" t="s">
        <v>28</v>
      </c>
      <c r="J74" s="353">
        <v>309</v>
      </c>
      <c r="K74" s="460" t="s">
        <v>369</v>
      </c>
      <c r="L74" s="353" t="s">
        <v>39</v>
      </c>
      <c r="M74" s="153">
        <v>1</v>
      </c>
      <c r="N74" s="353" t="s">
        <v>368</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365</v>
      </c>
      <c r="AD74" s="431"/>
      <c r="AE74" s="50"/>
      <c r="AF74" s="50"/>
      <c r="AG74" s="49"/>
      <c r="AH74" s="3">
        <f>+AI74/Z74</f>
        <v>0</v>
      </c>
      <c r="AI74" s="2">
        <v>0</v>
      </c>
      <c r="AO74" s="440"/>
    </row>
    <row r="75" spans="2:43" ht="82.5" customHeight="1" x14ac:dyDescent="0.25">
      <c r="B75" s="1230"/>
      <c r="C75" s="1213"/>
      <c r="D75" s="1139"/>
      <c r="E75" s="1139"/>
      <c r="F75" s="1153"/>
      <c r="G75" s="439"/>
      <c r="H75" s="1108"/>
      <c r="I75" s="153"/>
      <c r="J75" s="353"/>
      <c r="K75" s="359" t="s">
        <v>367</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230"/>
      <c r="C76" s="1213"/>
      <c r="D76" s="1139"/>
      <c r="E76" s="1139"/>
      <c r="F76" s="1153"/>
      <c r="G76" s="439"/>
      <c r="H76" s="1108"/>
      <c r="I76" s="153" t="s">
        <v>28</v>
      </c>
      <c r="J76" s="353">
        <v>300</v>
      </c>
      <c r="K76" s="434" t="s">
        <v>366</v>
      </c>
      <c r="L76" s="353" t="s">
        <v>358</v>
      </c>
      <c r="M76" s="153">
        <v>1</v>
      </c>
      <c r="N76" s="95" t="s">
        <v>34</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365</v>
      </c>
      <c r="AD76" s="431"/>
      <c r="AE76" s="50"/>
      <c r="AF76" s="50"/>
      <c r="AG76" s="49"/>
      <c r="AH76" s="3">
        <f>+AI76/Z76</f>
        <v>0</v>
      </c>
      <c r="AI76" s="2">
        <v>0</v>
      </c>
      <c r="AO76" s="440"/>
    </row>
    <row r="77" spans="2:43" ht="82.5" customHeight="1" x14ac:dyDescent="0.25">
      <c r="B77" s="1230"/>
      <c r="C77" s="1213"/>
      <c r="D77" s="1139"/>
      <c r="E77" s="1139"/>
      <c r="F77" s="1153"/>
      <c r="G77" s="439"/>
      <c r="H77" s="439"/>
      <c r="I77" s="153"/>
      <c r="J77" s="353"/>
      <c r="K77" s="452" t="s">
        <v>364</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230"/>
      <c r="C78" s="1213"/>
      <c r="D78" s="1139"/>
      <c r="E78" s="1139"/>
      <c r="F78" s="1153"/>
      <c r="G78" s="439"/>
      <c r="H78" s="439"/>
      <c r="I78" s="153" t="s">
        <v>28</v>
      </c>
      <c r="J78" s="353">
        <v>302</v>
      </c>
      <c r="K78" s="434" t="s">
        <v>363</v>
      </c>
      <c r="L78" s="353" t="s">
        <v>358</v>
      </c>
      <c r="M78" s="153">
        <v>1</v>
      </c>
      <c r="N78" s="212" t="s">
        <v>34</v>
      </c>
      <c r="O78" s="283"/>
      <c r="P78" s="338"/>
      <c r="Q78" s="338"/>
      <c r="R78" s="457">
        <v>494768</v>
      </c>
      <c r="S78" s="338"/>
      <c r="T78" s="338"/>
      <c r="U78" s="337"/>
      <c r="V78" s="75"/>
      <c r="W78" s="74">
        <f t="shared" si="13"/>
        <v>494768</v>
      </c>
      <c r="X78" s="327"/>
      <c r="Y78" s="137">
        <v>494768</v>
      </c>
      <c r="Z78" s="88">
        <f t="shared" si="0"/>
        <v>494768</v>
      </c>
      <c r="AA78" s="87">
        <v>41534</v>
      </c>
      <c r="AB78" s="50">
        <v>106</v>
      </c>
      <c r="AC78" s="50" t="s">
        <v>362</v>
      </c>
      <c r="AD78" s="431"/>
      <c r="AE78" s="50"/>
      <c r="AF78" s="50"/>
      <c r="AG78" s="49"/>
      <c r="AH78" s="456">
        <f>+AI78/Z78</f>
        <v>8.5777071273809131</v>
      </c>
      <c r="AI78" s="455">
        <v>4243975</v>
      </c>
      <c r="AJ78" s="1" t="s">
        <v>361</v>
      </c>
      <c r="AP78" s="440"/>
    </row>
    <row r="79" spans="2:43" ht="90.75" customHeight="1" x14ac:dyDescent="0.25">
      <c r="B79" s="1230"/>
      <c r="C79" s="1213"/>
      <c r="D79" s="1139"/>
      <c r="E79" s="1139"/>
      <c r="F79" s="1153"/>
      <c r="G79" s="169"/>
      <c r="H79" s="439"/>
      <c r="I79" s="153"/>
      <c r="J79" s="353"/>
      <c r="K79" s="452" t="s">
        <v>360</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230" t="str">
        <f t="shared" ref="B80:G80" si="14">+B61</f>
        <v>Proyecto No. 702 : Investigación e innovación para la construcción de conocimiento educativo y pedagógico.</v>
      </c>
      <c r="C80" s="1213" t="str">
        <f t="shared" si="14"/>
        <v>ESCUELA, CURRICULO Y PEDAOGÍA</v>
      </c>
      <c r="D80" s="1139" t="str">
        <f t="shared" si="14"/>
        <v>Desarrollar 23 estudios 
en Escuela, currículo y pedagogía</v>
      </c>
      <c r="E80" s="1139" t="str">
        <f t="shared" si="14"/>
        <v>Desarrollar 7 estudios en Escuela Curriculo y Pedagogía en el año 2013 y terminar el 0,80% del estudio del año 2012.</v>
      </c>
      <c r="F80" s="1153" t="str">
        <f t="shared" si="14"/>
        <v>Porcentaje de avance de los Estudios desarrollados en Escuela, currículo y pedagogía.</v>
      </c>
      <c r="G80" s="1108" t="str">
        <f t="shared" si="14"/>
        <v>Proyecto de ciencia y tecnología en la localidad de Usaquen  Convenio 2570 del 2012 (actividad del año 2012</v>
      </c>
      <c r="H80" s="439"/>
      <c r="I80" s="353"/>
      <c r="J80" s="353">
        <v>301</v>
      </c>
      <c r="K80" s="434" t="s">
        <v>359</v>
      </c>
      <c r="L80" s="353" t="s">
        <v>358</v>
      </c>
      <c r="M80" s="153">
        <v>1</v>
      </c>
      <c r="N80" s="95" t="s">
        <v>34</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357</v>
      </c>
      <c r="AD80" s="441"/>
      <c r="AE80" s="50"/>
      <c r="AF80" s="50"/>
      <c r="AG80" s="49"/>
      <c r="AH80" s="3">
        <f>+AI80/Z80</f>
        <v>0</v>
      </c>
      <c r="AI80" s="2">
        <v>0</v>
      </c>
      <c r="AO80" s="440"/>
    </row>
    <row r="81" spans="2:41" ht="63.75" x14ac:dyDescent="0.25">
      <c r="B81" s="1230"/>
      <c r="C81" s="1213"/>
      <c r="D81" s="1139"/>
      <c r="E81" s="1139"/>
      <c r="F81" s="1153"/>
      <c r="G81" s="1108"/>
      <c r="H81" s="439"/>
      <c r="I81" s="353"/>
      <c r="J81" s="353"/>
      <c r="K81" s="452" t="s">
        <v>356</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230"/>
      <c r="C82" s="1213"/>
      <c r="D82" s="1139"/>
      <c r="E82" s="1139"/>
      <c r="F82" s="1153"/>
      <c r="G82" s="1108"/>
      <c r="H82" s="439"/>
      <c r="I82" s="153" t="s">
        <v>28</v>
      </c>
      <c r="J82" s="353"/>
      <c r="K82" s="449" t="s">
        <v>355</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354</v>
      </c>
      <c r="AD82" s="441"/>
      <c r="AE82" s="50"/>
      <c r="AF82" s="50"/>
      <c r="AG82" s="49"/>
      <c r="AH82" s="3">
        <f>+AI82/Z82</f>
        <v>0</v>
      </c>
      <c r="AI82" s="2">
        <v>0</v>
      </c>
      <c r="AO82" s="440"/>
    </row>
    <row r="83" spans="2:41" ht="79.5" customHeight="1" x14ac:dyDescent="0.25">
      <c r="B83" s="1230"/>
      <c r="C83" s="1213"/>
      <c r="D83" s="1139"/>
      <c r="E83" s="1139"/>
      <c r="F83" s="1153"/>
      <c r="G83" s="1108"/>
      <c r="H83" s="439"/>
      <c r="I83" s="153"/>
      <c r="J83" s="353"/>
      <c r="K83" s="447" t="s">
        <v>353</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230"/>
      <c r="C84" s="1213"/>
      <c r="D84" s="1139"/>
      <c r="E84" s="1139"/>
      <c r="F84" s="1153"/>
      <c r="G84" s="1108"/>
      <c r="H84" s="439"/>
      <c r="I84" s="353"/>
      <c r="J84" s="353">
        <v>297</v>
      </c>
      <c r="K84" s="434" t="s">
        <v>351</v>
      </c>
      <c r="L84" s="353" t="s">
        <v>150</v>
      </c>
      <c r="M84" s="153"/>
      <c r="N84" s="433" t="s">
        <v>348</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352</v>
      </c>
      <c r="AD84" s="431"/>
      <c r="AE84" s="50"/>
      <c r="AF84" s="50"/>
      <c r="AG84" s="49"/>
      <c r="AH84" s="3">
        <f>+AI84/Z84</f>
        <v>0</v>
      </c>
      <c r="AI84" s="2">
        <v>0</v>
      </c>
      <c r="AO84" s="440"/>
    </row>
    <row r="85" spans="2:41" ht="26.25" customHeight="1" x14ac:dyDescent="0.25">
      <c r="B85" s="1230"/>
      <c r="C85" s="1213"/>
      <c r="D85" s="1139"/>
      <c r="E85" s="1139"/>
      <c r="F85" s="1153"/>
      <c r="G85" s="1108"/>
      <c r="H85" s="439"/>
      <c r="I85" s="353"/>
      <c r="J85" s="438"/>
      <c r="K85" s="434" t="s">
        <v>351</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230"/>
      <c r="C86" s="1213"/>
      <c r="D86" s="1139"/>
      <c r="E86" s="1139"/>
      <c r="F86" s="1153"/>
      <c r="G86" s="1108"/>
      <c r="H86" s="439"/>
      <c r="I86" s="353"/>
      <c r="J86" s="353">
        <v>299</v>
      </c>
      <c r="K86" s="434" t="s">
        <v>349</v>
      </c>
      <c r="L86" s="353" t="s">
        <v>150</v>
      </c>
      <c r="M86" s="153"/>
      <c r="N86" s="433" t="s">
        <v>348</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350</v>
      </c>
      <c r="AD86" s="431"/>
      <c r="AE86" s="50"/>
      <c r="AF86" s="50"/>
      <c r="AG86" s="49"/>
      <c r="AH86" s="3">
        <f>+AI86/Z86</f>
        <v>0</v>
      </c>
      <c r="AI86" s="2">
        <v>0</v>
      </c>
    </row>
    <row r="87" spans="2:41" ht="48" customHeight="1" x14ac:dyDescent="0.25">
      <c r="B87" s="1230"/>
      <c r="C87" s="1213"/>
      <c r="D87" s="1139"/>
      <c r="E87" s="1139"/>
      <c r="F87" s="1153"/>
      <c r="G87" s="1108"/>
      <c r="H87" s="439"/>
      <c r="I87" s="353"/>
      <c r="J87" s="438"/>
      <c r="K87" s="434" t="s">
        <v>349</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230"/>
      <c r="C88" s="1213"/>
      <c r="D88" s="1139"/>
      <c r="E88" s="1139"/>
      <c r="F88" s="1153"/>
      <c r="G88" s="1108"/>
      <c r="H88" s="437"/>
      <c r="I88" s="353"/>
      <c r="J88" s="353">
        <v>298</v>
      </c>
      <c r="K88" s="434" t="s">
        <v>346</v>
      </c>
      <c r="L88" s="353" t="s">
        <v>150</v>
      </c>
      <c r="M88" s="153"/>
      <c r="N88" s="433" t="s">
        <v>348</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347</v>
      </c>
      <c r="AD88" s="431"/>
      <c r="AE88" s="291"/>
      <c r="AF88" s="50"/>
      <c r="AG88" s="49"/>
      <c r="AH88" s="3">
        <f>+AI88/Z88</f>
        <v>0</v>
      </c>
      <c r="AI88" s="2">
        <v>0</v>
      </c>
    </row>
    <row r="89" spans="2:41" ht="0.75" customHeight="1" x14ac:dyDescent="0.25">
      <c r="B89" s="1230"/>
      <c r="C89" s="1213"/>
      <c r="D89" s="1139"/>
      <c r="E89" s="1139"/>
      <c r="F89" s="1153"/>
      <c r="G89" s="1109"/>
      <c r="H89" s="158"/>
      <c r="I89" s="153"/>
      <c r="J89" s="435"/>
      <c r="K89" s="434" t="s">
        <v>346</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230"/>
      <c r="C90" s="1213"/>
      <c r="D90" s="1139"/>
      <c r="E90" s="1139"/>
      <c r="F90" s="1153"/>
      <c r="G90" s="1121" t="s">
        <v>23</v>
      </c>
      <c r="H90" s="1121"/>
      <c r="I90" s="1121"/>
      <c r="J90" s="1121"/>
      <c r="K90" s="1121"/>
      <c r="L90" s="1121"/>
      <c r="M90" s="1121"/>
      <c r="N90" s="1121"/>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232"/>
      <c r="C91" s="1231"/>
      <c r="D91" s="1140"/>
      <c r="E91" s="1140"/>
      <c r="F91" s="1154"/>
      <c r="G91" s="1137" t="s">
        <v>345</v>
      </c>
      <c r="H91" s="1137"/>
      <c r="I91" s="1137"/>
      <c r="J91" s="1137"/>
      <c r="K91" s="1137"/>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229" t="str">
        <f>+B61</f>
        <v>Proyecto No. 702 : Investigación e innovación para la construcción de conocimiento educativo y pedagógico.</v>
      </c>
      <c r="C92" s="1229" t="str">
        <f>+C61</f>
        <v>ESCUELA, CURRICULO Y PEDAOGÍA</v>
      </c>
      <c r="D92" s="1140" t="s">
        <v>344</v>
      </c>
      <c r="E92" s="1140" t="s">
        <v>343</v>
      </c>
      <c r="F92" s="1140" t="s">
        <v>342</v>
      </c>
      <c r="G92" s="1107" t="s">
        <v>341</v>
      </c>
      <c r="H92" s="1107" t="s">
        <v>340</v>
      </c>
      <c r="I92" s="153" t="s">
        <v>28</v>
      </c>
      <c r="J92" s="153">
        <v>207</v>
      </c>
      <c r="K92" s="246" t="s">
        <v>339</v>
      </c>
      <c r="L92" s="153" t="s">
        <v>331</v>
      </c>
      <c r="M92" s="153">
        <v>9</v>
      </c>
      <c r="N92" s="212" t="s">
        <v>55</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338</v>
      </c>
      <c r="AD92" s="103"/>
      <c r="AE92" s="50"/>
      <c r="AF92" s="50"/>
      <c r="AG92" s="49"/>
      <c r="AH92" s="3">
        <f>+AI92/Z92</f>
        <v>0.7</v>
      </c>
      <c r="AI92" s="2">
        <v>40397700</v>
      </c>
    </row>
    <row r="93" spans="2:41" ht="34.5" customHeight="1" x14ac:dyDescent="0.25">
      <c r="B93" s="1230"/>
      <c r="C93" s="1230"/>
      <c r="D93" s="1140"/>
      <c r="E93" s="1140"/>
      <c r="F93" s="1140"/>
      <c r="G93" s="1108"/>
      <c r="H93" s="1108"/>
      <c r="I93" s="153" t="s">
        <v>28</v>
      </c>
      <c r="J93" s="153">
        <v>293</v>
      </c>
      <c r="K93" s="246" t="s">
        <v>337</v>
      </c>
      <c r="L93" s="153" t="s">
        <v>150</v>
      </c>
      <c r="M93" s="153">
        <v>7</v>
      </c>
      <c r="N93" s="212" t="s">
        <v>55</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336</v>
      </c>
      <c r="AD93" s="103"/>
      <c r="AE93" s="286" t="s">
        <v>335</v>
      </c>
      <c r="AF93" s="107">
        <f>+R93</f>
        <v>26527500</v>
      </c>
      <c r="AG93" s="342">
        <f>+AF93</f>
        <v>26527500</v>
      </c>
      <c r="AH93" s="3">
        <f>+AI93/Z93</f>
        <v>1</v>
      </c>
      <c r="AI93" s="2">
        <v>41265000</v>
      </c>
    </row>
    <row r="94" spans="2:41" ht="38.25" x14ac:dyDescent="0.25">
      <c r="B94" s="1230"/>
      <c r="C94" s="1230"/>
      <c r="D94" s="1152"/>
      <c r="E94" s="1152"/>
      <c r="F94" s="1152"/>
      <c r="G94" s="1108"/>
      <c r="H94" s="1108"/>
      <c r="I94" s="153" t="s">
        <v>28</v>
      </c>
      <c r="J94" s="153">
        <v>215</v>
      </c>
      <c r="K94" s="246" t="s">
        <v>334</v>
      </c>
      <c r="L94" s="153" t="s">
        <v>331</v>
      </c>
      <c r="M94" s="153">
        <v>9</v>
      </c>
      <c r="N94" s="212" t="s">
        <v>55</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333</v>
      </c>
      <c r="AD94" s="103"/>
      <c r="AE94" s="136"/>
      <c r="AF94" s="50"/>
      <c r="AG94" s="49"/>
      <c r="AH94" s="3">
        <f>+AI94/Z94</f>
        <v>0.33333333333333331</v>
      </c>
      <c r="AI94" s="2">
        <v>12379500</v>
      </c>
    </row>
    <row r="95" spans="2:41" ht="38.25" x14ac:dyDescent="0.25">
      <c r="B95" s="1230"/>
      <c r="C95" s="1230"/>
      <c r="D95" s="1152"/>
      <c r="E95" s="1152"/>
      <c r="F95" s="1152"/>
      <c r="G95" s="1109"/>
      <c r="H95" s="1109"/>
      <c r="I95" s="153" t="s">
        <v>28</v>
      </c>
      <c r="J95" s="153">
        <v>319</v>
      </c>
      <c r="K95" s="246" t="s">
        <v>332</v>
      </c>
      <c r="L95" s="153" t="s">
        <v>331</v>
      </c>
      <c r="M95" s="153">
        <v>9</v>
      </c>
      <c r="N95" s="212" t="s">
        <v>55</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171</v>
      </c>
      <c r="AD95" s="103"/>
      <c r="AE95" s="50"/>
      <c r="AF95" s="50"/>
      <c r="AG95" s="49"/>
      <c r="AI95" s="271"/>
    </row>
    <row r="96" spans="2:41" ht="19.5" customHeight="1" x14ac:dyDescent="0.25">
      <c r="B96" s="1230"/>
      <c r="C96" s="1230"/>
      <c r="D96" s="1152"/>
      <c r="E96" s="1152"/>
      <c r="F96" s="1152"/>
      <c r="G96" s="1121" t="s">
        <v>23</v>
      </c>
      <c r="H96" s="1121"/>
      <c r="I96" s="1121"/>
      <c r="J96" s="1121"/>
      <c r="K96" s="1121"/>
      <c r="L96" s="1121"/>
      <c r="M96" s="1121"/>
      <c r="N96" s="1121"/>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230"/>
      <c r="C97" s="1232"/>
      <c r="D97" s="1152"/>
      <c r="E97" s="1152"/>
      <c r="F97" s="1152"/>
      <c r="G97" s="1137" t="s">
        <v>330</v>
      </c>
      <c r="H97" s="1137"/>
      <c r="I97" s="1137"/>
      <c r="J97" s="1137"/>
      <c r="K97" s="1137"/>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232"/>
      <c r="C98" s="1211" t="s">
        <v>329</v>
      </c>
      <c r="D98" s="1211"/>
      <c r="E98" s="1211"/>
      <c r="F98" s="1211"/>
      <c r="G98" s="1211"/>
      <c r="H98" s="1211"/>
      <c r="I98" s="1211"/>
      <c r="J98" s="1211"/>
      <c r="K98" s="1211"/>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209" t="str">
        <f>+B92</f>
        <v>Proyecto No. 702 : Investigación e innovación para la construcción de conocimiento educativo y pedagógico.</v>
      </c>
      <c r="C99" s="1157" t="s">
        <v>328</v>
      </c>
      <c r="D99" s="1138" t="s">
        <v>327</v>
      </c>
      <c r="E99" s="1138" t="s">
        <v>326</v>
      </c>
      <c r="F99" s="1138" t="s">
        <v>325</v>
      </c>
      <c r="G99" s="223" t="s">
        <v>324</v>
      </c>
      <c r="H99" s="425" t="s">
        <v>294</v>
      </c>
      <c r="I99" s="425" t="s">
        <v>28</v>
      </c>
      <c r="J99" s="95">
        <v>72</v>
      </c>
      <c r="K99" s="264" t="s">
        <v>323</v>
      </c>
      <c r="L99" s="424" t="s">
        <v>121</v>
      </c>
      <c r="M99" s="95">
        <v>5</v>
      </c>
      <c r="N99" s="95" t="s">
        <v>322</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321</v>
      </c>
      <c r="AD99" s="85"/>
      <c r="AE99" s="376" t="s">
        <v>230</v>
      </c>
      <c r="AF99" s="368">
        <f>+R99</f>
        <v>90000000</v>
      </c>
      <c r="AG99" s="406">
        <f>+AF99</f>
        <v>90000000</v>
      </c>
      <c r="AH99" s="3">
        <f>+AI99/Z99</f>
        <v>0.3</v>
      </c>
      <c r="AI99" s="139">
        <v>27000000</v>
      </c>
    </row>
    <row r="100" spans="2:35" s="138" customFormat="1" ht="21.75" customHeight="1" x14ac:dyDescent="0.25">
      <c r="B100" s="1153"/>
      <c r="C100" s="1158"/>
      <c r="D100" s="1139"/>
      <c r="E100" s="1139"/>
      <c r="F100" s="1139"/>
      <c r="G100" s="1121" t="s">
        <v>23</v>
      </c>
      <c r="H100" s="1121"/>
      <c r="I100" s="1121"/>
      <c r="J100" s="1121"/>
      <c r="K100" s="1121"/>
      <c r="L100" s="1121"/>
      <c r="M100" s="1121"/>
      <c r="N100" s="1121"/>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153"/>
      <c r="C101" s="1158"/>
      <c r="D101" s="1139"/>
      <c r="E101" s="1139"/>
      <c r="F101" s="1139"/>
      <c r="G101" s="1144" t="s">
        <v>320</v>
      </c>
      <c r="H101" s="1144" t="s">
        <v>233</v>
      </c>
      <c r="I101" s="95" t="s">
        <v>28</v>
      </c>
      <c r="J101" s="95">
        <v>240</v>
      </c>
      <c r="K101" s="244" t="s">
        <v>319</v>
      </c>
      <c r="L101" s="295" t="s">
        <v>26</v>
      </c>
      <c r="M101" s="295"/>
      <c r="N101" s="95" t="s">
        <v>55</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318</v>
      </c>
      <c r="AD101" s="147"/>
      <c r="AE101" s="105"/>
      <c r="AF101" s="105"/>
      <c r="AG101" s="146"/>
      <c r="AH101" s="3">
        <f t="shared" ref="AH101:AH107" si="22">+AI101/Z101</f>
        <v>0.25</v>
      </c>
      <c r="AI101" s="139">
        <v>20632500</v>
      </c>
    </row>
    <row r="102" spans="2:35" s="138" customFormat="1" ht="48.75" customHeight="1" x14ac:dyDescent="0.25">
      <c r="B102" s="1153"/>
      <c r="C102" s="1158"/>
      <c r="D102" s="1139"/>
      <c r="E102" s="1139"/>
      <c r="F102" s="1139"/>
      <c r="G102" s="1145"/>
      <c r="H102" s="1145"/>
      <c r="I102" s="95" t="s">
        <v>28</v>
      </c>
      <c r="J102" s="95">
        <v>241</v>
      </c>
      <c r="K102" s="244" t="s">
        <v>317</v>
      </c>
      <c r="L102" s="295" t="s">
        <v>26</v>
      </c>
      <c r="M102" s="295"/>
      <c r="N102" s="95" t="s">
        <v>55</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316</v>
      </c>
      <c r="AD102" s="147"/>
      <c r="AE102" s="105"/>
      <c r="AF102" s="105"/>
      <c r="AG102" s="146"/>
      <c r="AH102" s="3">
        <f t="shared" si="22"/>
        <v>0.25</v>
      </c>
      <c r="AI102" s="139">
        <v>15916500</v>
      </c>
    </row>
    <row r="103" spans="2:35" s="138" customFormat="1" ht="32.25" customHeight="1" x14ac:dyDescent="0.25">
      <c r="B103" s="1153"/>
      <c r="C103" s="1158"/>
      <c r="D103" s="1139"/>
      <c r="E103" s="1139"/>
      <c r="F103" s="1139"/>
      <c r="G103" s="1145"/>
      <c r="H103" s="1145"/>
      <c r="I103" s="95" t="s">
        <v>28</v>
      </c>
      <c r="J103" s="95">
        <v>269</v>
      </c>
      <c r="K103" s="244" t="s">
        <v>17</v>
      </c>
      <c r="L103" s="295" t="s">
        <v>26</v>
      </c>
      <c r="M103" s="295">
        <v>7</v>
      </c>
      <c r="N103" s="95" t="s">
        <v>55</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315</v>
      </c>
      <c r="AD103" s="147"/>
      <c r="AE103" s="105"/>
      <c r="AF103" s="105"/>
      <c r="AG103" s="146"/>
      <c r="AH103" s="3">
        <f t="shared" si="22"/>
        <v>0.32500000000000001</v>
      </c>
      <c r="AI103" s="139">
        <v>13411125</v>
      </c>
    </row>
    <row r="104" spans="2:35" s="138" customFormat="1" ht="39" customHeight="1" x14ac:dyDescent="0.25">
      <c r="B104" s="1153"/>
      <c r="C104" s="1158"/>
      <c r="D104" s="1139"/>
      <c r="E104" s="1139"/>
      <c r="F104" s="1139"/>
      <c r="G104" s="1145"/>
      <c r="H104" s="1145"/>
      <c r="I104" s="95" t="s">
        <v>28</v>
      </c>
      <c r="J104" s="95">
        <v>243</v>
      </c>
      <c r="K104" s="244" t="s">
        <v>314</v>
      </c>
      <c r="L104" s="295" t="s">
        <v>26</v>
      </c>
      <c r="M104" s="295"/>
      <c r="N104" s="95" t="s">
        <v>55</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313</v>
      </c>
      <c r="AD104" s="147"/>
      <c r="AE104" s="105"/>
      <c r="AF104" s="105"/>
      <c r="AG104" s="146"/>
      <c r="AH104" s="3">
        <f t="shared" si="22"/>
        <v>0.28000000000000003</v>
      </c>
      <c r="AI104" s="139">
        <v>14855400</v>
      </c>
    </row>
    <row r="105" spans="2:35" s="138" customFormat="1" ht="31.5" customHeight="1" x14ac:dyDescent="0.25">
      <c r="B105" s="1153"/>
      <c r="C105" s="1158"/>
      <c r="D105" s="1139"/>
      <c r="E105" s="1139"/>
      <c r="F105" s="1139"/>
      <c r="G105" s="1145"/>
      <c r="H105" s="1145"/>
      <c r="I105" s="95" t="s">
        <v>28</v>
      </c>
      <c r="J105" s="95">
        <v>244</v>
      </c>
      <c r="K105" s="244" t="s">
        <v>312</v>
      </c>
      <c r="L105" s="295" t="s">
        <v>26</v>
      </c>
      <c r="M105" s="295"/>
      <c r="N105" s="95" t="s">
        <v>55</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311</v>
      </c>
      <c r="AD105" s="147"/>
      <c r="AE105" s="105"/>
      <c r="AF105" s="105"/>
      <c r="AG105" s="146"/>
      <c r="AH105" s="3">
        <f t="shared" si="22"/>
        <v>0.1</v>
      </c>
      <c r="AI105" s="139">
        <v>5305500</v>
      </c>
    </row>
    <row r="106" spans="2:35" s="138" customFormat="1" ht="48.75" customHeight="1" x14ac:dyDescent="0.25">
      <c r="B106" s="1153"/>
      <c r="C106" s="1158"/>
      <c r="D106" s="1139"/>
      <c r="E106" s="1139"/>
      <c r="F106" s="1139"/>
      <c r="G106" s="1145"/>
      <c r="H106" s="1145"/>
      <c r="I106" s="95" t="s">
        <v>28</v>
      </c>
      <c r="J106" s="95">
        <v>245</v>
      </c>
      <c r="K106" s="264" t="s">
        <v>310</v>
      </c>
      <c r="L106" s="295" t="s">
        <v>26</v>
      </c>
      <c r="M106" s="295">
        <v>6</v>
      </c>
      <c r="N106" s="95" t="s">
        <v>55</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309</v>
      </c>
      <c r="AD106" s="147"/>
      <c r="AE106" s="105"/>
      <c r="AF106" s="105"/>
      <c r="AG106" s="146"/>
      <c r="AH106" s="3">
        <f t="shared" si="22"/>
        <v>0.55000000000000004</v>
      </c>
      <c r="AI106" s="139">
        <v>15562800</v>
      </c>
    </row>
    <row r="107" spans="2:35" s="138" customFormat="1" ht="63" customHeight="1" x14ac:dyDescent="0.25">
      <c r="B107" s="1153"/>
      <c r="C107" s="1158"/>
      <c r="D107" s="1139"/>
      <c r="E107" s="1139"/>
      <c r="F107" s="1139"/>
      <c r="G107" s="1145"/>
      <c r="H107" s="1145"/>
      <c r="I107" s="95" t="s">
        <v>28</v>
      </c>
      <c r="J107" s="95">
        <v>246</v>
      </c>
      <c r="K107" s="264" t="s">
        <v>308</v>
      </c>
      <c r="L107" s="295" t="s">
        <v>26</v>
      </c>
      <c r="M107" s="295">
        <v>6</v>
      </c>
      <c r="N107" s="95" t="s">
        <v>55</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307</v>
      </c>
      <c r="AD107" s="147"/>
      <c r="AE107" s="105"/>
      <c r="AF107" s="105"/>
      <c r="AG107" s="146"/>
      <c r="AH107" s="3">
        <f t="shared" si="22"/>
        <v>0.55000000000000004</v>
      </c>
      <c r="AI107" s="139">
        <v>15562800</v>
      </c>
    </row>
    <row r="108" spans="2:35" s="138" customFormat="1" ht="38.25" x14ac:dyDescent="0.25">
      <c r="B108" s="1153"/>
      <c r="C108" s="1158"/>
      <c r="D108" s="1139"/>
      <c r="E108" s="1139"/>
      <c r="F108" s="1139"/>
      <c r="G108" s="1145"/>
      <c r="H108" s="1145"/>
      <c r="I108" s="95"/>
      <c r="J108" s="95"/>
      <c r="K108" s="264" t="s">
        <v>306</v>
      </c>
      <c r="L108" s="295" t="s">
        <v>26</v>
      </c>
      <c r="M108" s="295"/>
      <c r="N108" s="95" t="s">
        <v>55</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153"/>
      <c r="C109" s="1158"/>
      <c r="D109" s="1139"/>
      <c r="E109" s="1139"/>
      <c r="F109" s="1139"/>
      <c r="G109" s="1145"/>
      <c r="H109" s="1145"/>
      <c r="I109" s="95"/>
      <c r="J109" s="95"/>
      <c r="K109" s="244" t="s">
        <v>305</v>
      </c>
      <c r="L109" s="295" t="s">
        <v>26</v>
      </c>
      <c r="M109" s="295"/>
      <c r="N109" s="95" t="s">
        <v>55</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153"/>
      <c r="C110" s="1158"/>
      <c r="D110" s="1139"/>
      <c r="E110" s="1139"/>
      <c r="F110" s="1139"/>
      <c r="G110" s="1145"/>
      <c r="H110" s="1145"/>
      <c r="I110" s="95"/>
      <c r="J110" s="95"/>
      <c r="K110" s="264" t="s">
        <v>241</v>
      </c>
      <c r="L110" s="295" t="s">
        <v>26</v>
      </c>
      <c r="M110" s="295">
        <v>7</v>
      </c>
      <c r="N110" s="95" t="s">
        <v>55</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153"/>
      <c r="C111" s="1158"/>
      <c r="D111" s="1139"/>
      <c r="E111" s="1139"/>
      <c r="F111" s="1139"/>
      <c r="G111" s="1145"/>
      <c r="H111" s="1145"/>
      <c r="I111" s="95"/>
      <c r="J111" s="95"/>
      <c r="K111" s="264" t="s">
        <v>304</v>
      </c>
      <c r="L111" s="295" t="s">
        <v>26</v>
      </c>
      <c r="M111" s="295"/>
      <c r="N111" s="95" t="s">
        <v>55</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153"/>
      <c r="C112" s="1158"/>
      <c r="D112" s="1139"/>
      <c r="E112" s="1139"/>
      <c r="F112" s="1139"/>
      <c r="G112" s="1145"/>
      <c r="H112" s="1145"/>
      <c r="I112" s="95" t="s">
        <v>28</v>
      </c>
      <c r="J112" s="95">
        <v>319</v>
      </c>
      <c r="K112" s="264" t="s">
        <v>173</v>
      </c>
      <c r="L112" s="295" t="s">
        <v>26</v>
      </c>
      <c r="M112" s="295">
        <v>9</v>
      </c>
      <c r="N112" s="295" t="s">
        <v>55</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171</v>
      </c>
      <c r="AD112" s="147"/>
      <c r="AE112" s="105"/>
      <c r="AF112" s="105"/>
      <c r="AG112" s="146"/>
      <c r="AH112" s="3"/>
      <c r="AI112" s="271"/>
    </row>
    <row r="113" spans="2:35" s="138" customFormat="1" ht="38.25" customHeight="1" x14ac:dyDescent="0.25">
      <c r="B113" s="1153"/>
      <c r="C113" s="1158"/>
      <c r="D113" s="1139"/>
      <c r="E113" s="1139"/>
      <c r="F113" s="1139"/>
      <c r="G113" s="1145"/>
      <c r="H113" s="1145"/>
      <c r="I113" s="95" t="s">
        <v>28</v>
      </c>
      <c r="J113" s="95">
        <v>281</v>
      </c>
      <c r="K113" s="264" t="s">
        <v>243</v>
      </c>
      <c r="L113" s="153" t="s">
        <v>59</v>
      </c>
      <c r="M113" s="224">
        <v>1</v>
      </c>
      <c r="N113" s="224" t="s">
        <v>46</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303</v>
      </c>
      <c r="AD113" s="147"/>
      <c r="AE113" s="105" t="s">
        <v>230</v>
      </c>
      <c r="AF113" s="368">
        <f>+R113</f>
        <v>10000000</v>
      </c>
      <c r="AG113" s="406">
        <f>+Z113</f>
        <v>10000000</v>
      </c>
      <c r="AH113" s="3"/>
      <c r="AI113" s="240"/>
    </row>
    <row r="114" spans="2:35" s="138" customFormat="1" ht="42.75" customHeight="1" x14ac:dyDescent="0.25">
      <c r="B114" s="1153"/>
      <c r="C114" s="1158"/>
      <c r="D114" s="1139"/>
      <c r="E114" s="1139"/>
      <c r="F114" s="1139"/>
      <c r="G114" s="1146"/>
      <c r="H114" s="1146"/>
      <c r="I114" s="95" t="s">
        <v>28</v>
      </c>
      <c r="J114" s="95">
        <v>330</v>
      </c>
      <c r="K114" s="264" t="s">
        <v>302</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301</v>
      </c>
      <c r="AD114" s="147"/>
      <c r="AE114" s="105"/>
      <c r="AF114" s="368">
        <f>+R114</f>
        <v>37138500</v>
      </c>
      <c r="AG114" s="406">
        <f>+Z114</f>
        <v>37138500</v>
      </c>
      <c r="AH114" s="3">
        <f>+AI114/Z114</f>
        <v>0.77777777777777779</v>
      </c>
      <c r="AI114" s="139">
        <v>28885500</v>
      </c>
    </row>
    <row r="115" spans="2:35" s="138" customFormat="1" ht="17.25" customHeight="1" x14ac:dyDescent="0.25">
      <c r="B115" s="1153"/>
      <c r="C115" s="1158"/>
      <c r="D115" s="1139"/>
      <c r="E115" s="1139"/>
      <c r="F115" s="1139"/>
      <c r="G115" s="1121" t="s">
        <v>23</v>
      </c>
      <c r="H115" s="1121"/>
      <c r="I115" s="1121"/>
      <c r="J115" s="1121"/>
      <c r="K115" s="1121"/>
      <c r="L115" s="1121"/>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139" t="str">
        <f>+B99</f>
        <v>Proyecto No. 702 : Investigación e innovación para la construcción de conocimiento educativo y pedagógico.</v>
      </c>
      <c r="C116" s="1139" t="str">
        <f>+C99</f>
        <v>EDUCACIÓN Y POLÍTICAS PÚBLICAS</v>
      </c>
      <c r="D116" s="1139" t="str">
        <f>+D99</f>
        <v>Desarrollar 16 estudios  en Educación y Políticas Públicas</v>
      </c>
      <c r="E116" s="1139" t="str">
        <f>+E99</f>
        <v>Desarrollar 4 estudios en Educación y Políticas Públicas</v>
      </c>
      <c r="F116" s="1139" t="str">
        <f>+F99</f>
        <v>Porcentaje de avance de los Estudios desarrollados en Educación y Políticas Públicas.</v>
      </c>
      <c r="G116" s="1107" t="s">
        <v>300</v>
      </c>
      <c r="H116" s="1144" t="s">
        <v>294</v>
      </c>
      <c r="I116" s="295"/>
      <c r="J116" s="295"/>
      <c r="K116" s="414" t="s">
        <v>299</v>
      </c>
      <c r="L116" s="95" t="s">
        <v>26</v>
      </c>
      <c r="M116" s="95">
        <v>5</v>
      </c>
      <c r="N116" s="95" t="s">
        <v>55</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298</v>
      </c>
      <c r="AD116" s="85"/>
      <c r="AE116" s="407" t="s">
        <v>296</v>
      </c>
      <c r="AF116" s="368">
        <f>+R116</f>
        <v>119968000</v>
      </c>
      <c r="AG116" s="406">
        <f>+Z116</f>
        <v>119968000</v>
      </c>
      <c r="AH116" s="3">
        <f>+AI116/Z116</f>
        <v>0.7</v>
      </c>
      <c r="AI116" s="139">
        <v>83977600</v>
      </c>
    </row>
    <row r="117" spans="2:35" s="138" customFormat="1" ht="57" customHeight="1" x14ac:dyDescent="0.25">
      <c r="B117" s="1139"/>
      <c r="C117" s="1139"/>
      <c r="D117" s="1139"/>
      <c r="E117" s="1139"/>
      <c r="F117" s="1139"/>
      <c r="G117" s="1108"/>
      <c r="H117" s="1146"/>
      <c r="I117" s="95"/>
      <c r="J117" s="95"/>
      <c r="K117" s="412" t="s">
        <v>297</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296</v>
      </c>
      <c r="AF117" s="368">
        <f>+R117</f>
        <v>32000</v>
      </c>
      <c r="AG117" s="406"/>
      <c r="AH117" s="3"/>
      <c r="AI117" s="139"/>
    </row>
    <row r="118" spans="2:35" s="138" customFormat="1" ht="28.5" customHeight="1" thickBot="1" x14ac:dyDescent="0.3">
      <c r="B118" s="1139"/>
      <c r="C118" s="1139"/>
      <c r="D118" s="1139"/>
      <c r="E118" s="1139"/>
      <c r="F118" s="1139"/>
      <c r="G118" s="1109"/>
      <c r="H118" s="1125" t="s">
        <v>23</v>
      </c>
      <c r="I118" s="1126"/>
      <c r="J118" s="1126"/>
      <c r="K118" s="1126"/>
      <c r="L118" s="1127"/>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139"/>
      <c r="C119" s="1139"/>
      <c r="D119" s="1139"/>
      <c r="E119" s="1139"/>
      <c r="F119" s="1139"/>
      <c r="G119" s="1107" t="s">
        <v>295</v>
      </c>
      <c r="H119" s="1147" t="s">
        <v>294</v>
      </c>
      <c r="I119" s="212" t="s">
        <v>28</v>
      </c>
      <c r="J119" s="212">
        <v>140</v>
      </c>
      <c r="K119" s="375" t="s">
        <v>293</v>
      </c>
      <c r="L119" s="384" t="s">
        <v>74</v>
      </c>
      <c r="M119" s="399">
        <v>6</v>
      </c>
      <c r="N119" s="384" t="s">
        <v>55</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292</v>
      </c>
      <c r="AD119" s="147"/>
      <c r="AE119" s="104" t="s">
        <v>283</v>
      </c>
      <c r="AF119" s="105"/>
      <c r="AG119" s="146"/>
      <c r="AH119" s="3">
        <f t="shared" ref="AH119:AH124" si="25">+AI119/Z119</f>
        <v>0</v>
      </c>
      <c r="AI119" s="139">
        <v>0</v>
      </c>
    </row>
    <row r="120" spans="2:35" s="138" customFormat="1" ht="44.25" customHeight="1" x14ac:dyDescent="0.25">
      <c r="B120" s="1139"/>
      <c r="C120" s="1139"/>
      <c r="D120" s="1139"/>
      <c r="E120" s="1139"/>
      <c r="F120" s="1139"/>
      <c r="G120" s="1108"/>
      <c r="H120" s="1148"/>
      <c r="I120" s="212" t="s">
        <v>28</v>
      </c>
      <c r="J120" s="212">
        <v>141</v>
      </c>
      <c r="K120" s="375" t="s">
        <v>291</v>
      </c>
      <c r="L120" s="384" t="s">
        <v>74</v>
      </c>
      <c r="M120" s="399">
        <v>3</v>
      </c>
      <c r="N120" s="384" t="s">
        <v>55</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290</v>
      </c>
      <c r="AD120" s="147"/>
      <c r="AE120" s="104" t="s">
        <v>283</v>
      </c>
      <c r="AF120" s="105"/>
      <c r="AG120" s="146"/>
      <c r="AH120" s="3">
        <f t="shared" si="25"/>
        <v>0</v>
      </c>
      <c r="AI120" s="139">
        <v>0</v>
      </c>
    </row>
    <row r="121" spans="2:35" s="138" customFormat="1" ht="79.5" customHeight="1" x14ac:dyDescent="0.25">
      <c r="B121" s="1139"/>
      <c r="C121" s="1139"/>
      <c r="D121" s="1139"/>
      <c r="E121" s="1139"/>
      <c r="F121" s="1139"/>
      <c r="G121" s="1108"/>
      <c r="H121" s="1148"/>
      <c r="I121" s="212" t="s">
        <v>28</v>
      </c>
      <c r="J121" s="212">
        <v>142</v>
      </c>
      <c r="K121" s="375" t="s">
        <v>289</v>
      </c>
      <c r="L121" s="384" t="s">
        <v>74</v>
      </c>
      <c r="M121" s="399">
        <v>2</v>
      </c>
      <c r="N121" s="384" t="s">
        <v>55</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288</v>
      </c>
      <c r="AD121" s="147"/>
      <c r="AE121" s="247" t="s">
        <v>283</v>
      </c>
      <c r="AF121" s="105"/>
      <c r="AG121" s="146"/>
      <c r="AH121" s="3">
        <f t="shared" si="25"/>
        <v>0</v>
      </c>
      <c r="AI121" s="139">
        <v>0</v>
      </c>
    </row>
    <row r="122" spans="2:35" s="138" customFormat="1" ht="84" customHeight="1" x14ac:dyDescent="0.25">
      <c r="B122" s="1139"/>
      <c r="C122" s="1139"/>
      <c r="D122" s="1139"/>
      <c r="E122" s="1139"/>
      <c r="F122" s="1139"/>
      <c r="G122" s="1108"/>
      <c r="H122" s="1148"/>
      <c r="I122" s="212" t="s">
        <v>28</v>
      </c>
      <c r="J122" s="212">
        <v>143</v>
      </c>
      <c r="K122" s="375" t="s">
        <v>287</v>
      </c>
      <c r="L122" s="384" t="s">
        <v>74</v>
      </c>
      <c r="M122" s="399">
        <v>2</v>
      </c>
      <c r="N122" s="384" t="s">
        <v>55</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286</v>
      </c>
      <c r="AD122" s="147"/>
      <c r="AE122" s="247" t="s">
        <v>283</v>
      </c>
      <c r="AF122" s="105"/>
      <c r="AG122" s="146"/>
      <c r="AH122" s="3">
        <f t="shared" si="25"/>
        <v>0</v>
      </c>
      <c r="AI122" s="139">
        <v>0</v>
      </c>
    </row>
    <row r="123" spans="2:35" s="138" customFormat="1" ht="81.75" customHeight="1" x14ac:dyDescent="0.25">
      <c r="B123" s="1139"/>
      <c r="C123" s="1139"/>
      <c r="D123" s="1139"/>
      <c r="E123" s="1139"/>
      <c r="F123" s="1139"/>
      <c r="G123" s="1108"/>
      <c r="H123" s="1148"/>
      <c r="I123" s="212" t="s">
        <v>28</v>
      </c>
      <c r="J123" s="212">
        <v>144</v>
      </c>
      <c r="K123" s="375" t="s">
        <v>285</v>
      </c>
      <c r="L123" s="384" t="s">
        <v>74</v>
      </c>
      <c r="M123" s="399">
        <v>2</v>
      </c>
      <c r="N123" s="384" t="s">
        <v>55</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284</v>
      </c>
      <c r="AD123" s="147"/>
      <c r="AE123" s="247" t="s">
        <v>283</v>
      </c>
      <c r="AF123" s="105"/>
      <c r="AG123" s="146"/>
      <c r="AH123" s="3">
        <f t="shared" si="25"/>
        <v>0</v>
      </c>
      <c r="AI123" s="139">
        <v>0</v>
      </c>
    </row>
    <row r="124" spans="2:35" s="138" customFormat="1" ht="51.75" thickBot="1" x14ac:dyDescent="0.3">
      <c r="B124" s="1139"/>
      <c r="C124" s="1139"/>
      <c r="D124" s="1139"/>
      <c r="E124" s="1139"/>
      <c r="F124" s="1139"/>
      <c r="G124" s="1108"/>
      <c r="H124" s="1149"/>
      <c r="I124" s="212" t="s">
        <v>28</v>
      </c>
      <c r="J124" s="212">
        <v>315</v>
      </c>
      <c r="K124" s="374" t="s">
        <v>282</v>
      </c>
      <c r="L124" s="153" t="s">
        <v>74</v>
      </c>
      <c r="M124" s="399">
        <v>6</v>
      </c>
      <c r="N124" s="384" t="s">
        <v>55</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281</v>
      </c>
      <c r="AD124" s="147"/>
      <c r="AE124" s="247"/>
      <c r="AF124" s="105"/>
      <c r="AG124" s="146"/>
      <c r="AH124" s="3">
        <f t="shared" si="25"/>
        <v>5.320727062293102E-3</v>
      </c>
      <c r="AI124" s="139">
        <v>69583</v>
      </c>
    </row>
    <row r="125" spans="2:35" s="138" customFormat="1" ht="69.75" customHeight="1" x14ac:dyDescent="0.25">
      <c r="B125" s="1139"/>
      <c r="C125" s="1139"/>
      <c r="D125" s="1139"/>
      <c r="E125" s="1139"/>
      <c r="F125" s="1139"/>
      <c r="G125" s="169"/>
      <c r="H125" s="354"/>
      <c r="I125" s="212"/>
      <c r="J125" s="212"/>
      <c r="K125" s="397" t="s">
        <v>280</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140"/>
      <c r="C126" s="1140"/>
      <c r="D126" s="1140"/>
      <c r="E126" s="1140"/>
      <c r="F126" s="1140"/>
      <c r="G126" s="1121" t="s">
        <v>23</v>
      </c>
      <c r="H126" s="1121"/>
      <c r="I126" s="1121"/>
      <c r="J126" s="1121"/>
      <c r="K126" s="1121"/>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138" t="str">
        <f>+B116</f>
        <v>Proyecto No. 702 : Investigación e innovación para la construcción de conocimiento educativo y pedagógico.</v>
      </c>
      <c r="C127" s="1138" t="str">
        <f>+C116</f>
        <v>EDUCACIÓN Y POLÍTICAS PÚBLICAS</v>
      </c>
      <c r="D127" s="1138" t="str">
        <f>+D116</f>
        <v>Desarrollar 16 estudios  en Educación y Políticas Públicas</v>
      </c>
      <c r="E127" s="1138" t="str">
        <f>+E116</f>
        <v>Desarrollar 4 estudios en Educación y Políticas Públicas</v>
      </c>
      <c r="F127" s="1138" t="str">
        <f>+F116</f>
        <v>Porcentaje de avance de los Estudios desarrollados en Educación y Políticas Públicas.</v>
      </c>
      <c r="G127" s="1144" t="s">
        <v>279</v>
      </c>
      <c r="H127" s="1107" t="s">
        <v>252</v>
      </c>
      <c r="I127" s="153" t="s">
        <v>28</v>
      </c>
      <c r="J127" s="153">
        <v>146</v>
      </c>
      <c r="K127" s="375" t="s">
        <v>278</v>
      </c>
      <c r="L127" s="224" t="s">
        <v>74</v>
      </c>
      <c r="M127" s="373">
        <v>5</v>
      </c>
      <c r="N127" s="212" t="s">
        <v>55</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277</v>
      </c>
      <c r="AD127" s="147"/>
      <c r="AE127" s="247" t="s">
        <v>256</v>
      </c>
      <c r="AF127" s="105"/>
      <c r="AG127" s="146"/>
      <c r="AH127" s="3">
        <f t="shared" si="26"/>
        <v>0</v>
      </c>
      <c r="AI127" s="139">
        <v>0</v>
      </c>
    </row>
    <row r="128" spans="2:35" s="138" customFormat="1" ht="75" customHeight="1" x14ac:dyDescent="0.25">
      <c r="B128" s="1139"/>
      <c r="C128" s="1139"/>
      <c r="D128" s="1139"/>
      <c r="E128" s="1139"/>
      <c r="F128" s="1139"/>
      <c r="G128" s="1145"/>
      <c r="H128" s="1108"/>
      <c r="I128" s="153" t="s">
        <v>28</v>
      </c>
      <c r="J128" s="153">
        <v>147</v>
      </c>
      <c r="K128" s="375" t="s">
        <v>276</v>
      </c>
      <c r="L128" s="224" t="s">
        <v>74</v>
      </c>
      <c r="M128" s="373">
        <v>5</v>
      </c>
      <c r="N128" s="212" t="s">
        <v>55</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275</v>
      </c>
      <c r="AD128" s="147"/>
      <c r="AE128" s="247" t="s">
        <v>256</v>
      </c>
      <c r="AF128" s="105"/>
      <c r="AG128" s="146"/>
      <c r="AH128" s="3">
        <f t="shared" si="26"/>
        <v>0</v>
      </c>
      <c r="AI128" s="139">
        <v>0</v>
      </c>
    </row>
    <row r="129" spans="2:38" s="138" customFormat="1" ht="54" customHeight="1" x14ac:dyDescent="0.25">
      <c r="B129" s="1139"/>
      <c r="C129" s="1139"/>
      <c r="D129" s="1139"/>
      <c r="E129" s="1139"/>
      <c r="F129" s="1139"/>
      <c r="G129" s="1145"/>
      <c r="H129" s="1108"/>
      <c r="I129" s="153" t="s">
        <v>28</v>
      </c>
      <c r="J129" s="153">
        <v>148</v>
      </c>
      <c r="K129" s="375" t="s">
        <v>274</v>
      </c>
      <c r="L129" s="384" t="s">
        <v>74</v>
      </c>
      <c r="M129" s="385">
        <v>5</v>
      </c>
      <c r="N129" s="384" t="s">
        <v>55</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273</v>
      </c>
      <c r="AD129" s="147"/>
      <c r="AE129" s="247" t="s">
        <v>256</v>
      </c>
      <c r="AF129" s="105"/>
      <c r="AG129" s="146"/>
      <c r="AH129" s="3">
        <f t="shared" si="26"/>
        <v>0</v>
      </c>
      <c r="AI129" s="139">
        <v>0</v>
      </c>
    </row>
    <row r="130" spans="2:38" s="138" customFormat="1" ht="61.5" customHeight="1" x14ac:dyDescent="0.25">
      <c r="B130" s="1139"/>
      <c r="C130" s="1139"/>
      <c r="D130" s="1139"/>
      <c r="E130" s="1139"/>
      <c r="F130" s="1139"/>
      <c r="G130" s="1145"/>
      <c r="H130" s="1108"/>
      <c r="I130" s="153" t="s">
        <v>28</v>
      </c>
      <c r="J130" s="153">
        <v>149</v>
      </c>
      <c r="K130" s="375" t="s">
        <v>272</v>
      </c>
      <c r="L130" s="224" t="s">
        <v>74</v>
      </c>
      <c r="M130" s="373">
        <v>5</v>
      </c>
      <c r="N130" s="212" t="s">
        <v>55</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271</v>
      </c>
      <c r="AD130" s="147"/>
      <c r="AE130" s="247" t="s">
        <v>256</v>
      </c>
      <c r="AF130" s="105"/>
      <c r="AG130" s="146"/>
      <c r="AH130" s="3">
        <f t="shared" si="26"/>
        <v>0</v>
      </c>
      <c r="AI130" s="139">
        <v>0</v>
      </c>
    </row>
    <row r="131" spans="2:38" s="138" customFormat="1" ht="84" customHeight="1" x14ac:dyDescent="0.25">
      <c r="B131" s="1139"/>
      <c r="C131" s="1139"/>
      <c r="D131" s="1139"/>
      <c r="E131" s="1139"/>
      <c r="F131" s="1139"/>
      <c r="G131" s="1145"/>
      <c r="H131" s="1108"/>
      <c r="I131" s="153" t="s">
        <v>28</v>
      </c>
      <c r="J131" s="153">
        <v>150</v>
      </c>
      <c r="K131" s="375" t="s">
        <v>270</v>
      </c>
      <c r="L131" s="224" t="s">
        <v>74</v>
      </c>
      <c r="M131" s="373">
        <v>5</v>
      </c>
      <c r="N131" s="212" t="s">
        <v>55</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269</v>
      </c>
      <c r="AD131" s="147"/>
      <c r="AE131" s="247" t="s">
        <v>256</v>
      </c>
      <c r="AF131" s="105"/>
      <c r="AG131" s="146"/>
      <c r="AH131" s="3">
        <f t="shared" si="26"/>
        <v>0</v>
      </c>
      <c r="AI131" s="139">
        <v>0</v>
      </c>
    </row>
    <row r="132" spans="2:38" s="138" customFormat="1" ht="43.5" customHeight="1" x14ac:dyDescent="0.25">
      <c r="B132" s="1139"/>
      <c r="C132" s="1139"/>
      <c r="D132" s="1139"/>
      <c r="E132" s="1139"/>
      <c r="F132" s="1139"/>
      <c r="G132" s="1145"/>
      <c r="H132" s="1108"/>
      <c r="I132" s="153" t="s">
        <v>28</v>
      </c>
      <c r="J132" s="153">
        <v>151</v>
      </c>
      <c r="K132" s="375" t="s">
        <v>268</v>
      </c>
      <c r="L132" s="224" t="s">
        <v>74</v>
      </c>
      <c r="M132" s="373">
        <v>5</v>
      </c>
      <c r="N132" s="212" t="s">
        <v>55</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267</v>
      </c>
      <c r="AD132" s="147"/>
      <c r="AE132" s="247" t="s">
        <v>256</v>
      </c>
      <c r="AF132" s="105"/>
      <c r="AG132" s="146"/>
      <c r="AH132" s="3">
        <f t="shared" si="26"/>
        <v>0</v>
      </c>
      <c r="AI132" s="139">
        <v>0</v>
      </c>
    </row>
    <row r="133" spans="2:38" s="138" customFormat="1" ht="48.75" customHeight="1" x14ac:dyDescent="0.25">
      <c r="B133" s="1139"/>
      <c r="C133" s="1139"/>
      <c r="D133" s="1139"/>
      <c r="E133" s="1139"/>
      <c r="F133" s="1139"/>
      <c r="G133" s="1145"/>
      <c r="H133" s="1108"/>
      <c r="I133" s="153"/>
      <c r="J133" s="121">
        <v>152</v>
      </c>
      <c r="K133" s="383" t="s">
        <v>266</v>
      </c>
      <c r="L133" s="121" t="s">
        <v>74</v>
      </c>
      <c r="M133" s="382">
        <v>5</v>
      </c>
      <c r="N133" s="199" t="s">
        <v>55</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139"/>
      <c r="C134" s="1139"/>
      <c r="D134" s="1139"/>
      <c r="E134" s="1139"/>
      <c r="F134" s="1139"/>
      <c r="G134" s="1145"/>
      <c r="H134" s="1108"/>
      <c r="I134" s="153" t="s">
        <v>28</v>
      </c>
      <c r="J134" s="153">
        <v>153</v>
      </c>
      <c r="K134" s="375" t="s">
        <v>265</v>
      </c>
      <c r="L134" s="224" t="s">
        <v>74</v>
      </c>
      <c r="M134" s="373">
        <v>5</v>
      </c>
      <c r="N134" s="212" t="s">
        <v>55</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264</v>
      </c>
      <c r="AD134" s="147"/>
      <c r="AE134" s="376" t="s">
        <v>256</v>
      </c>
      <c r="AF134" s="105"/>
      <c r="AG134" s="146"/>
      <c r="AH134" s="3">
        <f t="shared" ref="AH134:AH139" si="28">+AI134/Z134</f>
        <v>0</v>
      </c>
      <c r="AI134" s="139">
        <v>0</v>
      </c>
    </row>
    <row r="135" spans="2:38" s="138" customFormat="1" ht="36.75" customHeight="1" x14ac:dyDescent="0.25">
      <c r="B135" s="1139"/>
      <c r="C135" s="1139"/>
      <c r="D135" s="1139"/>
      <c r="E135" s="1139"/>
      <c r="F135" s="1139"/>
      <c r="G135" s="1145"/>
      <c r="H135" s="1108"/>
      <c r="I135" s="153" t="s">
        <v>28</v>
      </c>
      <c r="J135" s="153">
        <v>228</v>
      </c>
      <c r="K135" s="375" t="s">
        <v>263</v>
      </c>
      <c r="L135" s="224" t="s">
        <v>121</v>
      </c>
      <c r="M135" s="373">
        <v>5</v>
      </c>
      <c r="N135" s="212" t="s">
        <v>55</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262</v>
      </c>
      <c r="AD135" s="147"/>
      <c r="AE135" s="247" t="s">
        <v>256</v>
      </c>
      <c r="AF135" s="105"/>
      <c r="AG135" s="146"/>
      <c r="AH135" s="3">
        <f t="shared" si="28"/>
        <v>0</v>
      </c>
      <c r="AI135" s="139">
        <v>0</v>
      </c>
    </row>
    <row r="136" spans="2:38" s="138" customFormat="1" ht="42.75" customHeight="1" x14ac:dyDescent="0.25">
      <c r="B136" s="1139"/>
      <c r="C136" s="1139"/>
      <c r="D136" s="1139"/>
      <c r="E136" s="1139"/>
      <c r="F136" s="1139"/>
      <c r="G136" s="1145"/>
      <c r="H136" s="1108"/>
      <c r="I136" s="153" t="s">
        <v>28</v>
      </c>
      <c r="J136" s="153">
        <v>229</v>
      </c>
      <c r="K136" s="375" t="s">
        <v>261</v>
      </c>
      <c r="L136" s="224" t="s">
        <v>121</v>
      </c>
      <c r="M136" s="373">
        <v>5</v>
      </c>
      <c r="N136" s="212" t="s">
        <v>55</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260</v>
      </c>
      <c r="AD136" s="147"/>
      <c r="AE136" s="247" t="s">
        <v>256</v>
      </c>
      <c r="AF136" s="105"/>
      <c r="AG136" s="146"/>
      <c r="AH136" s="3">
        <f t="shared" si="28"/>
        <v>0</v>
      </c>
      <c r="AI136" s="139">
        <v>0</v>
      </c>
    </row>
    <row r="137" spans="2:38" s="138" customFormat="1" ht="40.5" customHeight="1" x14ac:dyDescent="0.25">
      <c r="B137" s="1139"/>
      <c r="C137" s="1139"/>
      <c r="D137" s="1139"/>
      <c r="E137" s="1139"/>
      <c r="F137" s="1139"/>
      <c r="G137" s="1145"/>
      <c r="H137" s="1108"/>
      <c r="I137" s="153" t="s">
        <v>28</v>
      </c>
      <c r="J137" s="153">
        <v>296</v>
      </c>
      <c r="K137" s="374" t="s">
        <v>259</v>
      </c>
      <c r="L137" s="223" t="s">
        <v>74</v>
      </c>
      <c r="M137" s="373">
        <v>6</v>
      </c>
      <c r="N137" s="212" t="s">
        <v>55</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258</v>
      </c>
      <c r="AD137" s="147"/>
      <c r="AE137" s="247" t="s">
        <v>256</v>
      </c>
      <c r="AF137" s="105"/>
      <c r="AG137" s="146"/>
      <c r="AH137" s="3">
        <f t="shared" si="28"/>
        <v>0</v>
      </c>
      <c r="AI137" s="139">
        <v>0</v>
      </c>
    </row>
    <row r="138" spans="2:38" s="138" customFormat="1" ht="48.75" customHeight="1" x14ac:dyDescent="0.25">
      <c r="B138" s="1139"/>
      <c r="C138" s="1139"/>
      <c r="D138" s="1139"/>
      <c r="E138" s="1139"/>
      <c r="F138" s="1139"/>
      <c r="G138" s="1145"/>
      <c r="H138" s="1108"/>
      <c r="I138" s="153" t="s">
        <v>28</v>
      </c>
      <c r="J138" s="153">
        <v>252</v>
      </c>
      <c r="K138" s="374" t="s">
        <v>257</v>
      </c>
      <c r="L138" s="223" t="s">
        <v>35</v>
      </c>
      <c r="M138" s="373">
        <v>4</v>
      </c>
      <c r="N138" s="212" t="s">
        <v>55</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171</v>
      </c>
      <c r="AD138" s="147"/>
      <c r="AE138" s="247" t="s">
        <v>256</v>
      </c>
      <c r="AF138" s="105"/>
      <c r="AG138" s="146"/>
      <c r="AH138" s="3">
        <f t="shared" si="28"/>
        <v>0</v>
      </c>
      <c r="AI138" s="139">
        <v>0</v>
      </c>
    </row>
    <row r="139" spans="2:38" s="138" customFormat="1" ht="18.75" customHeight="1" x14ac:dyDescent="0.25">
      <c r="B139" s="1139"/>
      <c r="C139" s="1139"/>
      <c r="D139" s="1139"/>
      <c r="E139" s="1139"/>
      <c r="F139" s="1139"/>
      <c r="G139" s="1145"/>
      <c r="H139" s="1109"/>
      <c r="I139" s="153" t="s">
        <v>28</v>
      </c>
      <c r="J139" s="153">
        <v>303</v>
      </c>
      <c r="K139" s="374" t="s">
        <v>255</v>
      </c>
      <c r="L139" s="223" t="s">
        <v>150</v>
      </c>
      <c r="M139" s="373">
        <v>1</v>
      </c>
      <c r="N139" s="212" t="s">
        <v>55</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171</v>
      </c>
      <c r="AD139" s="147"/>
      <c r="AE139" s="247" t="s">
        <v>254</v>
      </c>
      <c r="AF139" s="105"/>
      <c r="AG139" s="146"/>
      <c r="AH139" s="3">
        <f t="shared" si="28"/>
        <v>0</v>
      </c>
      <c r="AI139" s="139">
        <v>0</v>
      </c>
    </row>
    <row r="140" spans="2:38" s="138" customFormat="1" ht="19.5" customHeight="1" x14ac:dyDescent="0.25">
      <c r="B140" s="1140"/>
      <c r="C140" s="1140"/>
      <c r="D140" s="1140"/>
      <c r="E140" s="1140"/>
      <c r="F140" s="1140"/>
      <c r="G140" s="1121" t="s">
        <v>23</v>
      </c>
      <c r="H140" s="1121"/>
      <c r="I140" s="1121"/>
      <c r="J140" s="1121"/>
      <c r="K140" s="1121"/>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209" t="str">
        <f>+B127</f>
        <v>Proyecto No. 702 : Investigación e innovación para la construcción de conocimiento educativo y pedagógico.</v>
      </c>
      <c r="C141" s="1157" t="str">
        <f>+C127</f>
        <v>EDUCACIÓN Y POLÍTICAS PÚBLICAS</v>
      </c>
      <c r="D141" s="1138" t="str">
        <f>+D127</f>
        <v>Desarrollar 16 estudios  en Educación y Políticas Públicas</v>
      </c>
      <c r="E141" s="1138" t="str">
        <f>+E127</f>
        <v>Desarrollar 4 estudios en Educación y Políticas Públicas</v>
      </c>
      <c r="F141" s="1138" t="str">
        <f>+F127</f>
        <v>Porcentaje de avance de los Estudios desarrollados en Educación y Políticas Públicas.</v>
      </c>
      <c r="G141" s="1240" t="s">
        <v>253</v>
      </c>
      <c r="H141" s="1147" t="s">
        <v>252</v>
      </c>
      <c r="I141" s="365" t="s">
        <v>28</v>
      </c>
      <c r="J141" s="212">
        <v>231</v>
      </c>
      <c r="K141" s="363" t="s">
        <v>251</v>
      </c>
      <c r="L141" s="243" t="s">
        <v>121</v>
      </c>
      <c r="M141" s="242">
        <v>10</v>
      </c>
      <c r="N141" s="242" t="s">
        <v>55</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250</v>
      </c>
      <c r="AD141" s="103"/>
      <c r="AE141" s="105"/>
      <c r="AF141" s="50"/>
      <c r="AG141" s="49"/>
      <c r="AH141" s="3">
        <f>+AI141/Z141</f>
        <v>0.8</v>
      </c>
      <c r="AI141" s="2">
        <v>51876000</v>
      </c>
    </row>
    <row r="142" spans="2:38" ht="55.5" customHeight="1" x14ac:dyDescent="0.25">
      <c r="B142" s="1153"/>
      <c r="C142" s="1158"/>
      <c r="D142" s="1139"/>
      <c r="E142" s="1139"/>
      <c r="F142" s="1139"/>
      <c r="G142" s="1241"/>
      <c r="H142" s="1148"/>
      <c r="I142" s="212" t="s">
        <v>28</v>
      </c>
      <c r="J142" s="212">
        <v>232</v>
      </c>
      <c r="K142" s="363" t="s">
        <v>249</v>
      </c>
      <c r="L142" s="243" t="s">
        <v>121</v>
      </c>
      <c r="M142" s="242">
        <v>10</v>
      </c>
      <c r="N142" s="242" t="s">
        <v>55</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248</v>
      </c>
      <c r="AD142" s="103"/>
      <c r="AE142" s="50"/>
      <c r="AF142" s="50"/>
      <c r="AG142" s="49"/>
      <c r="AH142" s="3">
        <f>+AI142/Z142</f>
        <v>0.92635714285714288</v>
      </c>
      <c r="AI142" s="2">
        <v>51876000</v>
      </c>
    </row>
    <row r="143" spans="2:38" ht="36.75" customHeight="1" x14ac:dyDescent="0.25">
      <c r="B143" s="1153"/>
      <c r="C143" s="1158"/>
      <c r="D143" s="1139"/>
      <c r="E143" s="1139"/>
      <c r="F143" s="1139"/>
      <c r="G143" s="1241"/>
      <c r="H143" s="1148"/>
      <c r="I143" s="212" t="s">
        <v>28</v>
      </c>
      <c r="J143" s="212">
        <v>233</v>
      </c>
      <c r="K143" s="363" t="s">
        <v>247</v>
      </c>
      <c r="L143" s="243" t="s">
        <v>121</v>
      </c>
      <c r="M143" s="242">
        <v>10</v>
      </c>
      <c r="N143" s="242" t="s">
        <v>55</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246</v>
      </c>
      <c r="AD143" s="103"/>
      <c r="AE143" s="50"/>
      <c r="AF143" s="50"/>
      <c r="AG143" s="49"/>
      <c r="AH143" s="3">
        <f>+AI143/Z143</f>
        <v>0.7</v>
      </c>
      <c r="AI143" s="2">
        <v>39200000</v>
      </c>
      <c r="AL143" s="13"/>
    </row>
    <row r="144" spans="2:38" ht="1.5" customHeight="1" x14ac:dyDescent="0.25">
      <c r="B144" s="1153"/>
      <c r="C144" s="1158"/>
      <c r="D144" s="1139"/>
      <c r="E144" s="1139"/>
      <c r="F144" s="1139"/>
      <c r="G144" s="1241"/>
      <c r="H144" s="1148"/>
      <c r="I144" s="212"/>
      <c r="J144" s="212"/>
      <c r="K144" s="363" t="s">
        <v>245</v>
      </c>
      <c r="L144" s="243" t="s">
        <v>121</v>
      </c>
      <c r="M144" s="242">
        <v>10</v>
      </c>
      <c r="N144" s="242" t="s">
        <v>55</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153"/>
      <c r="C145" s="1158"/>
      <c r="D145" s="1139"/>
      <c r="E145" s="1139"/>
      <c r="F145" s="1139"/>
      <c r="G145" s="1241"/>
      <c r="H145" s="1148"/>
      <c r="I145" s="212"/>
      <c r="J145" s="212"/>
      <c r="K145" s="363" t="s">
        <v>244</v>
      </c>
      <c r="L145" s="243" t="s">
        <v>121</v>
      </c>
      <c r="M145" s="242">
        <v>10</v>
      </c>
      <c r="N145" s="242" t="s">
        <v>55</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153"/>
      <c r="C146" s="1158"/>
      <c r="D146" s="1139"/>
      <c r="E146" s="1139"/>
      <c r="F146" s="1139"/>
      <c r="G146" s="1241"/>
      <c r="H146" s="1148"/>
      <c r="I146" s="212" t="s">
        <v>28</v>
      </c>
      <c r="J146" s="212">
        <v>319</v>
      </c>
      <c r="K146" s="363" t="s">
        <v>173</v>
      </c>
      <c r="L146" s="243" t="s">
        <v>150</v>
      </c>
      <c r="M146" s="242">
        <v>9</v>
      </c>
      <c r="N146" s="242" t="s">
        <v>55</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171</v>
      </c>
      <c r="AD146" s="103"/>
      <c r="AE146" s="50"/>
      <c r="AF146" s="50"/>
      <c r="AG146" s="49"/>
      <c r="AI146" s="271"/>
      <c r="AM146" s="356"/>
      <c r="AO146" s="356"/>
    </row>
    <row r="147" spans="2:41" ht="51" customHeight="1" x14ac:dyDescent="0.25">
      <c r="B147" s="1153"/>
      <c r="C147" s="1158"/>
      <c r="D147" s="1139"/>
      <c r="E147" s="1139"/>
      <c r="F147" s="1139"/>
      <c r="G147" s="1241"/>
      <c r="H147" s="1148"/>
      <c r="I147" s="212" t="s">
        <v>28</v>
      </c>
      <c r="J147" s="212">
        <v>279</v>
      </c>
      <c r="K147" s="362" t="s">
        <v>243</v>
      </c>
      <c r="L147" s="243" t="s">
        <v>59</v>
      </c>
      <c r="M147" s="269">
        <v>1</v>
      </c>
      <c r="N147" s="269" t="s">
        <v>46</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125</v>
      </c>
      <c r="AD147" s="103"/>
      <c r="AE147" s="50"/>
      <c r="AF147" s="50"/>
      <c r="AG147" s="49"/>
      <c r="AH147" s="3">
        <f>+AI147/Z147</f>
        <v>0</v>
      </c>
      <c r="AI147" s="240"/>
      <c r="AO147" s="356"/>
    </row>
    <row r="148" spans="2:41" ht="51" customHeight="1" x14ac:dyDescent="0.25">
      <c r="B148" s="1153"/>
      <c r="C148" s="1158"/>
      <c r="D148" s="1139"/>
      <c r="E148" s="1139"/>
      <c r="F148" s="1139"/>
      <c r="G148" s="1241"/>
      <c r="H148" s="1148"/>
      <c r="I148" s="355"/>
      <c r="J148" s="212"/>
      <c r="K148" s="359" t="s">
        <v>242</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153"/>
      <c r="C149" s="1158"/>
      <c r="D149" s="1139"/>
      <c r="E149" s="1139"/>
      <c r="F149" s="1139"/>
      <c r="G149" s="1241"/>
      <c r="H149" s="1148"/>
      <c r="I149" s="355"/>
      <c r="J149" s="212"/>
      <c r="K149" s="353" t="s">
        <v>241</v>
      </c>
      <c r="L149" s="243" t="s">
        <v>150</v>
      </c>
      <c r="M149" s="242">
        <v>7</v>
      </c>
      <c r="N149" s="242" t="s">
        <v>117</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153"/>
      <c r="C150" s="1158"/>
      <c r="D150" s="1139"/>
      <c r="E150" s="1139"/>
      <c r="F150" s="1139"/>
      <c r="G150" s="1241"/>
      <c r="H150" s="1148"/>
      <c r="I150" s="355"/>
      <c r="J150" s="212"/>
      <c r="K150" s="353" t="s">
        <v>240</v>
      </c>
      <c r="L150" s="243" t="s">
        <v>150</v>
      </c>
      <c r="M150" s="242">
        <v>7</v>
      </c>
      <c r="N150" s="242" t="s">
        <v>117</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153"/>
      <c r="C151" s="1158"/>
      <c r="D151" s="1139"/>
      <c r="E151" s="1139"/>
      <c r="F151" s="1139"/>
      <c r="G151" s="1242"/>
      <c r="H151" s="1149"/>
      <c r="I151" s="354" t="s">
        <v>28</v>
      </c>
      <c r="J151" s="212">
        <v>331</v>
      </c>
      <c r="K151" s="353" t="s">
        <v>239</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238</v>
      </c>
      <c r="AD151" s="103"/>
      <c r="AE151" s="86" t="s">
        <v>230</v>
      </c>
      <c r="AF151" s="107">
        <f>+R151</f>
        <v>82861500</v>
      </c>
      <c r="AG151" s="342">
        <f>+AF151</f>
        <v>82861500</v>
      </c>
      <c r="AH151" s="3">
        <f>+AI151/Z151</f>
        <v>0.60000000051721991</v>
      </c>
      <c r="AI151" s="2">
        <v>464019232</v>
      </c>
    </row>
    <row r="152" spans="2:41" ht="35.25" customHeight="1" x14ac:dyDescent="0.25">
      <c r="B152" s="1153"/>
      <c r="C152" s="1158"/>
      <c r="D152" s="1139"/>
      <c r="E152" s="1139"/>
      <c r="F152" s="1139"/>
      <c r="G152" s="1121" t="s">
        <v>23</v>
      </c>
      <c r="H152" s="1121"/>
      <c r="I152" s="1121"/>
      <c r="J152" s="1121"/>
      <c r="K152" s="1121"/>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153"/>
      <c r="C153" s="1158"/>
      <c r="D153" s="1139"/>
      <c r="E153" s="1139"/>
      <c r="F153" s="1139"/>
      <c r="G153" s="1137" t="s">
        <v>237</v>
      </c>
      <c r="H153" s="1137"/>
      <c r="I153" s="1137"/>
      <c r="J153" s="1137"/>
      <c r="K153" s="1137"/>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153"/>
      <c r="C154" s="1158"/>
      <c r="D154" s="1152" t="s">
        <v>160</v>
      </c>
      <c r="E154" s="1152" t="s">
        <v>236</v>
      </c>
      <c r="F154" s="1152" t="s">
        <v>235</v>
      </c>
      <c r="G154" s="1107" t="s">
        <v>234</v>
      </c>
      <c r="H154" s="1147" t="s">
        <v>233</v>
      </c>
      <c r="I154" s="212" t="s">
        <v>28</v>
      </c>
      <c r="J154" s="212">
        <v>230</v>
      </c>
      <c r="K154" s="345" t="s">
        <v>232</v>
      </c>
      <c r="L154" s="340" t="s">
        <v>121</v>
      </c>
      <c r="M154" s="340">
        <v>10</v>
      </c>
      <c r="N154" s="340" t="s">
        <v>55</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231</v>
      </c>
      <c r="AD154" s="103"/>
      <c r="AE154" s="86" t="s">
        <v>230</v>
      </c>
      <c r="AF154" s="107">
        <f>+R154</f>
        <v>10000000</v>
      </c>
      <c r="AG154" s="342">
        <f>+AF154</f>
        <v>10000000</v>
      </c>
      <c r="AH154" s="3">
        <f>+AI154/Z154</f>
        <v>0.46</v>
      </c>
      <c r="AI154" s="2">
        <v>29828700</v>
      </c>
    </row>
    <row r="155" spans="2:41" ht="93" customHeight="1" x14ac:dyDescent="0.25">
      <c r="B155" s="1153"/>
      <c r="C155" s="1158"/>
      <c r="D155" s="1152"/>
      <c r="E155" s="1152"/>
      <c r="F155" s="1152"/>
      <c r="G155" s="1108"/>
      <c r="H155" s="1148"/>
      <c r="I155" s="212" t="s">
        <v>28</v>
      </c>
      <c r="J155" s="212">
        <v>178</v>
      </c>
      <c r="K155" s="264" t="s">
        <v>229</v>
      </c>
      <c r="L155" s="340" t="s">
        <v>121</v>
      </c>
      <c r="M155" s="340">
        <v>10</v>
      </c>
      <c r="N155" s="340" t="s">
        <v>55</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228</v>
      </c>
      <c r="AD155" s="103"/>
      <c r="AE155" s="286"/>
      <c r="AF155" s="50"/>
      <c r="AG155" s="49"/>
      <c r="AH155" s="3">
        <f>+AI155/Z155</f>
        <v>0.28000000000000003</v>
      </c>
      <c r="AI155" s="2">
        <v>17080000</v>
      </c>
    </row>
    <row r="156" spans="2:41" ht="118.5" customHeight="1" x14ac:dyDescent="0.25">
      <c r="B156" s="1153"/>
      <c r="C156" s="1158"/>
      <c r="D156" s="1152"/>
      <c r="E156" s="1152"/>
      <c r="F156" s="1152"/>
      <c r="G156" s="1108"/>
      <c r="H156" s="1148"/>
      <c r="I156" s="212" t="s">
        <v>28</v>
      </c>
      <c r="J156" s="212">
        <v>179</v>
      </c>
      <c r="K156" s="244" t="s">
        <v>227</v>
      </c>
      <c r="L156" s="340" t="s">
        <v>121</v>
      </c>
      <c r="M156" s="340">
        <v>10</v>
      </c>
      <c r="N156" s="340" t="s">
        <v>55</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226</v>
      </c>
      <c r="AD156" s="103"/>
      <c r="AE156" s="86"/>
      <c r="AF156" s="50"/>
      <c r="AG156" s="49"/>
      <c r="AH156" s="3">
        <f>+AI156/Z156</f>
        <v>0.2</v>
      </c>
      <c r="AI156" s="2">
        <v>8253000</v>
      </c>
    </row>
    <row r="157" spans="2:41" ht="132.75" customHeight="1" x14ac:dyDescent="0.25">
      <c r="B157" s="1153"/>
      <c r="C157" s="1158"/>
      <c r="D157" s="1152"/>
      <c r="E157" s="1152"/>
      <c r="F157" s="1152"/>
      <c r="G157" s="1109"/>
      <c r="H157" s="1149"/>
      <c r="I157" s="212" t="s">
        <v>28</v>
      </c>
      <c r="J157" s="212">
        <v>319</v>
      </c>
      <c r="K157" s="292" t="s">
        <v>225</v>
      </c>
      <c r="L157" s="341" t="s">
        <v>121</v>
      </c>
      <c r="M157" s="340">
        <v>9</v>
      </c>
      <c r="N157" s="340" t="s">
        <v>55</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171</v>
      </c>
      <c r="AD157" s="103"/>
      <c r="AE157" s="86"/>
      <c r="AF157" s="50"/>
      <c r="AG157" s="49"/>
      <c r="AI157" s="271"/>
    </row>
    <row r="158" spans="2:41" ht="55.5" customHeight="1" x14ac:dyDescent="0.25">
      <c r="B158" s="1153"/>
      <c r="C158" s="1158"/>
      <c r="D158" s="1152"/>
      <c r="E158" s="1152"/>
      <c r="F158" s="1152"/>
      <c r="G158" s="1121" t="s">
        <v>23</v>
      </c>
      <c r="H158" s="1121"/>
      <c r="I158" s="1121"/>
      <c r="J158" s="1121"/>
      <c r="K158" s="1121"/>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153"/>
      <c r="C159" s="1159"/>
      <c r="D159" s="1152"/>
      <c r="E159" s="1152"/>
      <c r="F159" s="1152"/>
      <c r="G159" s="1137" t="s">
        <v>224</v>
      </c>
      <c r="H159" s="1137"/>
      <c r="I159" s="1137"/>
      <c r="J159" s="1137"/>
      <c r="K159" s="1137"/>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154"/>
      <c r="C160" s="1136" t="s">
        <v>223</v>
      </c>
      <c r="D160" s="1136"/>
      <c r="E160" s="1136"/>
      <c r="F160" s="1136"/>
      <c r="G160" s="1136"/>
      <c r="H160" s="1136"/>
      <c r="I160" s="1136"/>
      <c r="J160" s="1136"/>
      <c r="K160" s="1136"/>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160" t="s">
        <v>222</v>
      </c>
      <c r="C161" s="1166">
        <v>0</v>
      </c>
      <c r="D161" s="1152" t="s">
        <v>221</v>
      </c>
      <c r="E161" s="1138" t="s">
        <v>220</v>
      </c>
      <c r="F161" s="1138" t="s">
        <v>219</v>
      </c>
      <c r="G161" s="1107" t="s">
        <v>218</v>
      </c>
      <c r="H161" s="1144" t="s">
        <v>217</v>
      </c>
      <c r="I161" s="95" t="s">
        <v>28</v>
      </c>
      <c r="J161" s="95">
        <v>211</v>
      </c>
      <c r="K161" s="264" t="s">
        <v>216</v>
      </c>
      <c r="L161" s="110" t="s">
        <v>35</v>
      </c>
      <c r="M161" s="305">
        <v>5</v>
      </c>
      <c r="N161" s="305" t="s">
        <v>55</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215</v>
      </c>
      <c r="AD161" s="103"/>
      <c r="AE161" s="86"/>
      <c r="AF161" s="50"/>
      <c r="AG161" s="49"/>
      <c r="AH161" s="3">
        <f>+AI161/Z161</f>
        <v>0</v>
      </c>
      <c r="AI161" s="2">
        <v>0</v>
      </c>
    </row>
    <row r="162" spans="2:35" ht="38.25" x14ac:dyDescent="0.25">
      <c r="B162" s="1160"/>
      <c r="C162" s="1166"/>
      <c r="D162" s="1152"/>
      <c r="E162" s="1139"/>
      <c r="F162" s="1139"/>
      <c r="G162" s="1108"/>
      <c r="H162" s="1145"/>
      <c r="I162" s="95"/>
      <c r="J162" s="95"/>
      <c r="K162" s="264" t="s">
        <v>214</v>
      </c>
      <c r="L162" s="305" t="s">
        <v>26</v>
      </c>
      <c r="M162" s="305">
        <v>6</v>
      </c>
      <c r="N162" s="305" t="s">
        <v>55</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160"/>
      <c r="C163" s="1166"/>
      <c r="D163" s="1152"/>
      <c r="E163" s="1139"/>
      <c r="F163" s="1139"/>
      <c r="G163" s="1108"/>
      <c r="H163" s="1145"/>
      <c r="I163" s="95" t="s">
        <v>28</v>
      </c>
      <c r="J163" s="95">
        <v>282</v>
      </c>
      <c r="K163" s="264" t="s">
        <v>213</v>
      </c>
      <c r="L163" s="305" t="s">
        <v>26</v>
      </c>
      <c r="M163" s="305">
        <v>8</v>
      </c>
      <c r="N163" s="305" t="s">
        <v>55</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212</v>
      </c>
      <c r="AD163" s="103"/>
      <c r="AE163" s="86"/>
      <c r="AF163" s="50"/>
      <c r="AG163" s="49"/>
      <c r="AH163" s="3">
        <f>+AI163/Z163</f>
        <v>0.65</v>
      </c>
      <c r="AI163" s="2">
        <v>33719400</v>
      </c>
    </row>
    <row r="164" spans="2:35" ht="38.25" x14ac:dyDescent="0.25">
      <c r="B164" s="1160"/>
      <c r="C164" s="1166"/>
      <c r="D164" s="1152"/>
      <c r="E164" s="1139"/>
      <c r="F164" s="1139"/>
      <c r="G164" s="1108"/>
      <c r="H164" s="1145"/>
      <c r="I164" s="95" t="s">
        <v>28</v>
      </c>
      <c r="J164" s="95">
        <v>283</v>
      </c>
      <c r="K164" s="264" t="s">
        <v>211</v>
      </c>
      <c r="L164" s="305" t="s">
        <v>26</v>
      </c>
      <c r="M164" s="305">
        <v>7</v>
      </c>
      <c r="N164" s="305" t="s">
        <v>55</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210</v>
      </c>
      <c r="AD164" s="103"/>
      <c r="AE164" s="86"/>
      <c r="AF164" s="50"/>
      <c r="AG164" s="49"/>
      <c r="AH164" s="3">
        <f>+AI164/Z164</f>
        <v>0.65</v>
      </c>
      <c r="AI164" s="2">
        <v>24140025</v>
      </c>
    </row>
    <row r="165" spans="2:35" ht="63.75" x14ac:dyDescent="0.25">
      <c r="B165" s="1160"/>
      <c r="C165" s="1166"/>
      <c r="D165" s="1152"/>
      <c r="E165" s="1139"/>
      <c r="F165" s="1139"/>
      <c r="G165" s="1108"/>
      <c r="H165" s="1145"/>
      <c r="I165" s="95"/>
      <c r="J165" s="95"/>
      <c r="K165" s="264" t="s">
        <v>209</v>
      </c>
      <c r="L165" s="305" t="s">
        <v>150</v>
      </c>
      <c r="M165" s="305">
        <v>8</v>
      </c>
      <c r="N165" s="305" t="s">
        <v>208</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160"/>
      <c r="C166" s="1166"/>
      <c r="D166" s="1152"/>
      <c r="E166" s="1139"/>
      <c r="F166" s="1139"/>
      <c r="G166" s="1108"/>
      <c r="H166" s="1145"/>
      <c r="I166" s="95"/>
      <c r="J166" s="95"/>
      <c r="K166" s="264" t="s">
        <v>207</v>
      </c>
      <c r="L166" s="305" t="s">
        <v>26</v>
      </c>
      <c r="M166" s="305">
        <v>4</v>
      </c>
      <c r="N166" s="305" t="s">
        <v>55</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160"/>
      <c r="C167" s="1166"/>
      <c r="D167" s="1152"/>
      <c r="E167" s="1139"/>
      <c r="F167" s="1139"/>
      <c r="G167" s="1108"/>
      <c r="H167" s="1145"/>
      <c r="I167" s="95" t="s">
        <v>28</v>
      </c>
      <c r="J167" s="95">
        <v>333</v>
      </c>
      <c r="K167" s="264" t="s">
        <v>206</v>
      </c>
      <c r="L167" s="305" t="s">
        <v>39</v>
      </c>
      <c r="M167" s="305">
        <v>10</v>
      </c>
      <c r="N167" s="305" t="s">
        <v>55</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205</v>
      </c>
      <c r="AD167" s="103"/>
      <c r="AE167" s="86"/>
      <c r="AF167" s="50"/>
      <c r="AG167" s="49"/>
      <c r="AH167" s="3">
        <f>+AI167/Z167</f>
        <v>0.8</v>
      </c>
      <c r="AI167" s="2">
        <v>104240000</v>
      </c>
    </row>
    <row r="168" spans="2:35" ht="63.75" customHeight="1" x14ac:dyDescent="0.25">
      <c r="B168" s="1160"/>
      <c r="C168" s="1166"/>
      <c r="D168" s="1152"/>
      <c r="E168" s="1139"/>
      <c r="F168" s="1139"/>
      <c r="G168" s="1108"/>
      <c r="H168" s="1145"/>
      <c r="I168" s="95" t="s">
        <v>41</v>
      </c>
      <c r="J168" s="95">
        <v>317</v>
      </c>
      <c r="K168" s="264" t="s">
        <v>204</v>
      </c>
      <c r="L168" s="305" t="s">
        <v>39</v>
      </c>
      <c r="M168" s="305">
        <v>10</v>
      </c>
      <c r="N168" s="305" t="s">
        <v>167</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166</v>
      </c>
      <c r="AD168" s="103"/>
      <c r="AE168" s="86"/>
      <c r="AF168" s="50"/>
      <c r="AG168" s="49"/>
      <c r="AH168" s="3">
        <f>+AI168/Z168</f>
        <v>0</v>
      </c>
      <c r="AI168" s="2">
        <v>0</v>
      </c>
    </row>
    <row r="169" spans="2:35" ht="36" customHeight="1" x14ac:dyDescent="0.25">
      <c r="B169" s="1160"/>
      <c r="C169" s="1166"/>
      <c r="D169" s="1152"/>
      <c r="E169" s="1139"/>
      <c r="F169" s="1139"/>
      <c r="G169" s="1108"/>
      <c r="H169" s="1145"/>
      <c r="I169" s="95" t="s">
        <v>28</v>
      </c>
      <c r="J169" s="95">
        <v>284</v>
      </c>
      <c r="K169" s="96" t="s">
        <v>203</v>
      </c>
      <c r="L169" s="305" t="s">
        <v>26</v>
      </c>
      <c r="M169" s="305">
        <v>5</v>
      </c>
      <c r="N169" s="305" t="s">
        <v>55</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202</v>
      </c>
      <c r="AD169" s="103"/>
      <c r="AE169" s="86"/>
      <c r="AF169" s="50"/>
      <c r="AG169" s="49"/>
      <c r="AH169" s="3">
        <f>+AI169/Z169</f>
        <v>0.3</v>
      </c>
      <c r="AI169" s="2">
        <v>5305500</v>
      </c>
    </row>
    <row r="170" spans="2:35" ht="46.5" customHeight="1" x14ac:dyDescent="0.25">
      <c r="B170" s="1160"/>
      <c r="C170" s="1166"/>
      <c r="D170" s="1152"/>
      <c r="E170" s="1139"/>
      <c r="F170" s="1139"/>
      <c r="G170" s="1108"/>
      <c r="H170" s="1145"/>
      <c r="I170" s="95"/>
      <c r="J170" s="95">
        <v>285</v>
      </c>
      <c r="K170" s="96" t="s">
        <v>177</v>
      </c>
      <c r="L170" s="305" t="s">
        <v>150</v>
      </c>
      <c r="M170" s="305">
        <v>5</v>
      </c>
      <c r="N170" s="305" t="s">
        <v>55</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176</v>
      </c>
      <c r="AD170" s="103"/>
      <c r="AE170" s="86"/>
      <c r="AF170" s="50"/>
      <c r="AG170" s="49"/>
      <c r="AH170" s="3">
        <f>+AI170/Z170</f>
        <v>0</v>
      </c>
      <c r="AI170" s="2">
        <v>0</v>
      </c>
    </row>
    <row r="171" spans="2:35" ht="34.5" customHeight="1" x14ac:dyDescent="0.25">
      <c r="B171" s="1160"/>
      <c r="C171" s="1166"/>
      <c r="D171" s="1152"/>
      <c r="E171" s="1139"/>
      <c r="F171" s="1139"/>
      <c r="G171" s="1108"/>
      <c r="H171" s="1145"/>
      <c r="I171" s="95" t="s">
        <v>28</v>
      </c>
      <c r="J171" s="95">
        <v>286</v>
      </c>
      <c r="K171" s="264" t="s">
        <v>201</v>
      </c>
      <c r="L171" s="243" t="s">
        <v>59</v>
      </c>
      <c r="M171" s="242">
        <v>1</v>
      </c>
      <c r="N171" s="242" t="s">
        <v>46</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200</v>
      </c>
      <c r="AD171" s="103"/>
      <c r="AE171" s="86"/>
      <c r="AF171" s="50"/>
      <c r="AG171" s="49"/>
      <c r="AI171" s="240"/>
    </row>
    <row r="172" spans="2:35" ht="35.25" customHeight="1" x14ac:dyDescent="0.25">
      <c r="B172" s="1160"/>
      <c r="C172" s="1166"/>
      <c r="D172" s="1152"/>
      <c r="E172" s="1139"/>
      <c r="F172" s="1139"/>
      <c r="G172" s="1108"/>
      <c r="H172" s="1145"/>
      <c r="I172" s="95"/>
      <c r="J172" s="95">
        <v>287</v>
      </c>
      <c r="K172" s="167" t="s">
        <v>199</v>
      </c>
      <c r="L172" s="325" t="s">
        <v>39</v>
      </c>
      <c r="M172" s="325">
        <v>10</v>
      </c>
      <c r="N172" s="325" t="s">
        <v>55</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160"/>
      <c r="C173" s="1166"/>
      <c r="D173" s="1152"/>
      <c r="E173" s="1139"/>
      <c r="F173" s="1139"/>
      <c r="G173" s="1108"/>
      <c r="H173" s="1145"/>
      <c r="I173" s="95" t="s">
        <v>28</v>
      </c>
      <c r="J173" s="95">
        <v>288</v>
      </c>
      <c r="K173" s="167" t="s">
        <v>198</v>
      </c>
      <c r="L173" s="318" t="s">
        <v>150</v>
      </c>
      <c r="M173" s="318">
        <v>2</v>
      </c>
      <c r="N173" s="318" t="s">
        <v>55</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197</v>
      </c>
      <c r="AD173" s="103"/>
      <c r="AE173" s="86"/>
      <c r="AF173" s="50"/>
      <c r="AG173" s="49"/>
      <c r="AH173" s="3">
        <f t="shared" ref="AH173:AH182" si="36">+AI173/Z173</f>
        <v>1</v>
      </c>
      <c r="AI173" s="2">
        <v>14148000</v>
      </c>
    </row>
    <row r="174" spans="2:35" ht="27" customHeight="1" x14ac:dyDescent="0.25">
      <c r="B174" s="1160"/>
      <c r="C174" s="1166"/>
      <c r="D174" s="1152"/>
      <c r="E174" s="1139"/>
      <c r="F174" s="1139"/>
      <c r="G174" s="1108"/>
      <c r="H174" s="1145"/>
      <c r="I174" s="95" t="s">
        <v>28</v>
      </c>
      <c r="J174" s="95">
        <v>289</v>
      </c>
      <c r="K174" s="96" t="s">
        <v>196</v>
      </c>
      <c r="L174" s="305" t="s">
        <v>26</v>
      </c>
      <c r="M174" s="305">
        <v>2</v>
      </c>
      <c r="N174" s="305" t="s">
        <v>55</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195</v>
      </c>
      <c r="AD174" s="103"/>
      <c r="AE174" s="86"/>
      <c r="AF174" s="50"/>
      <c r="AG174" s="49"/>
      <c r="AH174" s="3">
        <f t="shared" si="36"/>
        <v>0</v>
      </c>
      <c r="AI174" s="2">
        <v>0</v>
      </c>
    </row>
    <row r="175" spans="2:35" ht="45" customHeight="1" x14ac:dyDescent="0.25">
      <c r="B175" s="1160"/>
      <c r="C175" s="1166"/>
      <c r="D175" s="1152"/>
      <c r="E175" s="1139"/>
      <c r="F175" s="1139"/>
      <c r="G175" s="1108"/>
      <c r="H175" s="1145"/>
      <c r="I175" s="95" t="s">
        <v>28</v>
      </c>
      <c r="J175" s="95">
        <v>319</v>
      </c>
      <c r="K175" s="96" t="s">
        <v>173</v>
      </c>
      <c r="L175" s="305" t="s">
        <v>150</v>
      </c>
      <c r="M175" s="305">
        <v>10</v>
      </c>
      <c r="N175" s="305" t="s">
        <v>55</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171</v>
      </c>
      <c r="AD175" s="103"/>
      <c r="AE175" s="86"/>
      <c r="AF175" s="50"/>
      <c r="AG175" s="49"/>
      <c r="AH175" s="3">
        <f t="shared" si="36"/>
        <v>0</v>
      </c>
      <c r="AI175" s="271"/>
    </row>
    <row r="176" spans="2:35" ht="47.25" customHeight="1" x14ac:dyDescent="0.25">
      <c r="B176" s="1160"/>
      <c r="C176" s="1166"/>
      <c r="D176" s="1152"/>
      <c r="E176" s="1139"/>
      <c r="F176" s="1139"/>
      <c r="G176" s="1108"/>
      <c r="H176" s="1145"/>
      <c r="I176" s="95" t="s">
        <v>28</v>
      </c>
      <c r="J176" s="95">
        <v>163</v>
      </c>
      <c r="K176" s="244" t="s">
        <v>194</v>
      </c>
      <c r="L176" s="305" t="s">
        <v>121</v>
      </c>
      <c r="M176" s="305">
        <v>9</v>
      </c>
      <c r="N176" s="305" t="s">
        <v>55</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193</v>
      </c>
      <c r="AD176" s="103"/>
      <c r="AE176" s="86"/>
      <c r="AF176" s="50"/>
      <c r="AG176" s="49"/>
      <c r="AH176" s="3">
        <f t="shared" si="36"/>
        <v>0</v>
      </c>
      <c r="AI176" s="2">
        <v>0</v>
      </c>
    </row>
    <row r="177" spans="2:35" ht="38.25" customHeight="1" x14ac:dyDescent="0.25">
      <c r="B177" s="1160"/>
      <c r="C177" s="1166"/>
      <c r="D177" s="1152"/>
      <c r="E177" s="1139"/>
      <c r="F177" s="1139"/>
      <c r="G177" s="1108"/>
      <c r="H177" s="1145"/>
      <c r="I177" s="95" t="s">
        <v>28</v>
      </c>
      <c r="J177" s="95">
        <v>164</v>
      </c>
      <c r="K177" s="244" t="s">
        <v>192</v>
      </c>
      <c r="L177" s="305" t="s">
        <v>121</v>
      </c>
      <c r="M177" s="305">
        <v>10</v>
      </c>
      <c r="N177" s="305" t="s">
        <v>55</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191</v>
      </c>
      <c r="AD177" s="103"/>
      <c r="AE177" s="86"/>
      <c r="AF177" s="50"/>
      <c r="AG177" s="49"/>
      <c r="AH177" s="3">
        <f t="shared" si="36"/>
        <v>0.25</v>
      </c>
      <c r="AI177" s="319">
        <v>20632500</v>
      </c>
    </row>
    <row r="178" spans="2:35" ht="25.5" customHeight="1" x14ac:dyDescent="0.25">
      <c r="B178" s="1160"/>
      <c r="C178" s="1166"/>
      <c r="D178" s="1152"/>
      <c r="E178" s="1139"/>
      <c r="F178" s="1139"/>
      <c r="G178" s="1108"/>
      <c r="H178" s="1145"/>
      <c r="I178" s="95"/>
      <c r="J178" s="95"/>
      <c r="K178" s="176" t="s">
        <v>190</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160"/>
      <c r="C179" s="1166"/>
      <c r="D179" s="1152"/>
      <c r="E179" s="1139"/>
      <c r="F179" s="1139"/>
      <c r="G179" s="1108"/>
      <c r="H179" s="1145"/>
      <c r="I179" s="95" t="s">
        <v>28</v>
      </c>
      <c r="J179" s="95">
        <v>165</v>
      </c>
      <c r="K179" s="306" t="s">
        <v>189</v>
      </c>
      <c r="L179" s="110" t="s">
        <v>35</v>
      </c>
      <c r="M179" s="305">
        <v>3</v>
      </c>
      <c r="N179" s="305" t="s">
        <v>55</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186</v>
      </c>
      <c r="AD179" s="103"/>
      <c r="AE179" s="86"/>
      <c r="AF179" s="50"/>
      <c r="AG179" s="49"/>
      <c r="AH179" s="3">
        <f t="shared" si="36"/>
        <v>0</v>
      </c>
      <c r="AI179" s="2">
        <v>0</v>
      </c>
    </row>
    <row r="180" spans="2:35" ht="24" customHeight="1" x14ac:dyDescent="0.25">
      <c r="B180" s="1160"/>
      <c r="C180" s="1166"/>
      <c r="D180" s="1152"/>
      <c r="E180" s="1139"/>
      <c r="F180" s="1139"/>
      <c r="G180" s="1109"/>
      <c r="H180" s="1146"/>
      <c r="I180" s="95"/>
      <c r="J180" s="95"/>
      <c r="K180" s="306" t="s">
        <v>188</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187</v>
      </c>
      <c r="AB180" s="50">
        <v>59</v>
      </c>
      <c r="AC180" s="86" t="s">
        <v>186</v>
      </c>
      <c r="AD180" s="103"/>
      <c r="AE180" s="86"/>
      <c r="AF180" s="50"/>
      <c r="AG180" s="49"/>
      <c r="AH180" s="3">
        <f t="shared" si="36"/>
        <v>1</v>
      </c>
      <c r="AI180" s="2">
        <v>27500000</v>
      </c>
    </row>
    <row r="181" spans="2:35" ht="26.25" customHeight="1" x14ac:dyDescent="0.25">
      <c r="B181" s="1160"/>
      <c r="C181" s="1166"/>
      <c r="D181" s="1152"/>
      <c r="E181" s="1139"/>
      <c r="F181" s="1139"/>
      <c r="G181" s="1121" t="s">
        <v>23</v>
      </c>
      <c r="H181" s="1121"/>
      <c r="I181" s="1121"/>
      <c r="J181" s="1121"/>
      <c r="K181" s="1121"/>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160"/>
      <c r="C182" s="1166"/>
      <c r="D182" s="1152"/>
      <c r="E182" s="1140"/>
      <c r="F182" s="1140"/>
      <c r="G182" s="1175" t="s">
        <v>185</v>
      </c>
      <c r="H182" s="1176"/>
      <c r="I182" s="1176"/>
      <c r="J182" s="1176"/>
      <c r="K182" s="1176"/>
      <c r="L182" s="1176"/>
      <c r="M182" s="1176"/>
      <c r="N182" s="1177"/>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150" t="str">
        <f>+B161</f>
        <v>PROYECTO NO. 702 Investigación e innovación para la construcción de conocimiento educativo y pedagógico.</v>
      </c>
      <c r="C183" s="1150">
        <f>+C161</f>
        <v>0</v>
      </c>
      <c r="D183" s="1139" t="s">
        <v>184</v>
      </c>
      <c r="E183" s="1167" t="s">
        <v>183</v>
      </c>
      <c r="F183" s="1138" t="s">
        <v>182</v>
      </c>
      <c r="G183" s="1171" t="s">
        <v>181</v>
      </c>
      <c r="H183" s="1170" t="s">
        <v>156</v>
      </c>
      <c r="I183" s="295"/>
      <c r="J183" s="95">
        <v>166</v>
      </c>
      <c r="K183" s="294" t="s">
        <v>180</v>
      </c>
      <c r="L183" s="121" t="s">
        <v>35</v>
      </c>
      <c r="M183" s="121">
        <v>9</v>
      </c>
      <c r="N183" s="121" t="s">
        <v>55</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179</v>
      </c>
      <c r="AF183" s="107"/>
      <c r="AG183" s="49"/>
    </row>
    <row r="184" spans="2:35" ht="66" customHeight="1" x14ac:dyDescent="0.25">
      <c r="B184" s="1150"/>
      <c r="C184" s="1150"/>
      <c r="D184" s="1139"/>
      <c r="E184" s="1168"/>
      <c r="F184" s="1139"/>
      <c r="G184" s="1171"/>
      <c r="H184" s="1170"/>
      <c r="I184" s="95"/>
      <c r="J184" s="95">
        <v>105</v>
      </c>
      <c r="K184" s="292" t="s">
        <v>178</v>
      </c>
      <c r="L184" s="95" t="s">
        <v>35</v>
      </c>
      <c r="M184" s="95">
        <v>9</v>
      </c>
      <c r="N184" s="95" t="s">
        <v>55</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150"/>
      <c r="C185" s="1150"/>
      <c r="D185" s="1139"/>
      <c r="E185" s="1168"/>
      <c r="F185" s="1139"/>
      <c r="G185" s="1171"/>
      <c r="H185" s="1170"/>
      <c r="I185" s="95"/>
      <c r="J185" s="95">
        <v>318</v>
      </c>
      <c r="K185" s="292" t="s">
        <v>177</v>
      </c>
      <c r="L185" s="95" t="s">
        <v>39</v>
      </c>
      <c r="M185" s="95">
        <v>8</v>
      </c>
      <c r="N185" s="95" t="s">
        <v>55</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176</v>
      </c>
      <c r="AD185" s="103"/>
      <c r="AE185" s="86"/>
      <c r="AF185" s="50"/>
      <c r="AG185" s="49"/>
      <c r="AH185" s="3">
        <f t="shared" ref="AH185:AH190" si="39">+AI185/Z185</f>
        <v>0</v>
      </c>
      <c r="AI185" s="2">
        <v>0</v>
      </c>
    </row>
    <row r="186" spans="2:35" ht="56.25" customHeight="1" x14ac:dyDescent="0.25">
      <c r="B186" s="1150"/>
      <c r="C186" s="1150"/>
      <c r="D186" s="1139"/>
      <c r="E186" s="1168"/>
      <c r="F186" s="1139"/>
      <c r="G186" s="1171"/>
      <c r="H186" s="1170"/>
      <c r="I186" s="95"/>
      <c r="J186" s="95">
        <v>320</v>
      </c>
      <c r="K186" s="290" t="s">
        <v>175</v>
      </c>
      <c r="L186" s="121" t="s">
        <v>44</v>
      </c>
      <c r="M186" s="121">
        <v>1</v>
      </c>
      <c r="N186" s="121" t="s">
        <v>55</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174</v>
      </c>
      <c r="AD186" s="103"/>
      <c r="AE186" s="86"/>
      <c r="AF186" s="50"/>
      <c r="AG186" s="49"/>
      <c r="AH186" s="3">
        <f t="shared" si="39"/>
        <v>1</v>
      </c>
      <c r="AI186" s="2">
        <v>3537000</v>
      </c>
    </row>
    <row r="187" spans="2:35" ht="64.5" customHeight="1" x14ac:dyDescent="0.25">
      <c r="B187" s="1150"/>
      <c r="C187" s="1150"/>
      <c r="D187" s="1139"/>
      <c r="E187" s="1168"/>
      <c r="F187" s="1139"/>
      <c r="G187" s="1171"/>
      <c r="H187" s="1170"/>
      <c r="I187" s="95" t="s">
        <v>28</v>
      </c>
      <c r="J187" s="95">
        <v>319</v>
      </c>
      <c r="K187" s="244" t="s">
        <v>173</v>
      </c>
      <c r="L187" s="95" t="s">
        <v>26</v>
      </c>
      <c r="M187" s="95">
        <v>8</v>
      </c>
      <c r="N187" s="95" t="s">
        <v>172</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171</v>
      </c>
      <c r="AD187" s="103"/>
      <c r="AE187" s="286"/>
      <c r="AF187" s="50"/>
      <c r="AG187" s="49"/>
      <c r="AH187" s="3">
        <f t="shared" si="39"/>
        <v>0</v>
      </c>
      <c r="AI187" s="271"/>
    </row>
    <row r="188" spans="2:35" ht="66.75" customHeight="1" x14ac:dyDescent="0.25">
      <c r="B188" s="1150"/>
      <c r="C188" s="1150"/>
      <c r="D188" s="1139"/>
      <c r="E188" s="1168"/>
      <c r="F188" s="1139"/>
      <c r="G188" s="1171"/>
      <c r="H188" s="1170"/>
      <c r="I188" s="95" t="s">
        <v>28</v>
      </c>
      <c r="J188" s="95">
        <v>169</v>
      </c>
      <c r="K188" s="246" t="s">
        <v>170</v>
      </c>
      <c r="L188" s="95" t="s">
        <v>47</v>
      </c>
      <c r="M188" s="95">
        <v>9</v>
      </c>
      <c r="N188" s="95" t="s">
        <v>55</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162</v>
      </c>
      <c r="AD188" s="103"/>
      <c r="AE188" s="86"/>
      <c r="AF188" s="50"/>
      <c r="AG188" s="49"/>
      <c r="AH188" s="3">
        <f t="shared" si="39"/>
        <v>0</v>
      </c>
      <c r="AI188" s="2">
        <v>0</v>
      </c>
    </row>
    <row r="189" spans="2:35" ht="53.25" customHeight="1" x14ac:dyDescent="0.25">
      <c r="B189" s="1150"/>
      <c r="C189" s="1150"/>
      <c r="D189" s="1139"/>
      <c r="E189" s="1168"/>
      <c r="F189" s="1139"/>
      <c r="G189" s="1171"/>
      <c r="H189" s="1170"/>
      <c r="I189" s="95" t="s">
        <v>28</v>
      </c>
      <c r="J189" s="95">
        <v>258</v>
      </c>
      <c r="K189" s="246" t="s">
        <v>169</v>
      </c>
      <c r="L189" s="95" t="s">
        <v>56</v>
      </c>
      <c r="M189" s="95">
        <v>8</v>
      </c>
      <c r="N189" s="95" t="s">
        <v>55</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162</v>
      </c>
      <c r="AD189" s="103"/>
      <c r="AE189" s="86"/>
      <c r="AF189" s="50"/>
      <c r="AG189" s="49"/>
      <c r="AH189" s="3">
        <f t="shared" si="39"/>
        <v>0.875</v>
      </c>
      <c r="AI189" s="2">
        <v>20632500</v>
      </c>
    </row>
    <row r="190" spans="2:35" ht="48.75" customHeight="1" x14ac:dyDescent="0.2">
      <c r="B190" s="1150"/>
      <c r="C190" s="1150"/>
      <c r="D190" s="1139"/>
      <c r="E190" s="1168"/>
      <c r="F190" s="1139"/>
      <c r="G190" s="1171"/>
      <c r="H190" s="1170"/>
      <c r="I190" s="95" t="s">
        <v>28</v>
      </c>
      <c r="J190" s="95">
        <v>170</v>
      </c>
      <c r="K190" s="264" t="s">
        <v>168</v>
      </c>
      <c r="L190" s="95" t="s">
        <v>35</v>
      </c>
      <c r="M190" s="95">
        <v>6</v>
      </c>
      <c r="N190" s="95" t="s">
        <v>167</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166</v>
      </c>
      <c r="AD190" s="103"/>
      <c r="AE190" s="86"/>
      <c r="AF190" s="50"/>
      <c r="AG190" s="49"/>
      <c r="AH190" s="3">
        <f t="shared" si="39"/>
        <v>0</v>
      </c>
      <c r="AI190" s="2">
        <v>0</v>
      </c>
    </row>
    <row r="191" spans="2:35" ht="65.25" customHeight="1" x14ac:dyDescent="0.2">
      <c r="B191" s="1150"/>
      <c r="C191" s="1150"/>
      <c r="D191" s="1139"/>
      <c r="E191" s="1168"/>
      <c r="F191" s="1139"/>
      <c r="G191" s="1171"/>
      <c r="H191" s="1170"/>
      <c r="I191" s="95"/>
      <c r="J191" s="95">
        <v>171</v>
      </c>
      <c r="K191" s="244" t="s">
        <v>165</v>
      </c>
      <c r="L191" s="95" t="s">
        <v>56</v>
      </c>
      <c r="M191" s="95">
        <v>2</v>
      </c>
      <c r="N191" s="95" t="s">
        <v>55</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150"/>
      <c r="C192" s="1150"/>
      <c r="D192" s="1139"/>
      <c r="E192" s="1168"/>
      <c r="F192" s="1139"/>
      <c r="G192" s="1171"/>
      <c r="H192" s="1170"/>
      <c r="I192" s="95" t="s">
        <v>28</v>
      </c>
      <c r="J192" s="154">
        <v>133</v>
      </c>
      <c r="K192" s="216" t="s">
        <v>164</v>
      </c>
      <c r="L192" s="95" t="s">
        <v>74</v>
      </c>
      <c r="M192" s="95">
        <v>3</v>
      </c>
      <c r="N192" s="95" t="s">
        <v>55</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163</v>
      </c>
      <c r="AC192" s="279" t="s">
        <v>162</v>
      </c>
      <c r="AD192" s="103"/>
      <c r="AE192" s="86"/>
      <c r="AF192" s="50"/>
      <c r="AG192" s="49"/>
      <c r="AH192" s="3">
        <f>+AI192/Z192</f>
        <v>0</v>
      </c>
    </row>
    <row r="193" spans="2:36" ht="32.25" customHeight="1" x14ac:dyDescent="0.25">
      <c r="B193" s="1150"/>
      <c r="C193" s="1150"/>
      <c r="D193" s="1139"/>
      <c r="E193" s="1168"/>
      <c r="F193" s="1139"/>
      <c r="G193" s="1172" t="s">
        <v>23</v>
      </c>
      <c r="H193" s="1173"/>
      <c r="I193" s="1173"/>
      <c r="J193" s="1173"/>
      <c r="K193" s="1173"/>
      <c r="L193" s="1173"/>
      <c r="M193" s="1173"/>
      <c r="N193" s="1174"/>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150"/>
      <c r="C194" s="1150"/>
      <c r="D194" s="1140"/>
      <c r="E194" s="1169"/>
      <c r="F194" s="1140"/>
      <c r="G194" s="1175" t="s">
        <v>161</v>
      </c>
      <c r="H194" s="1176"/>
      <c r="I194" s="1176"/>
      <c r="J194" s="1176"/>
      <c r="K194" s="1176"/>
      <c r="L194" s="1176"/>
      <c r="M194" s="1176"/>
      <c r="N194" s="1177"/>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150" t="str">
        <f>+B183</f>
        <v>PROYECTO NO. 702 Investigación e innovación para la construcción de conocimiento educativo y pedagógico.</v>
      </c>
      <c r="C195" s="1150">
        <f>+C183</f>
        <v>0</v>
      </c>
      <c r="D195" s="1138" t="s">
        <v>160</v>
      </c>
      <c r="E195" s="1138" t="s">
        <v>159</v>
      </c>
      <c r="F195" s="1138" t="s">
        <v>158</v>
      </c>
      <c r="G195" s="1239" t="s">
        <v>157</v>
      </c>
      <c r="H195" s="1194" t="s">
        <v>156</v>
      </c>
      <c r="I195" s="268" t="s">
        <v>28</v>
      </c>
      <c r="J195" s="268">
        <v>172</v>
      </c>
      <c r="K195" s="273" t="s">
        <v>155</v>
      </c>
      <c r="L195" s="242" t="s">
        <v>35</v>
      </c>
      <c r="M195" s="224">
        <v>9</v>
      </c>
      <c r="N195" s="224" t="s">
        <v>55</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154</v>
      </c>
      <c r="AD195" s="103"/>
      <c r="AE195" s="86"/>
      <c r="AF195" s="50"/>
      <c r="AG195" s="49"/>
      <c r="AH195" s="3">
        <f>+AI195/Z195</f>
        <v>0.2</v>
      </c>
      <c r="AI195" s="2">
        <v>14148000</v>
      </c>
      <c r="AJ195" s="1" t="s">
        <v>153</v>
      </c>
    </row>
    <row r="196" spans="2:36" ht="63" customHeight="1" x14ac:dyDescent="0.25">
      <c r="B196" s="1150"/>
      <c r="C196" s="1150"/>
      <c r="D196" s="1139"/>
      <c r="E196" s="1139"/>
      <c r="F196" s="1139"/>
      <c r="G196" s="1239"/>
      <c r="H196" s="1194"/>
      <c r="I196" s="268"/>
      <c r="J196" s="268"/>
      <c r="K196" s="272" t="s">
        <v>152</v>
      </c>
      <c r="L196" s="242" t="s">
        <v>26</v>
      </c>
      <c r="M196" s="224">
        <v>9</v>
      </c>
      <c r="N196" s="224" t="s">
        <v>55</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150"/>
      <c r="C197" s="1150"/>
      <c r="D197" s="1139"/>
      <c r="E197" s="1139"/>
      <c r="F197" s="1139"/>
      <c r="G197" s="1239"/>
      <c r="H197" s="1194"/>
      <c r="I197" s="268" t="s">
        <v>28</v>
      </c>
      <c r="J197" s="268">
        <v>319</v>
      </c>
      <c r="K197" s="272" t="s">
        <v>151</v>
      </c>
      <c r="L197" s="242" t="s">
        <v>150</v>
      </c>
      <c r="M197" s="224">
        <v>10</v>
      </c>
      <c r="N197" s="224" t="s">
        <v>55</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149</v>
      </c>
      <c r="AD197" s="103"/>
      <c r="AE197" s="86"/>
      <c r="AF197" s="50"/>
      <c r="AG197" s="49"/>
      <c r="AH197" s="3">
        <f>+AI197/Z197</f>
        <v>0</v>
      </c>
      <c r="AI197" s="271"/>
    </row>
    <row r="198" spans="2:36" ht="70.5" customHeight="1" x14ac:dyDescent="0.25">
      <c r="B198" s="1150"/>
      <c r="C198" s="1150"/>
      <c r="D198" s="1139"/>
      <c r="E198" s="1139"/>
      <c r="F198" s="1139"/>
      <c r="G198" s="1239"/>
      <c r="H198" s="1194"/>
      <c r="I198" s="268"/>
      <c r="J198" s="268"/>
      <c r="K198" s="270" t="s">
        <v>148</v>
      </c>
      <c r="L198" s="269" t="s">
        <v>35</v>
      </c>
      <c r="M198" s="224">
        <v>9</v>
      </c>
      <c r="N198" s="224" t="s">
        <v>55</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150"/>
      <c r="C199" s="1150"/>
      <c r="D199" s="1139"/>
      <c r="E199" s="1139"/>
      <c r="F199" s="1139"/>
      <c r="G199" s="1239"/>
      <c r="H199" s="1194"/>
      <c r="I199" s="268"/>
      <c r="J199" s="268"/>
      <c r="K199" s="267" t="s">
        <v>147</v>
      </c>
      <c r="L199" s="242" t="s">
        <v>26</v>
      </c>
      <c r="M199" s="224">
        <v>5</v>
      </c>
      <c r="N199" s="224" t="s">
        <v>55</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150"/>
      <c r="C200" s="1150"/>
      <c r="D200" s="1139"/>
      <c r="E200" s="1139"/>
      <c r="F200" s="1139"/>
      <c r="G200" s="1239"/>
      <c r="H200" s="1194"/>
      <c r="I200" s="268"/>
      <c r="J200" s="268"/>
      <c r="K200" s="267" t="s">
        <v>146</v>
      </c>
      <c r="L200" s="242" t="s">
        <v>26</v>
      </c>
      <c r="M200" s="224">
        <v>5</v>
      </c>
      <c r="N200" s="224" t="s">
        <v>55</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150"/>
      <c r="C201" s="1150"/>
      <c r="D201" s="1139"/>
      <c r="E201" s="1139"/>
      <c r="F201" s="1139"/>
      <c r="G201" s="1239"/>
      <c r="H201" s="1194"/>
      <c r="I201" s="265" t="s">
        <v>28</v>
      </c>
      <c r="J201" s="265">
        <v>291</v>
      </c>
      <c r="K201" s="264" t="s">
        <v>145</v>
      </c>
      <c r="L201" s="242" t="s">
        <v>26</v>
      </c>
      <c r="M201" s="224">
        <v>5</v>
      </c>
      <c r="N201" s="224" t="s">
        <v>55</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144</v>
      </c>
      <c r="AD201" s="103"/>
      <c r="AE201" s="86"/>
      <c r="AF201" s="50"/>
      <c r="AG201" s="49"/>
      <c r="AH201" s="3">
        <f>+AI201/Z201</f>
        <v>0.6</v>
      </c>
      <c r="AI201" s="2">
        <v>8842500</v>
      </c>
    </row>
    <row r="202" spans="2:36" ht="65.25" customHeight="1" x14ac:dyDescent="0.25">
      <c r="B202" s="1150"/>
      <c r="C202" s="1150"/>
      <c r="D202" s="1139"/>
      <c r="E202" s="1139"/>
      <c r="F202" s="1139"/>
      <c r="G202" s="1239"/>
      <c r="H202" s="1194"/>
      <c r="I202" s="265" t="s">
        <v>28</v>
      </c>
      <c r="J202" s="265">
        <v>292</v>
      </c>
      <c r="K202" s="264" t="s">
        <v>143</v>
      </c>
      <c r="L202" s="242" t="s">
        <v>142</v>
      </c>
      <c r="M202" s="224">
        <v>5</v>
      </c>
      <c r="N202" s="224" t="s">
        <v>55</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141</v>
      </c>
      <c r="AD202" s="103"/>
      <c r="AE202" s="86"/>
      <c r="AF202" s="50"/>
      <c r="AG202" s="49"/>
      <c r="AH202" s="3">
        <f>+AI202/Z202</f>
        <v>0.6</v>
      </c>
      <c r="AI202" s="2">
        <v>8842500</v>
      </c>
    </row>
    <row r="203" spans="2:36" ht="36.75" customHeight="1" x14ac:dyDescent="0.25">
      <c r="B203" s="1150"/>
      <c r="C203" s="1150"/>
      <c r="D203" s="1139"/>
      <c r="E203" s="1139"/>
      <c r="F203" s="1139"/>
      <c r="G203" s="1172" t="s">
        <v>23</v>
      </c>
      <c r="H203" s="1173"/>
      <c r="I203" s="1173"/>
      <c r="J203" s="1173"/>
      <c r="K203" s="1174"/>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150"/>
      <c r="C204" s="1151"/>
      <c r="D204" s="1140"/>
      <c r="E204" s="1140"/>
      <c r="F204" s="1140"/>
      <c r="G204" s="1175" t="s">
        <v>140</v>
      </c>
      <c r="H204" s="1176"/>
      <c r="I204" s="1176"/>
      <c r="J204" s="1176"/>
      <c r="K204" s="1176"/>
      <c r="L204" s="1176"/>
      <c r="M204" s="1176"/>
      <c r="N204" s="1177"/>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236" t="s">
        <v>139</v>
      </c>
      <c r="D205" s="1237"/>
      <c r="E205" s="1237"/>
      <c r="F205" s="1237"/>
      <c r="G205" s="1237"/>
      <c r="H205" s="1237"/>
      <c r="I205" s="1237"/>
      <c r="J205" s="1237"/>
      <c r="K205" s="1238"/>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228" t="str">
        <f>+B195</f>
        <v>PROYECTO NO. 702 Investigación e innovación para la construcción de conocimiento educativo y pedagógico.</v>
      </c>
      <c r="C206" s="1183" t="s">
        <v>138</v>
      </c>
      <c r="D206" s="1138" t="s">
        <v>137</v>
      </c>
      <c r="E206" s="1182" t="s">
        <v>136</v>
      </c>
      <c r="F206" s="1152" t="s">
        <v>135</v>
      </c>
      <c r="G206" s="1144" t="s">
        <v>134</v>
      </c>
      <c r="H206" s="1144" t="s">
        <v>133</v>
      </c>
      <c r="I206" s="95" t="s">
        <v>28</v>
      </c>
      <c r="J206" s="95">
        <v>222</v>
      </c>
      <c r="K206" s="246" t="s">
        <v>132</v>
      </c>
      <c r="L206" s="223" t="s">
        <v>121</v>
      </c>
      <c r="M206" s="95">
        <v>11</v>
      </c>
      <c r="N206" s="95" t="s">
        <v>55</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131</v>
      </c>
      <c r="AD206" s="147"/>
      <c r="AE206" s="104"/>
      <c r="AF206" s="105"/>
      <c r="AG206" s="146"/>
      <c r="AH206" s="3">
        <f>+AI206/Z206</f>
        <v>0.81288981288981288</v>
      </c>
      <c r="AI206" s="139">
        <v>39100000</v>
      </c>
    </row>
    <row r="207" spans="2:36" s="138" customFormat="1" ht="30.75" customHeight="1" x14ac:dyDescent="0.25">
      <c r="B207" s="1150"/>
      <c r="C207" s="1184"/>
      <c r="D207" s="1139"/>
      <c r="E207" s="1182"/>
      <c r="F207" s="1152"/>
      <c r="G207" s="1145"/>
      <c r="H207" s="1145"/>
      <c r="I207" s="95"/>
      <c r="J207" s="95">
        <v>223</v>
      </c>
      <c r="K207" s="248" t="s">
        <v>130</v>
      </c>
      <c r="L207" s="121" t="s">
        <v>35</v>
      </c>
      <c r="M207" s="121">
        <v>6</v>
      </c>
      <c r="N207" s="121" t="s">
        <v>55</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150"/>
      <c r="C208" s="1184"/>
      <c r="D208" s="1139"/>
      <c r="E208" s="1182"/>
      <c r="F208" s="1152"/>
      <c r="G208" s="1145"/>
      <c r="H208" s="1145"/>
      <c r="I208" s="95"/>
      <c r="J208" s="95"/>
      <c r="K208" s="246" t="s">
        <v>129</v>
      </c>
      <c r="L208" s="223" t="s">
        <v>35</v>
      </c>
      <c r="M208" s="95">
        <v>3</v>
      </c>
      <c r="N208" s="95" t="s">
        <v>55</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150"/>
      <c r="C209" s="1184"/>
      <c r="D209" s="1139"/>
      <c r="E209" s="1182"/>
      <c r="F209" s="1152"/>
      <c r="G209" s="1145"/>
      <c r="H209" s="1145"/>
      <c r="I209" s="95" t="s">
        <v>28</v>
      </c>
      <c r="J209" s="95">
        <v>225</v>
      </c>
      <c r="K209" s="246" t="s">
        <v>127</v>
      </c>
      <c r="L209" s="223" t="s">
        <v>35</v>
      </c>
      <c r="M209" s="95">
        <v>10</v>
      </c>
      <c r="N209" s="95" t="s">
        <v>117</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128</v>
      </c>
      <c r="AD209" s="147"/>
      <c r="AE209" s="105"/>
      <c r="AF209" s="105"/>
      <c r="AG209" s="146"/>
      <c r="AH209" s="3">
        <f>+AI209/Z209</f>
        <v>0.5</v>
      </c>
      <c r="AI209" s="139">
        <v>3975000</v>
      </c>
    </row>
    <row r="210" spans="2:35" s="138" customFormat="1" ht="33.75" customHeight="1" x14ac:dyDescent="0.25">
      <c r="B210" s="1150"/>
      <c r="C210" s="1184"/>
      <c r="D210" s="1139"/>
      <c r="E210" s="1182"/>
      <c r="F210" s="1152"/>
      <c r="G210" s="1145"/>
      <c r="H210" s="1145"/>
      <c r="I210" s="95"/>
      <c r="J210" s="95"/>
      <c r="K210" s="216" t="s">
        <v>127</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150"/>
      <c r="C211" s="1184"/>
      <c r="D211" s="1139"/>
      <c r="E211" s="1182"/>
      <c r="F211" s="1152"/>
      <c r="G211" s="1145"/>
      <c r="H211" s="1145"/>
      <c r="I211" s="95"/>
      <c r="J211" s="95"/>
      <c r="K211" s="246" t="s">
        <v>127</v>
      </c>
      <c r="L211" s="223" t="s">
        <v>59</v>
      </c>
      <c r="M211" s="95">
        <v>3</v>
      </c>
      <c r="N211" s="95" t="s">
        <v>115</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150"/>
      <c r="C212" s="1184"/>
      <c r="D212" s="1139"/>
      <c r="E212" s="1182"/>
      <c r="F212" s="1152"/>
      <c r="G212" s="1145"/>
      <c r="H212" s="1145"/>
      <c r="I212" s="95" t="s">
        <v>28</v>
      </c>
      <c r="J212" s="95">
        <v>226</v>
      </c>
      <c r="K212" s="244" t="s">
        <v>126</v>
      </c>
      <c r="L212" s="243" t="s">
        <v>59</v>
      </c>
      <c r="M212" s="242">
        <v>1</v>
      </c>
      <c r="N212" s="242" t="s">
        <v>46</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125</v>
      </c>
      <c r="AD212" s="147"/>
      <c r="AE212" s="230"/>
      <c r="AF212" s="105"/>
      <c r="AG212" s="146"/>
      <c r="AH212" s="3">
        <f>+AI212/Z212</f>
        <v>0</v>
      </c>
      <c r="AI212" s="240"/>
    </row>
    <row r="213" spans="2:35" s="138" customFormat="1" ht="33" customHeight="1" x14ac:dyDescent="0.25">
      <c r="B213" s="1150"/>
      <c r="C213" s="1184"/>
      <c r="D213" s="1139"/>
      <c r="E213" s="1182"/>
      <c r="F213" s="1152"/>
      <c r="G213" s="1145"/>
      <c r="H213" s="1145"/>
      <c r="I213" s="95"/>
      <c r="J213" s="154"/>
      <c r="K213" s="239" t="s">
        <v>124</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150"/>
      <c r="C214" s="1184"/>
      <c r="D214" s="1139"/>
      <c r="E214" s="1182"/>
      <c r="F214" s="1152"/>
      <c r="G214" s="1146"/>
      <c r="H214" s="1145"/>
      <c r="I214" s="95"/>
      <c r="J214" s="154"/>
      <c r="K214" s="229" t="s">
        <v>23</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150"/>
      <c r="C215" s="1184"/>
      <c r="D215" s="1139"/>
      <c r="E215" s="1180" t="str">
        <f>+E206</f>
        <v>Realizar una estrategia de Comunicación, Socialización y divulgación de los resultados de las investigaciones y sistematizaciones realizadas por el IDEP</v>
      </c>
      <c r="F215" s="1139" t="str">
        <f>+F206</f>
        <v>Porcentaje de avance 
de la estrategia de comunicación</v>
      </c>
      <c r="G215" s="1144" t="s">
        <v>123</v>
      </c>
      <c r="H215" s="1145"/>
      <c r="I215" s="95" t="s">
        <v>28</v>
      </c>
      <c r="J215" s="95">
        <v>220</v>
      </c>
      <c r="K215" s="225" t="s">
        <v>122</v>
      </c>
      <c r="L215" s="224" t="s">
        <v>121</v>
      </c>
      <c r="M215" s="95">
        <v>10</v>
      </c>
      <c r="N215" s="95" t="s">
        <v>120</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119</v>
      </c>
      <c r="AD215" s="220"/>
      <c r="AE215" s="105"/>
      <c r="AF215" s="105"/>
      <c r="AG215" s="146"/>
      <c r="AH215" s="3">
        <f>+AI215/Z215</f>
        <v>0.11372549019607843</v>
      </c>
      <c r="AI215" s="139">
        <v>5800000</v>
      </c>
    </row>
    <row r="216" spans="2:35" s="138" customFormat="1" ht="51" x14ac:dyDescent="0.25">
      <c r="B216" s="1150"/>
      <c r="C216" s="1184"/>
      <c r="D216" s="1139"/>
      <c r="E216" s="1180"/>
      <c r="F216" s="1139"/>
      <c r="G216" s="1145"/>
      <c r="H216" s="1145"/>
      <c r="I216" s="95"/>
      <c r="J216" s="95">
        <v>221</v>
      </c>
      <c r="K216" s="167" t="s">
        <v>118</v>
      </c>
      <c r="L216" s="223" t="s">
        <v>47</v>
      </c>
      <c r="M216" s="95">
        <v>10</v>
      </c>
      <c r="N216" s="95" t="s">
        <v>117</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150"/>
      <c r="C217" s="1184"/>
      <c r="D217" s="1139"/>
      <c r="E217" s="1180"/>
      <c r="F217" s="1139"/>
      <c r="G217" s="1145"/>
      <c r="H217" s="1145"/>
      <c r="I217" s="95" t="s">
        <v>28</v>
      </c>
      <c r="J217" s="95"/>
      <c r="K217" s="215" t="s">
        <v>116</v>
      </c>
      <c r="L217" s="223" t="s">
        <v>59</v>
      </c>
      <c r="M217" s="95">
        <v>9</v>
      </c>
      <c r="N217" s="95" t="s">
        <v>115</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114</v>
      </c>
      <c r="AD217" s="220"/>
      <c r="AE217" s="105"/>
      <c r="AF217" s="105"/>
      <c r="AG217" s="146"/>
      <c r="AH217" s="3">
        <f>+AI217/Z217</f>
        <v>0.77777777777777779</v>
      </c>
      <c r="AI217" s="139">
        <v>28885500</v>
      </c>
    </row>
    <row r="218" spans="2:35" s="138" customFormat="1" ht="57" customHeight="1" x14ac:dyDescent="0.25">
      <c r="B218" s="1150"/>
      <c r="C218" s="1184"/>
      <c r="D218" s="1139"/>
      <c r="E218" s="1180"/>
      <c r="F218" s="1139"/>
      <c r="G218" s="1145"/>
      <c r="H218" s="1145"/>
      <c r="I218" s="95"/>
      <c r="J218" s="95">
        <v>332</v>
      </c>
      <c r="K218" s="222" t="s">
        <v>113</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112</v>
      </c>
      <c r="AD218" s="220"/>
      <c r="AE218" s="105"/>
      <c r="AF218" s="105"/>
      <c r="AG218" s="146"/>
      <c r="AH218" s="3">
        <f>+AI218/Z218</f>
        <v>0</v>
      </c>
      <c r="AI218" s="139">
        <v>0</v>
      </c>
    </row>
    <row r="219" spans="2:35" s="138" customFormat="1" ht="18.75" customHeight="1" x14ac:dyDescent="0.25">
      <c r="B219" s="1150"/>
      <c r="C219" s="1184"/>
      <c r="D219" s="1139"/>
      <c r="E219" s="1180"/>
      <c r="F219" s="1139"/>
      <c r="G219" s="1146"/>
      <c r="H219" s="1145"/>
      <c r="I219" s="154"/>
      <c r="J219" s="154"/>
      <c r="K219" s="196" t="s">
        <v>23</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150"/>
      <c r="C220" s="1184"/>
      <c r="D220" s="1139"/>
      <c r="E220" s="1180"/>
      <c r="F220" s="1139"/>
      <c r="G220" s="1144" t="s">
        <v>111</v>
      </c>
      <c r="H220" s="1145"/>
      <c r="I220" s="95" t="s">
        <v>28</v>
      </c>
      <c r="J220" s="95">
        <v>216</v>
      </c>
      <c r="K220" s="216" t="s">
        <v>110</v>
      </c>
      <c r="L220" s="213" t="s">
        <v>109</v>
      </c>
      <c r="M220" s="213">
        <v>11</v>
      </c>
      <c r="N220" s="212" t="s">
        <v>55</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108</v>
      </c>
      <c r="AD220" s="147"/>
      <c r="AE220" s="105"/>
      <c r="AF220" s="105"/>
      <c r="AG220" s="146"/>
      <c r="AH220" s="3">
        <f>+AI220/Z220</f>
        <v>0.18181818181818182</v>
      </c>
      <c r="AI220" s="139">
        <v>10611000</v>
      </c>
    </row>
    <row r="221" spans="2:35" s="138" customFormat="1" ht="33" customHeight="1" x14ac:dyDescent="0.2">
      <c r="B221" s="1150"/>
      <c r="C221" s="1184"/>
      <c r="D221" s="1139"/>
      <c r="E221" s="1180"/>
      <c r="F221" s="1139"/>
      <c r="G221" s="1145"/>
      <c r="H221" s="1145"/>
      <c r="I221" s="95" t="s">
        <v>28</v>
      </c>
      <c r="J221" s="95">
        <v>217</v>
      </c>
      <c r="K221" s="215" t="s">
        <v>107</v>
      </c>
      <c r="L221" s="214" t="s">
        <v>104</v>
      </c>
      <c r="M221" s="213">
        <v>11</v>
      </c>
      <c r="N221" s="212" t="s">
        <v>55</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106</v>
      </c>
      <c r="AD221" s="147"/>
      <c r="AE221" s="105"/>
      <c r="AF221" s="105"/>
      <c r="AG221" s="146"/>
      <c r="AH221" s="3">
        <f>+AI221/Z221</f>
        <v>0.54545454545454541</v>
      </c>
      <c r="AI221" s="139">
        <v>21222000</v>
      </c>
    </row>
    <row r="222" spans="2:35" s="138" customFormat="1" ht="49.5" customHeight="1" x14ac:dyDescent="0.2">
      <c r="B222" s="1150"/>
      <c r="C222" s="1184"/>
      <c r="D222" s="1139"/>
      <c r="E222" s="1180"/>
      <c r="F222" s="1139"/>
      <c r="G222" s="1145"/>
      <c r="H222" s="1145"/>
      <c r="I222" s="95" t="s">
        <v>28</v>
      </c>
      <c r="J222" s="95">
        <v>218</v>
      </c>
      <c r="K222" s="215" t="s">
        <v>105</v>
      </c>
      <c r="L222" s="214" t="s">
        <v>104</v>
      </c>
      <c r="M222" s="213">
        <v>10</v>
      </c>
      <c r="N222" s="212" t="s">
        <v>55</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103</v>
      </c>
      <c r="AD222" s="147"/>
      <c r="AE222" s="105"/>
      <c r="AF222" s="105"/>
      <c r="AG222" s="146"/>
      <c r="AH222" s="3">
        <f>+AI222/Z222</f>
        <v>0.4</v>
      </c>
      <c r="AI222" s="139">
        <v>14148000</v>
      </c>
    </row>
    <row r="223" spans="2:35" s="138" customFormat="1" ht="55.5" customHeight="1" x14ac:dyDescent="0.2">
      <c r="B223" s="1150"/>
      <c r="C223" s="1184"/>
      <c r="D223" s="1139"/>
      <c r="E223" s="1180"/>
      <c r="F223" s="1139"/>
      <c r="G223" s="1145"/>
      <c r="H223" s="1145"/>
      <c r="I223" s="95" t="s">
        <v>28</v>
      </c>
      <c r="J223" s="95">
        <v>311</v>
      </c>
      <c r="K223" s="215" t="s">
        <v>102</v>
      </c>
      <c r="L223" s="214" t="s">
        <v>101</v>
      </c>
      <c r="M223" s="213">
        <v>1</v>
      </c>
      <c r="N223" s="212" t="s">
        <v>55</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100</v>
      </c>
      <c r="AD223" s="147"/>
      <c r="AE223" s="105"/>
      <c r="AF223" s="105"/>
      <c r="AG223" s="146"/>
      <c r="AH223" s="3">
        <f>+AI223/Z223</f>
        <v>0</v>
      </c>
      <c r="AI223" s="139">
        <v>0</v>
      </c>
    </row>
    <row r="224" spans="2:35" s="138" customFormat="1" ht="40.5" customHeight="1" x14ac:dyDescent="0.2">
      <c r="B224" s="1150"/>
      <c r="C224" s="1184"/>
      <c r="D224" s="1139"/>
      <c r="E224" s="1180"/>
      <c r="F224" s="1139"/>
      <c r="G224" s="1145"/>
      <c r="H224" s="1145"/>
      <c r="I224" s="154"/>
      <c r="J224" s="95"/>
      <c r="K224" s="210" t="s">
        <v>99</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150"/>
      <c r="C225" s="1184"/>
      <c r="D225" s="1139"/>
      <c r="E225" s="1180"/>
      <c r="F225" s="1139"/>
      <c r="G225" s="1145"/>
      <c r="H225" s="1145"/>
      <c r="I225" s="95"/>
      <c r="J225" s="95">
        <v>219</v>
      </c>
      <c r="K225" s="202" t="s">
        <v>98</v>
      </c>
      <c r="L225" s="201" t="s">
        <v>97</v>
      </c>
      <c r="M225" s="200">
        <v>9</v>
      </c>
      <c r="N225" s="199" t="s">
        <v>55</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150"/>
      <c r="C226" s="1184"/>
      <c r="D226" s="1139"/>
      <c r="E226" s="1180"/>
      <c r="F226" s="1139"/>
      <c r="G226" s="1146"/>
      <c r="H226" s="1146"/>
      <c r="I226" s="197"/>
      <c r="J226" s="197"/>
      <c r="K226" s="196" t="s">
        <v>23</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150"/>
      <c r="C227" s="1185"/>
      <c r="D227" s="1140"/>
      <c r="E227" s="1181"/>
      <c r="F227" s="1140"/>
      <c r="G227" s="1195" t="s">
        <v>96</v>
      </c>
      <c r="H227" s="1196"/>
      <c r="I227" s="1196"/>
      <c r="J227" s="1196"/>
      <c r="K227" s="1196"/>
      <c r="L227" s="1196"/>
      <c r="M227" s="1196"/>
      <c r="N227" s="1197"/>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163" t="s">
        <v>95</v>
      </c>
      <c r="D228" s="1164"/>
      <c r="E228" s="1164"/>
      <c r="F228" s="1164"/>
      <c r="G228" s="1164"/>
      <c r="H228" s="1164"/>
      <c r="I228" s="1164"/>
      <c r="J228" s="1164"/>
      <c r="K228" s="1164"/>
      <c r="L228" s="1164"/>
      <c r="M228" s="1164"/>
      <c r="N228" s="1165"/>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226" t="s">
        <v>94</v>
      </c>
      <c r="C229" s="1227" t="s">
        <v>93</v>
      </c>
      <c r="D229" s="1152" t="s">
        <v>9</v>
      </c>
      <c r="E229" s="1162" t="s">
        <v>92</v>
      </c>
      <c r="F229" s="1152" t="s">
        <v>91</v>
      </c>
      <c r="G229" s="1192" t="s">
        <v>90</v>
      </c>
      <c r="H229" s="1144" t="s">
        <v>49</v>
      </c>
      <c r="I229" s="95" t="s">
        <v>28</v>
      </c>
      <c r="J229" s="95">
        <v>113</v>
      </c>
      <c r="K229" s="96" t="s">
        <v>88</v>
      </c>
      <c r="L229" s="97" t="s">
        <v>74</v>
      </c>
      <c r="M229" s="97">
        <v>12</v>
      </c>
      <c r="N229" s="97" t="s">
        <v>55</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89</v>
      </c>
      <c r="AD229" s="147"/>
      <c r="AE229" s="105"/>
      <c r="AF229" s="105"/>
      <c r="AG229" s="146"/>
      <c r="AH229" s="3">
        <f>+AI229/Z229</f>
        <v>0</v>
      </c>
      <c r="AI229" s="139">
        <v>0</v>
      </c>
    </row>
    <row r="230" spans="2:35" s="138" customFormat="1" ht="58.5" customHeight="1" x14ac:dyDescent="0.25">
      <c r="B230" s="1155"/>
      <c r="C230" s="1227"/>
      <c r="D230" s="1152"/>
      <c r="E230" s="1162"/>
      <c r="F230" s="1152"/>
      <c r="G230" s="1193"/>
      <c r="H230" s="1145"/>
      <c r="I230" s="95"/>
      <c r="J230" s="95"/>
      <c r="K230" s="167" t="s">
        <v>88</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87</v>
      </c>
      <c r="AD230" s="147"/>
      <c r="AE230" s="105"/>
      <c r="AF230" s="105"/>
      <c r="AG230" s="146"/>
      <c r="AH230" s="3">
        <f>+AI230/Z230</f>
        <v>0.8</v>
      </c>
      <c r="AI230" s="139">
        <v>28296000</v>
      </c>
    </row>
    <row r="231" spans="2:35" s="138" customFormat="1" ht="47.25" customHeight="1" x14ac:dyDescent="0.25">
      <c r="B231" s="1155"/>
      <c r="C231" s="1227"/>
      <c r="D231" s="1152"/>
      <c r="E231" s="1162"/>
      <c r="F231" s="1152"/>
      <c r="G231" s="1193"/>
      <c r="H231" s="1145"/>
      <c r="I231" s="95"/>
      <c r="J231" s="95"/>
      <c r="K231" s="165" t="s">
        <v>86</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155"/>
      <c r="C232" s="1227"/>
      <c r="D232" s="1152"/>
      <c r="E232" s="1162"/>
      <c r="F232" s="1152"/>
      <c r="G232" s="1193"/>
      <c r="H232" s="1145"/>
      <c r="I232" s="95" t="s">
        <v>28</v>
      </c>
      <c r="J232" s="95">
        <v>114</v>
      </c>
      <c r="K232" s="167" t="s">
        <v>85</v>
      </c>
      <c r="L232" s="97" t="s">
        <v>74</v>
      </c>
      <c r="M232" s="97">
        <v>12</v>
      </c>
      <c r="N232" s="97" t="s">
        <v>55</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84</v>
      </c>
      <c r="AD232" s="147"/>
      <c r="AE232" s="177"/>
      <c r="AF232" s="105"/>
      <c r="AG232" s="146"/>
      <c r="AH232" s="3">
        <f>+AI232/Z232</f>
        <v>0.25</v>
      </c>
      <c r="AI232" s="139">
        <v>8842500</v>
      </c>
    </row>
    <row r="233" spans="2:35" s="138" customFormat="1" ht="84" customHeight="1" x14ac:dyDescent="0.25">
      <c r="B233" s="1155"/>
      <c r="C233" s="1227"/>
      <c r="D233" s="1152"/>
      <c r="E233" s="1162"/>
      <c r="F233" s="1152"/>
      <c r="G233" s="1193"/>
      <c r="H233" s="1145"/>
      <c r="I233" s="95" t="s">
        <v>28</v>
      </c>
      <c r="J233" s="95">
        <v>115</v>
      </c>
      <c r="K233" s="167" t="s">
        <v>83</v>
      </c>
      <c r="L233" s="97" t="s">
        <v>74</v>
      </c>
      <c r="M233" s="97">
        <v>8</v>
      </c>
      <c r="N233" s="97" t="s">
        <v>55</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82</v>
      </c>
      <c r="AD233" s="147"/>
      <c r="AE233" s="105"/>
      <c r="AF233" s="105"/>
      <c r="AG233" s="146"/>
      <c r="AH233" s="3">
        <f>+AI233/Z233</f>
        <v>0.1</v>
      </c>
      <c r="AI233" s="139">
        <v>2096000</v>
      </c>
    </row>
    <row r="234" spans="2:35" s="138" customFormat="1" ht="42.75" customHeight="1" x14ac:dyDescent="0.25">
      <c r="B234" s="1155"/>
      <c r="C234" s="1227"/>
      <c r="D234" s="1152"/>
      <c r="E234" s="1162"/>
      <c r="F234" s="1152"/>
      <c r="G234" s="1193"/>
      <c r="H234" s="1145"/>
      <c r="I234" s="95" t="s">
        <v>28</v>
      </c>
      <c r="J234" s="95">
        <v>116</v>
      </c>
      <c r="K234" s="167" t="s">
        <v>81</v>
      </c>
      <c r="L234" s="97" t="s">
        <v>74</v>
      </c>
      <c r="M234" s="97">
        <v>12</v>
      </c>
      <c r="N234" s="97" t="s">
        <v>55</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80</v>
      </c>
      <c r="AD234" s="147"/>
      <c r="AE234" s="105"/>
      <c r="AF234" s="105"/>
      <c r="AG234" s="146"/>
      <c r="AH234" s="3">
        <f>+AI234/Z234</f>
        <v>0.16666666666666666</v>
      </c>
      <c r="AI234" s="139">
        <v>7074000</v>
      </c>
    </row>
    <row r="235" spans="2:35" s="138" customFormat="1" ht="46.5" customHeight="1" x14ac:dyDescent="0.25">
      <c r="B235" s="1155"/>
      <c r="C235" s="1227"/>
      <c r="D235" s="1152"/>
      <c r="E235" s="1162"/>
      <c r="F235" s="1152"/>
      <c r="G235" s="1193"/>
      <c r="H235" s="1145"/>
      <c r="I235" s="95" t="s">
        <v>28</v>
      </c>
      <c r="J235" s="95">
        <v>117</v>
      </c>
      <c r="K235" s="167" t="s">
        <v>79</v>
      </c>
      <c r="L235" s="97" t="s">
        <v>74</v>
      </c>
      <c r="M235" s="97">
        <v>12</v>
      </c>
      <c r="N235" s="97" t="s">
        <v>55</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78</v>
      </c>
      <c r="AD235" s="172"/>
      <c r="AE235" s="105"/>
      <c r="AF235" s="105"/>
      <c r="AG235" s="146"/>
      <c r="AH235" s="3">
        <f>+AI235/Z235</f>
        <v>0.16666666666666666</v>
      </c>
      <c r="AI235" s="139">
        <v>9432000</v>
      </c>
    </row>
    <row r="236" spans="2:35" s="138" customFormat="1" ht="30" customHeight="1" x14ac:dyDescent="0.25">
      <c r="B236" s="1155"/>
      <c r="C236" s="1227"/>
      <c r="D236" s="1152"/>
      <c r="E236" s="1162"/>
      <c r="F236" s="1152"/>
      <c r="G236" s="1193"/>
      <c r="H236" s="1145"/>
      <c r="I236" s="95" t="s">
        <v>28</v>
      </c>
      <c r="J236" s="95">
        <v>118</v>
      </c>
      <c r="K236" s="176" t="s">
        <v>77</v>
      </c>
      <c r="L236" s="175" t="s">
        <v>74</v>
      </c>
      <c r="M236" s="175">
        <v>11</v>
      </c>
      <c r="N236" s="175" t="s">
        <v>55</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76</v>
      </c>
      <c r="AD236" s="147"/>
      <c r="AE236" s="105"/>
      <c r="AF236" s="105"/>
      <c r="AG236" s="146"/>
      <c r="AH236" s="3"/>
      <c r="AI236" s="139"/>
    </row>
    <row r="237" spans="2:35" s="138" customFormat="1" ht="47.25" customHeight="1" x14ac:dyDescent="0.25">
      <c r="B237" s="1155"/>
      <c r="C237" s="1227"/>
      <c r="D237" s="1152"/>
      <c r="E237" s="1162"/>
      <c r="F237" s="1152"/>
      <c r="G237" s="1170"/>
      <c r="H237" s="1170"/>
      <c r="I237" s="95" t="s">
        <v>28</v>
      </c>
      <c r="J237" s="95">
        <v>119</v>
      </c>
      <c r="K237" s="167" t="s">
        <v>75</v>
      </c>
      <c r="L237" s="174" t="s">
        <v>74</v>
      </c>
      <c r="M237" s="174">
        <v>10</v>
      </c>
      <c r="N237" s="174" t="s">
        <v>55</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73</v>
      </c>
      <c r="AD237" s="172"/>
      <c r="AE237" s="105"/>
      <c r="AF237" s="105"/>
      <c r="AG237" s="146"/>
      <c r="AH237" s="3">
        <f>+AI237/Z237</f>
        <v>0.1</v>
      </c>
      <c r="AI237" s="139">
        <v>3537000</v>
      </c>
    </row>
    <row r="238" spans="2:35" s="138" customFormat="1" ht="46.5" customHeight="1" x14ac:dyDescent="0.25">
      <c r="B238" s="1155"/>
      <c r="C238" s="1227"/>
      <c r="D238" s="1152"/>
      <c r="E238" s="1162"/>
      <c r="F238" s="1152"/>
      <c r="G238" s="1193"/>
      <c r="H238" s="1145"/>
      <c r="I238" s="154" t="s">
        <v>28</v>
      </c>
      <c r="J238" s="95">
        <v>304</v>
      </c>
      <c r="K238" s="171" t="s">
        <v>72</v>
      </c>
      <c r="L238" s="170" t="s">
        <v>39</v>
      </c>
      <c r="M238" s="170">
        <v>7</v>
      </c>
      <c r="N238" s="169" t="s">
        <v>55</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71</v>
      </c>
      <c r="AD238" s="147"/>
      <c r="AE238" s="105"/>
      <c r="AF238" s="105"/>
      <c r="AG238" s="146"/>
      <c r="AH238" s="3">
        <f>+AI238/Z238</f>
        <v>0.3</v>
      </c>
      <c r="AI238" s="139">
        <v>9903600</v>
      </c>
    </row>
    <row r="239" spans="2:35" s="138" customFormat="1" ht="51.75" customHeight="1" x14ac:dyDescent="0.25">
      <c r="B239" s="1155"/>
      <c r="C239" s="1227"/>
      <c r="D239" s="1152"/>
      <c r="E239" s="1162"/>
      <c r="F239" s="1152"/>
      <c r="G239" s="1170"/>
      <c r="H239" s="1170"/>
      <c r="I239" s="95"/>
      <c r="J239" s="95">
        <v>121</v>
      </c>
      <c r="K239" s="167" t="s">
        <v>70</v>
      </c>
      <c r="L239" s="121" t="s">
        <v>44</v>
      </c>
      <c r="M239" s="121">
        <v>3</v>
      </c>
      <c r="N239" s="121" t="s">
        <v>55</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69</v>
      </c>
      <c r="AD239" s="147"/>
      <c r="AE239" s="105"/>
      <c r="AF239" s="105"/>
      <c r="AG239" s="146"/>
      <c r="AH239" s="3">
        <f>+AI239/Z239</f>
        <v>1</v>
      </c>
      <c r="AI239" s="139">
        <v>24759000</v>
      </c>
    </row>
    <row r="240" spans="2:35" s="138" customFormat="1" ht="51.75" customHeight="1" x14ac:dyDescent="0.25">
      <c r="B240" s="1155"/>
      <c r="C240" s="1227"/>
      <c r="D240" s="1152"/>
      <c r="E240" s="1162"/>
      <c r="F240" s="1152"/>
      <c r="G240" s="1193"/>
      <c r="H240" s="1145"/>
      <c r="I240" s="154"/>
      <c r="J240" s="95"/>
      <c r="K240" s="165" t="s">
        <v>68</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155"/>
      <c r="C241" s="1227"/>
      <c r="D241" s="1152"/>
      <c r="E241" s="1162"/>
      <c r="F241" s="1152"/>
      <c r="G241" s="1193"/>
      <c r="H241" s="1145"/>
      <c r="I241" s="154" t="s">
        <v>28</v>
      </c>
      <c r="J241" s="95">
        <v>122</v>
      </c>
      <c r="K241" s="159" t="s">
        <v>67</v>
      </c>
      <c r="L241" s="158" t="s">
        <v>35</v>
      </c>
      <c r="M241" s="158">
        <v>12</v>
      </c>
      <c r="N241" s="158" t="s">
        <v>55</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66</v>
      </c>
      <c r="AD241" s="147"/>
      <c r="AE241" s="105"/>
      <c r="AF241" s="105"/>
      <c r="AG241" s="146"/>
      <c r="AH241" s="3">
        <f>+AI241/Z241</f>
        <v>0.4</v>
      </c>
      <c r="AI241" s="139">
        <v>16506000</v>
      </c>
    </row>
    <row r="242" spans="2:35" s="138" customFormat="1" ht="33" customHeight="1" x14ac:dyDescent="0.25">
      <c r="B242" s="1155"/>
      <c r="C242" s="1227"/>
      <c r="D242" s="1152"/>
      <c r="E242" s="1162"/>
      <c r="F242" s="1152"/>
      <c r="G242" s="155"/>
      <c r="H242" s="154"/>
      <c r="I242" s="154"/>
      <c r="J242" s="95">
        <v>123</v>
      </c>
      <c r="K242" s="96" t="s">
        <v>65</v>
      </c>
      <c r="L242" s="153" t="s">
        <v>47</v>
      </c>
      <c r="M242" s="152">
        <v>10</v>
      </c>
      <c r="N242" s="152" t="s">
        <v>55</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155"/>
      <c r="C243" s="1227"/>
      <c r="D243" s="1152"/>
      <c r="E243" s="1162"/>
      <c r="F243" s="1152"/>
      <c r="G243" s="1127" t="s">
        <v>23</v>
      </c>
      <c r="H243" s="1121"/>
      <c r="I243" s="1121"/>
      <c r="J243" s="1121"/>
      <c r="K243" s="1121"/>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155"/>
      <c r="C244" s="1227"/>
      <c r="D244" s="1152"/>
      <c r="E244" s="1162"/>
      <c r="F244" s="1152"/>
      <c r="G244" s="1189" t="s">
        <v>64</v>
      </c>
      <c r="H244" s="1190"/>
      <c r="I244" s="1190"/>
      <c r="J244" s="1190"/>
      <c r="K244" s="1190"/>
      <c r="L244" s="1190"/>
      <c r="M244" s="1190"/>
      <c r="N244" s="1191"/>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155" t="str">
        <f>+B229</f>
        <v>Proyecto 907</v>
      </c>
      <c r="C245" s="1155" t="str">
        <f>+C229</f>
        <v>GESTIÓN INSTITUCIONAL</v>
      </c>
      <c r="D245" s="1139" t="str">
        <f>+D229</f>
        <v>Implementar 100% del Sistema Integrado de Gestión.</v>
      </c>
      <c r="E245" s="1161" t="s">
        <v>63</v>
      </c>
      <c r="F245" s="1139" t="s">
        <v>62</v>
      </c>
      <c r="G245" s="1110" t="s">
        <v>61</v>
      </c>
      <c r="H245" s="1110" t="s">
        <v>49</v>
      </c>
      <c r="I245" s="97" t="s">
        <v>28</v>
      </c>
      <c r="J245" s="97">
        <v>328</v>
      </c>
      <c r="K245" s="96" t="s">
        <v>60</v>
      </c>
      <c r="L245" s="95" t="s">
        <v>59</v>
      </c>
      <c r="M245" s="95">
        <v>1</v>
      </c>
      <c r="N245" s="95" t="s">
        <v>55</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58</v>
      </c>
      <c r="AD245" s="103"/>
      <c r="AE245" s="50"/>
      <c r="AF245" s="50"/>
      <c r="AG245" s="49"/>
      <c r="AH245" s="3">
        <f>+AI245/Z245</f>
        <v>0</v>
      </c>
      <c r="AI245" s="2">
        <v>0</v>
      </c>
    </row>
    <row r="246" spans="2:35" ht="45" customHeight="1" x14ac:dyDescent="0.25">
      <c r="B246" s="1155"/>
      <c r="C246" s="1155"/>
      <c r="D246" s="1139"/>
      <c r="E246" s="1161"/>
      <c r="F246" s="1139"/>
      <c r="G246" s="1112"/>
      <c r="H246" s="1112"/>
      <c r="I246" s="97"/>
      <c r="J246" s="97">
        <v>123</v>
      </c>
      <c r="K246" s="96" t="s">
        <v>57</v>
      </c>
      <c r="L246" s="95" t="s">
        <v>56</v>
      </c>
      <c r="M246" s="95">
        <v>2</v>
      </c>
      <c r="N246" s="95" t="s">
        <v>55</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155"/>
      <c r="C247" s="1155"/>
      <c r="D247" s="1139"/>
      <c r="E247" s="1162"/>
      <c r="F247" s="1139"/>
      <c r="G247" s="1125" t="s">
        <v>23</v>
      </c>
      <c r="H247" s="1126"/>
      <c r="I247" s="1126"/>
      <c r="J247" s="1126"/>
      <c r="K247" s="1127"/>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155"/>
      <c r="C248" s="1156"/>
      <c r="D248" s="1140"/>
      <c r="E248" s="1162"/>
      <c r="F248" s="1140"/>
      <c r="G248" s="1189" t="s">
        <v>54</v>
      </c>
      <c r="H248" s="1190"/>
      <c r="I248" s="1190"/>
      <c r="J248" s="1190"/>
      <c r="K248" s="1190"/>
      <c r="L248" s="1190"/>
      <c r="M248" s="1190"/>
      <c r="N248" s="1191"/>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155"/>
      <c r="C249" s="1163" t="s">
        <v>53</v>
      </c>
      <c r="D249" s="1164"/>
      <c r="E249" s="1164"/>
      <c r="F249" s="1164"/>
      <c r="G249" s="1164"/>
      <c r="H249" s="1164"/>
      <c r="I249" s="1164"/>
      <c r="J249" s="1164"/>
      <c r="K249" s="1165"/>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155"/>
      <c r="C250" s="1152" t="s">
        <v>52</v>
      </c>
      <c r="D250" s="1152" t="s">
        <v>10</v>
      </c>
      <c r="E250" s="1178" t="s">
        <v>50</v>
      </c>
      <c r="F250" s="1138" t="s">
        <v>51</v>
      </c>
      <c r="G250" s="1170" t="s">
        <v>50</v>
      </c>
      <c r="H250" s="1204" t="s">
        <v>49</v>
      </c>
      <c r="I250" s="97"/>
      <c r="J250" s="123">
        <v>124</v>
      </c>
      <c r="K250" s="122" t="s">
        <v>48</v>
      </c>
      <c r="L250" s="121" t="s">
        <v>47</v>
      </c>
      <c r="M250" s="117">
        <v>3</v>
      </c>
      <c r="N250" s="117" t="s">
        <v>46</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155"/>
      <c r="C251" s="1152"/>
      <c r="D251" s="1152"/>
      <c r="E251" s="1179"/>
      <c r="F251" s="1139"/>
      <c r="G251" s="1170"/>
      <c r="H251" s="1205"/>
      <c r="I251" s="97"/>
      <c r="J251" s="112"/>
      <c r="K251" s="120" t="s">
        <v>45</v>
      </c>
      <c r="L251" s="118" t="s">
        <v>44</v>
      </c>
      <c r="M251" s="117">
        <v>1</v>
      </c>
      <c r="N251" s="117" t="s">
        <v>43</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155"/>
      <c r="C252" s="1152"/>
      <c r="D252" s="1152"/>
      <c r="E252" s="1179"/>
      <c r="F252" s="1139"/>
      <c r="G252" s="1170"/>
      <c r="H252" s="1205"/>
      <c r="I252" s="97"/>
      <c r="J252" s="112"/>
      <c r="K252" s="119" t="s">
        <v>42</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155"/>
      <c r="C253" s="1152"/>
      <c r="D253" s="1152"/>
      <c r="E253" s="1179"/>
      <c r="F253" s="1139"/>
      <c r="G253" s="1170"/>
      <c r="H253" s="1205"/>
      <c r="I253" s="97" t="s">
        <v>41</v>
      </c>
      <c r="J253" s="112">
        <v>305</v>
      </c>
      <c r="K253" s="111" t="s">
        <v>40</v>
      </c>
      <c r="L253" s="110" t="s">
        <v>39</v>
      </c>
      <c r="M253" s="97">
        <v>1</v>
      </c>
      <c r="N253" s="97" t="s">
        <v>34</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38</v>
      </c>
      <c r="AD253" s="103"/>
      <c r="AE253" s="50"/>
      <c r="AF253" s="50"/>
      <c r="AG253" s="49"/>
      <c r="AH253" s="3">
        <f>+AI253/Z253</f>
        <v>0</v>
      </c>
      <c r="AI253" s="113"/>
    </row>
    <row r="254" spans="2:35" ht="75.75" customHeight="1" x14ac:dyDescent="0.25">
      <c r="B254" s="1155"/>
      <c r="C254" s="1152"/>
      <c r="D254" s="1152"/>
      <c r="E254" s="1179"/>
      <c r="F254" s="1139"/>
      <c r="G254" s="1170"/>
      <c r="H254" s="1205"/>
      <c r="I254" s="97"/>
      <c r="J254" s="112"/>
      <c r="K254" s="111" t="s">
        <v>37</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155"/>
      <c r="C255" s="1152"/>
      <c r="D255" s="1152"/>
      <c r="E255" s="1179"/>
      <c r="F255" s="1139"/>
      <c r="G255" s="1170"/>
      <c r="H255" s="1205"/>
      <c r="I255" s="97" t="s">
        <v>28</v>
      </c>
      <c r="J255" s="112">
        <v>251</v>
      </c>
      <c r="K255" s="111" t="s">
        <v>36</v>
      </c>
      <c r="L255" s="110" t="s">
        <v>35</v>
      </c>
      <c r="M255" s="97">
        <v>1</v>
      </c>
      <c r="N255" s="97" t="s">
        <v>34</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33</v>
      </c>
      <c r="AD255" s="103"/>
      <c r="AE255" s="50"/>
      <c r="AF255" s="50"/>
      <c r="AG255" s="49"/>
      <c r="AH255" s="3">
        <f>+AI255/Z255</f>
        <v>0</v>
      </c>
      <c r="AI255" s="2">
        <v>0</v>
      </c>
    </row>
    <row r="256" spans="2:35" ht="63.75" customHeight="1" x14ac:dyDescent="0.25">
      <c r="B256" s="1155"/>
      <c r="C256" s="1152"/>
      <c r="D256" s="1152"/>
      <c r="E256" s="1179"/>
      <c r="F256" s="1139"/>
      <c r="G256" s="1170"/>
      <c r="H256" s="1206"/>
      <c r="I256" s="97"/>
      <c r="J256" s="97"/>
      <c r="K256" s="111" t="s">
        <v>32</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155"/>
      <c r="C257" s="1152"/>
      <c r="D257" s="1152"/>
      <c r="E257" s="1161"/>
      <c r="F257" s="1207"/>
      <c r="G257" s="1172" t="s">
        <v>23</v>
      </c>
      <c r="H257" s="1173"/>
      <c r="I257" s="1173"/>
      <c r="J257" s="1173"/>
      <c r="K257" s="1174"/>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155"/>
      <c r="C258" s="1152"/>
      <c r="D258" s="1152"/>
      <c r="E258" s="1162" t="s">
        <v>30</v>
      </c>
      <c r="F258" s="1207"/>
      <c r="G258" s="1189" t="s">
        <v>31</v>
      </c>
      <c r="H258" s="1190"/>
      <c r="I258" s="1190"/>
      <c r="J258" s="1190"/>
      <c r="K258" s="1190"/>
      <c r="L258" s="1190"/>
      <c r="M258" s="1190"/>
      <c r="N258" s="1191"/>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155"/>
      <c r="C259" s="1152"/>
      <c r="D259" s="1152"/>
      <c r="E259" s="1162"/>
      <c r="F259" s="1207"/>
      <c r="G259" s="98" t="s">
        <v>30</v>
      </c>
      <c r="H259" s="97" t="s">
        <v>29</v>
      </c>
      <c r="I259" s="97" t="s">
        <v>28</v>
      </c>
      <c r="J259" s="97">
        <v>256</v>
      </c>
      <c r="K259" s="96" t="s">
        <v>27</v>
      </c>
      <c r="L259" s="95" t="s">
        <v>26</v>
      </c>
      <c r="M259" s="95">
        <v>1</v>
      </c>
      <c r="N259" s="95" t="s">
        <v>25</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24</v>
      </c>
      <c r="AD259" s="85"/>
      <c r="AE259" s="50"/>
      <c r="AF259" s="50"/>
      <c r="AG259" s="49"/>
      <c r="AH259" s="3">
        <f>+AI259/Z259</f>
        <v>0</v>
      </c>
      <c r="AI259" s="2">
        <v>0</v>
      </c>
    </row>
    <row r="260" spans="2:35" ht="14.25" customHeight="1" x14ac:dyDescent="0.25">
      <c r="B260" s="1155"/>
      <c r="C260" s="1152"/>
      <c r="D260" s="1152"/>
      <c r="E260" s="1162"/>
      <c r="F260" s="1207"/>
      <c r="G260" s="1172" t="s">
        <v>23</v>
      </c>
      <c r="H260" s="1173"/>
      <c r="I260" s="1173"/>
      <c r="J260" s="1173"/>
      <c r="K260" s="1174"/>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155"/>
      <c r="C261" s="1152"/>
      <c r="D261" s="1152"/>
      <c r="E261" s="1162"/>
      <c r="F261" s="1208"/>
      <c r="G261" s="1189" t="s">
        <v>22</v>
      </c>
      <c r="H261" s="1190"/>
      <c r="I261" s="1190"/>
      <c r="J261" s="1190"/>
      <c r="K261" s="1190"/>
      <c r="L261" s="1190"/>
      <c r="M261" s="1190"/>
      <c r="N261" s="1191"/>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156"/>
      <c r="C262" s="1200" t="s">
        <v>21</v>
      </c>
      <c r="D262" s="1201"/>
      <c r="E262" s="1201"/>
      <c r="F262" s="1201"/>
      <c r="G262" s="1201"/>
      <c r="H262" s="1201"/>
      <c r="I262" s="1201"/>
      <c r="J262" s="1201"/>
      <c r="K262" s="1202"/>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203" t="s">
        <v>20</v>
      </c>
      <c r="C263" s="1203"/>
      <c r="D263" s="1203"/>
      <c r="E263" s="1203"/>
      <c r="F263" s="1203"/>
      <c r="G263" s="1203"/>
      <c r="H263" s="1203"/>
      <c r="I263" s="1203"/>
      <c r="J263" s="1203"/>
      <c r="K263" s="1203"/>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199" t="s">
        <v>19</v>
      </c>
      <c r="C264" s="1199"/>
      <c r="D264" s="1199"/>
      <c r="E264" s="1199"/>
      <c r="F264" s="1199"/>
      <c r="G264" s="1199"/>
      <c r="H264" s="1199"/>
      <c r="I264" s="1199"/>
      <c r="J264" s="1199"/>
      <c r="K264" s="1199"/>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198"/>
      <c r="C265" s="1198"/>
      <c r="D265" s="1198"/>
      <c r="E265" s="1198"/>
      <c r="F265" s="1198"/>
      <c r="G265" s="1198"/>
      <c r="H265" s="1198"/>
      <c r="I265" s="1198"/>
      <c r="J265" s="1198"/>
      <c r="K265" s="1198"/>
      <c r="L265" s="1198"/>
      <c r="M265" s="1198"/>
      <c r="N265" s="1198"/>
      <c r="O265" s="1198"/>
      <c r="P265" s="1198"/>
      <c r="Q265" s="1198"/>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11</v>
      </c>
      <c r="L268" s="17"/>
      <c r="M268" s="17"/>
      <c r="O268" s="1187" t="s">
        <v>12</v>
      </c>
      <c r="P268" s="1188"/>
      <c r="Q268" s="1188"/>
      <c r="R268" s="1188"/>
      <c r="S268" s="1188"/>
      <c r="T268" s="1188"/>
      <c r="U268" s="1188"/>
      <c r="V268" s="1188"/>
      <c r="W268" s="1188"/>
      <c r="X268" s="18"/>
      <c r="Y268" s="18"/>
      <c r="Z268" s="18"/>
      <c r="AA268" s="6"/>
      <c r="AB268" s="6"/>
      <c r="AC268" s="6"/>
    </row>
    <row r="269" spans="2:35" ht="15" customHeight="1" x14ac:dyDescent="0.25">
      <c r="E269" s="4"/>
      <c r="F269" s="4"/>
      <c r="G269" s="17"/>
      <c r="K269" s="4" t="s">
        <v>13</v>
      </c>
      <c r="N269" s="17"/>
      <c r="O269" s="1186" t="s">
        <v>14</v>
      </c>
      <c r="P269" s="1186"/>
      <c r="Q269" s="1186"/>
      <c r="R269" s="1186"/>
      <c r="S269" s="1186"/>
      <c r="T269" s="1186"/>
      <c r="U269" s="1186"/>
      <c r="V269" s="1186"/>
      <c r="W269" s="1186"/>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18</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696"/>
  <sheetViews>
    <sheetView tabSelected="1" view="pageBreakPreview" topLeftCell="E4" zoomScale="79" zoomScaleNormal="80" zoomScaleSheetLayoutView="79" workbookViewId="0">
      <selection activeCell="BG13" sqref="BG13:BM13"/>
    </sheetView>
  </sheetViews>
  <sheetFormatPr baseColWidth="10" defaultColWidth="11.42578125" defaultRowHeight="62.25" customHeight="1" x14ac:dyDescent="0.2"/>
  <cols>
    <col min="1" max="1" width="0.7109375" style="662" hidden="1" customWidth="1"/>
    <col min="2" max="2" width="8" style="662" hidden="1" customWidth="1"/>
    <col min="3" max="3" width="5.140625" style="662" hidden="1" customWidth="1"/>
    <col min="4" max="4" width="8.85546875" style="662" hidden="1" customWidth="1"/>
    <col min="5" max="5" width="7.140625" style="662" customWidth="1"/>
    <col min="6" max="6" width="12.85546875" style="665" customWidth="1"/>
    <col min="7" max="7" width="10.28515625" style="665" bestFit="1" customWidth="1"/>
    <col min="8" max="8" width="9.85546875" style="665" customWidth="1"/>
    <col min="9" max="9" width="26.7109375" style="665" hidden="1" customWidth="1"/>
    <col min="10" max="10" width="27.85546875" style="665" hidden="1" customWidth="1"/>
    <col min="11" max="11" width="25.85546875" style="665" hidden="1" customWidth="1"/>
    <col min="12" max="12" width="40.28515625" style="665" hidden="1" customWidth="1"/>
    <col min="13" max="13" width="13.42578125" style="665" hidden="1" customWidth="1"/>
    <col min="14" max="14" width="47.85546875" style="877" hidden="1" customWidth="1"/>
    <col min="15" max="15" width="19.28515625" style="665" hidden="1" customWidth="1"/>
    <col min="16" max="16" width="76.7109375" style="739" customWidth="1"/>
    <col min="17" max="17" width="9.7109375" style="662" bestFit="1" customWidth="1"/>
    <col min="18" max="18" width="21" style="740" customWidth="1"/>
    <col min="19" max="19" width="15.28515625" style="740" bestFit="1" customWidth="1"/>
    <col min="20" max="20" width="37.5703125" style="740" bestFit="1" customWidth="1"/>
    <col min="21" max="21" width="16" style="662" customWidth="1"/>
    <col min="22" max="22" width="15.85546875" style="662" customWidth="1"/>
    <col min="23" max="23" width="22.5703125" style="662" bestFit="1" customWidth="1"/>
    <col min="24" max="24" width="14.42578125" style="662" customWidth="1"/>
    <col min="25" max="25" width="15.140625" style="662" customWidth="1"/>
    <col min="26" max="26" width="9" style="662" customWidth="1"/>
    <col min="27" max="27" width="14.28515625" style="662" customWidth="1"/>
    <col min="28" max="28" width="21" style="662" bestFit="1" customWidth="1"/>
    <col min="29" max="29" width="21.85546875" style="662" bestFit="1" customWidth="1"/>
    <col min="30" max="30" width="17" style="786" customWidth="1"/>
    <col min="31" max="31" width="17.28515625" style="786" customWidth="1"/>
    <col min="32" max="32" width="16.5703125" style="786" customWidth="1"/>
    <col min="33" max="33" width="19" style="786" customWidth="1"/>
    <col min="34" max="34" width="13" style="662" hidden="1" customWidth="1"/>
    <col min="35" max="35" width="14.85546875" style="662" hidden="1" customWidth="1"/>
    <col min="36" max="36" width="17.28515625" style="662" hidden="1" customWidth="1"/>
    <col min="37" max="37" width="11.42578125" style="662" hidden="1" customWidth="1"/>
    <col min="38" max="38" width="14.140625" style="670" hidden="1" customWidth="1"/>
    <col min="39" max="39" width="11.5703125" style="662" hidden="1" customWidth="1"/>
    <col min="40" max="40" width="20" style="662" hidden="1" customWidth="1"/>
    <col min="41" max="42" width="17.140625" style="662" hidden="1" customWidth="1"/>
    <col min="43" max="43" width="13.7109375" style="662" hidden="1" customWidth="1"/>
    <col min="44" max="44" width="15" style="662" hidden="1" customWidth="1"/>
    <col min="45" max="45" width="15.85546875" style="662" hidden="1" customWidth="1"/>
    <col min="46" max="46" width="17.140625" style="662" hidden="1" customWidth="1"/>
    <col min="47" max="47" width="15.85546875" style="662" hidden="1" customWidth="1"/>
    <col min="48" max="48" width="17.140625" style="662" hidden="1" customWidth="1"/>
    <col min="49" max="49" width="15.85546875" style="662" hidden="1" customWidth="1"/>
    <col min="50" max="50" width="16.42578125" style="662" hidden="1" customWidth="1"/>
    <col min="51" max="51" width="16.7109375" style="662" hidden="1" customWidth="1"/>
    <col min="52" max="52" width="18.5703125" style="662" hidden="1" customWidth="1"/>
    <col min="53" max="53" width="15.5703125" style="662" hidden="1" customWidth="1"/>
    <col min="54" max="55" width="17.7109375" style="662" hidden="1" customWidth="1"/>
    <col min="56" max="56" width="32.140625" style="662" hidden="1" customWidth="1"/>
    <col min="57" max="57" width="10" style="662" hidden="1" customWidth="1"/>
    <col min="58" max="58" width="3.42578125" style="662" hidden="1" customWidth="1"/>
    <col min="59" max="59" width="22.7109375" style="662" customWidth="1"/>
    <col min="60" max="61" width="20.5703125" style="662" customWidth="1"/>
    <col min="62" max="62" width="19.7109375" style="662" customWidth="1"/>
    <col min="63" max="63" width="11.42578125" style="662"/>
    <col min="64" max="64" width="14" style="662" customWidth="1"/>
    <col min="65" max="65" width="29.140625" style="662" customWidth="1"/>
    <col min="66" max="66" width="18.42578125" style="662" customWidth="1"/>
    <col min="67" max="68" width="16.85546875" style="662" customWidth="1"/>
    <col min="69" max="69" width="18.7109375" style="662" customWidth="1"/>
    <col min="70" max="70" width="20.85546875" style="662" customWidth="1"/>
    <col min="71" max="204" width="11.42578125" style="662"/>
    <col min="205" max="205" width="1.42578125" style="662" customWidth="1"/>
    <col min="206" max="206" width="7.5703125" style="662" customWidth="1"/>
    <col min="207" max="207" width="4.85546875" style="662" customWidth="1"/>
    <col min="208" max="208" width="8" style="662" customWidth="1"/>
    <col min="209" max="209" width="8.140625" style="662" customWidth="1"/>
    <col min="210" max="210" width="7.28515625" style="662" customWidth="1"/>
    <col min="211" max="211" width="20.7109375" style="662" customWidth="1"/>
    <col min="212" max="212" width="15" style="662" customWidth="1"/>
    <col min="213" max="213" width="0.140625" style="662" customWidth="1"/>
    <col min="214" max="214" width="0" style="662" hidden="1" customWidth="1"/>
    <col min="215" max="215" width="78.85546875" style="662" customWidth="1"/>
    <col min="216" max="216" width="14.140625" style="662" customWidth="1"/>
    <col min="217" max="217" width="0.28515625" style="662" customWidth="1"/>
    <col min="218" max="218" width="11.7109375" style="662" customWidth="1"/>
    <col min="219" max="219" width="8.7109375" style="662" customWidth="1"/>
    <col min="220" max="220" width="0" style="662" hidden="1" customWidth="1"/>
    <col min="221" max="221" width="11.42578125" style="662" customWidth="1"/>
    <col min="222" max="224" width="0" style="662" hidden="1" customWidth="1"/>
    <col min="225" max="225" width="19" style="662" customWidth="1"/>
    <col min="226" max="226" width="17.28515625" style="662" customWidth="1"/>
    <col min="227" max="227" width="19.7109375" style="662" customWidth="1"/>
    <col min="228" max="228" width="20.7109375" style="662" customWidth="1"/>
    <col min="229" max="229" width="13.140625" style="662" bestFit="1" customWidth="1"/>
    <col min="230" max="230" width="21.5703125" style="662" customWidth="1"/>
    <col min="231" max="231" width="16" style="662" bestFit="1" customWidth="1"/>
    <col min="232" max="232" width="13.140625" style="662" bestFit="1" customWidth="1"/>
    <col min="233" max="233" width="38.28515625" style="662" bestFit="1" customWidth="1"/>
    <col min="234" max="234" width="1.28515625" style="662" customWidth="1"/>
    <col min="235" max="235" width="0" style="662" hidden="1" customWidth="1"/>
    <col min="236" max="460" width="11.42578125" style="662"/>
    <col min="461" max="461" width="1.42578125" style="662" customWidth="1"/>
    <col min="462" max="462" width="7.5703125" style="662" customWidth="1"/>
    <col min="463" max="463" width="4.85546875" style="662" customWidth="1"/>
    <col min="464" max="464" width="8" style="662" customWidth="1"/>
    <col min="465" max="465" width="8.140625" style="662" customWidth="1"/>
    <col min="466" max="466" width="7.28515625" style="662" customWidth="1"/>
    <col min="467" max="467" width="20.7109375" style="662" customWidth="1"/>
    <col min="468" max="468" width="15" style="662" customWidth="1"/>
    <col min="469" max="469" width="0.140625" style="662" customWidth="1"/>
    <col min="470" max="470" width="0" style="662" hidden="1" customWidth="1"/>
    <col min="471" max="471" width="78.85546875" style="662" customWidth="1"/>
    <col min="472" max="472" width="14.140625" style="662" customWidth="1"/>
    <col min="473" max="473" width="0.28515625" style="662" customWidth="1"/>
    <col min="474" max="474" width="11.7109375" style="662" customWidth="1"/>
    <col min="475" max="475" width="8.7109375" style="662" customWidth="1"/>
    <col min="476" max="476" width="0" style="662" hidden="1" customWidth="1"/>
    <col min="477" max="477" width="11.42578125" style="662" customWidth="1"/>
    <col min="478" max="480" width="0" style="662" hidden="1" customWidth="1"/>
    <col min="481" max="481" width="19" style="662" customWidth="1"/>
    <col min="482" max="482" width="17.28515625" style="662" customWidth="1"/>
    <col min="483" max="483" width="19.7109375" style="662" customWidth="1"/>
    <col min="484" max="484" width="20.7109375" style="662" customWidth="1"/>
    <col min="485" max="485" width="13.140625" style="662" bestFit="1" customWidth="1"/>
    <col min="486" max="486" width="21.5703125" style="662" customWidth="1"/>
    <col min="487" max="487" width="16" style="662" bestFit="1" customWidth="1"/>
    <col min="488" max="488" width="13.140625" style="662" bestFit="1" customWidth="1"/>
    <col min="489" max="489" width="38.28515625" style="662" bestFit="1" customWidth="1"/>
    <col min="490" max="490" width="1.28515625" style="662" customWidth="1"/>
    <col min="491" max="491" width="0" style="662" hidden="1" customWidth="1"/>
    <col min="492" max="716" width="11.42578125" style="662"/>
    <col min="717" max="717" width="1.42578125" style="662" customWidth="1"/>
    <col min="718" max="718" width="7.5703125" style="662" customWidth="1"/>
    <col min="719" max="719" width="4.85546875" style="662" customWidth="1"/>
    <col min="720" max="720" width="8" style="662" customWidth="1"/>
    <col min="721" max="721" width="8.140625" style="662" customWidth="1"/>
    <col min="722" max="722" width="7.28515625" style="662" customWidth="1"/>
    <col min="723" max="723" width="20.7109375" style="662" customWidth="1"/>
    <col min="724" max="724" width="15" style="662" customWidth="1"/>
    <col min="725" max="725" width="0.140625" style="662" customWidth="1"/>
    <col min="726" max="726" width="0" style="662" hidden="1" customWidth="1"/>
    <col min="727" max="727" width="78.85546875" style="662" customWidth="1"/>
    <col min="728" max="728" width="14.140625" style="662" customWidth="1"/>
    <col min="729" max="729" width="0.28515625" style="662" customWidth="1"/>
    <col min="730" max="730" width="11.7109375" style="662" customWidth="1"/>
    <col min="731" max="731" width="8.7109375" style="662" customWidth="1"/>
    <col min="732" max="732" width="0" style="662" hidden="1" customWidth="1"/>
    <col min="733" max="733" width="11.42578125" style="662" customWidth="1"/>
    <col min="734" max="736" width="0" style="662" hidden="1" customWidth="1"/>
    <col min="737" max="737" width="19" style="662" customWidth="1"/>
    <col min="738" max="738" width="17.28515625" style="662" customWidth="1"/>
    <col min="739" max="739" width="19.7109375" style="662" customWidth="1"/>
    <col min="740" max="740" width="20.7109375" style="662" customWidth="1"/>
    <col min="741" max="741" width="13.140625" style="662" bestFit="1" customWidth="1"/>
    <col min="742" max="742" width="21.5703125" style="662" customWidth="1"/>
    <col min="743" max="743" width="16" style="662" bestFit="1" customWidth="1"/>
    <col min="744" max="744" width="13.140625" style="662" bestFit="1" customWidth="1"/>
    <col min="745" max="745" width="38.28515625" style="662" bestFit="1" customWidth="1"/>
    <col min="746" max="746" width="1.28515625" style="662" customWidth="1"/>
    <col min="747" max="747" width="0" style="662" hidden="1" customWidth="1"/>
    <col min="748" max="972" width="11.42578125" style="662"/>
    <col min="973" max="973" width="1.42578125" style="662" customWidth="1"/>
    <col min="974" max="974" width="7.5703125" style="662" customWidth="1"/>
    <col min="975" max="975" width="4.85546875" style="662" customWidth="1"/>
    <col min="976" max="976" width="8" style="662" customWidth="1"/>
    <col min="977" max="977" width="8.140625" style="662" customWidth="1"/>
    <col min="978" max="978" width="7.28515625" style="662" customWidth="1"/>
    <col min="979" max="979" width="20.7109375" style="662" customWidth="1"/>
    <col min="980" max="980" width="15" style="662" customWidth="1"/>
    <col min="981" max="981" width="0.140625" style="662" customWidth="1"/>
    <col min="982" max="982" width="0" style="662" hidden="1" customWidth="1"/>
    <col min="983" max="983" width="78.85546875" style="662" customWidth="1"/>
    <col min="984" max="984" width="14.140625" style="662" customWidth="1"/>
    <col min="985" max="985" width="0.28515625" style="662" customWidth="1"/>
    <col min="986" max="986" width="11.7109375" style="662" customWidth="1"/>
    <col min="987" max="987" width="8.7109375" style="662" customWidth="1"/>
    <col min="988" max="988" width="0" style="662" hidden="1" customWidth="1"/>
    <col min="989" max="989" width="11.42578125" style="662" customWidth="1"/>
    <col min="990" max="992" width="0" style="662" hidden="1" customWidth="1"/>
    <col min="993" max="993" width="19" style="662" customWidth="1"/>
    <col min="994" max="994" width="17.28515625" style="662" customWidth="1"/>
    <col min="995" max="995" width="19.7109375" style="662" customWidth="1"/>
    <col min="996" max="996" width="20.7109375" style="662" customWidth="1"/>
    <col min="997" max="997" width="13.140625" style="662" bestFit="1" customWidth="1"/>
    <col min="998" max="998" width="21.5703125" style="662" customWidth="1"/>
    <col min="999" max="999" width="16" style="662" bestFit="1" customWidth="1"/>
    <col min="1000" max="1000" width="13.140625" style="662" bestFit="1" customWidth="1"/>
    <col min="1001" max="1001" width="38.28515625" style="662" bestFit="1" customWidth="1"/>
    <col min="1002" max="1002" width="1.28515625" style="662" customWidth="1"/>
    <col min="1003" max="1003" width="0" style="662" hidden="1" customWidth="1"/>
    <col min="1004" max="1228" width="11.42578125" style="662"/>
    <col min="1229" max="1229" width="1.42578125" style="662" customWidth="1"/>
    <col min="1230" max="1230" width="7.5703125" style="662" customWidth="1"/>
    <col min="1231" max="1231" width="4.85546875" style="662" customWidth="1"/>
    <col min="1232" max="1232" width="8" style="662" customWidth="1"/>
    <col min="1233" max="1233" width="8.140625" style="662" customWidth="1"/>
    <col min="1234" max="1234" width="7.28515625" style="662" customWidth="1"/>
    <col min="1235" max="1235" width="20.7109375" style="662" customWidth="1"/>
    <col min="1236" max="1236" width="15" style="662" customWidth="1"/>
    <col min="1237" max="1237" width="0.140625" style="662" customWidth="1"/>
    <col min="1238" max="1238" width="0" style="662" hidden="1" customWidth="1"/>
    <col min="1239" max="1239" width="78.85546875" style="662" customWidth="1"/>
    <col min="1240" max="1240" width="14.140625" style="662" customWidth="1"/>
    <col min="1241" max="1241" width="0.28515625" style="662" customWidth="1"/>
    <col min="1242" max="1242" width="11.7109375" style="662" customWidth="1"/>
    <col min="1243" max="1243" width="8.7109375" style="662" customWidth="1"/>
    <col min="1244" max="1244" width="0" style="662" hidden="1" customWidth="1"/>
    <col min="1245" max="1245" width="11.42578125" style="662" customWidth="1"/>
    <col min="1246" max="1248" width="0" style="662" hidden="1" customWidth="1"/>
    <col min="1249" max="1249" width="19" style="662" customWidth="1"/>
    <col min="1250" max="1250" width="17.28515625" style="662" customWidth="1"/>
    <col min="1251" max="1251" width="19.7109375" style="662" customWidth="1"/>
    <col min="1252" max="1252" width="20.7109375" style="662" customWidth="1"/>
    <col min="1253" max="1253" width="13.140625" style="662" bestFit="1" customWidth="1"/>
    <col min="1254" max="1254" width="21.5703125" style="662" customWidth="1"/>
    <col min="1255" max="1255" width="16" style="662" bestFit="1" customWidth="1"/>
    <col min="1256" max="1256" width="13.140625" style="662" bestFit="1" customWidth="1"/>
    <col min="1257" max="1257" width="38.28515625" style="662" bestFit="1" customWidth="1"/>
    <col min="1258" max="1258" width="1.28515625" style="662" customWidth="1"/>
    <col min="1259" max="1259" width="0" style="662" hidden="1" customWidth="1"/>
    <col min="1260" max="1484" width="11.42578125" style="662"/>
    <col min="1485" max="1485" width="1.42578125" style="662" customWidth="1"/>
    <col min="1486" max="1486" width="7.5703125" style="662" customWidth="1"/>
    <col min="1487" max="1487" width="4.85546875" style="662" customWidth="1"/>
    <col min="1488" max="1488" width="8" style="662" customWidth="1"/>
    <col min="1489" max="1489" width="8.140625" style="662" customWidth="1"/>
    <col min="1490" max="1490" width="7.28515625" style="662" customWidth="1"/>
    <col min="1491" max="1491" width="20.7109375" style="662" customWidth="1"/>
    <col min="1492" max="1492" width="15" style="662" customWidth="1"/>
    <col min="1493" max="1493" width="0.140625" style="662" customWidth="1"/>
    <col min="1494" max="1494" width="0" style="662" hidden="1" customWidth="1"/>
    <col min="1495" max="1495" width="78.85546875" style="662" customWidth="1"/>
    <col min="1496" max="1496" width="14.140625" style="662" customWidth="1"/>
    <col min="1497" max="1497" width="0.28515625" style="662" customWidth="1"/>
    <col min="1498" max="1498" width="11.7109375" style="662" customWidth="1"/>
    <col min="1499" max="1499" width="8.7109375" style="662" customWidth="1"/>
    <col min="1500" max="1500" width="0" style="662" hidden="1" customWidth="1"/>
    <col min="1501" max="1501" width="11.42578125" style="662" customWidth="1"/>
    <col min="1502" max="1504" width="0" style="662" hidden="1" customWidth="1"/>
    <col min="1505" max="1505" width="19" style="662" customWidth="1"/>
    <col min="1506" max="1506" width="17.28515625" style="662" customWidth="1"/>
    <col min="1507" max="1507" width="19.7109375" style="662" customWidth="1"/>
    <col min="1508" max="1508" width="20.7109375" style="662" customWidth="1"/>
    <col min="1509" max="1509" width="13.140625" style="662" bestFit="1" customWidth="1"/>
    <col min="1510" max="1510" width="21.5703125" style="662" customWidth="1"/>
    <col min="1511" max="1511" width="16" style="662" bestFit="1" customWidth="1"/>
    <col min="1512" max="1512" width="13.140625" style="662" bestFit="1" customWidth="1"/>
    <col min="1513" max="1513" width="38.28515625" style="662" bestFit="1" customWidth="1"/>
    <col min="1514" max="1514" width="1.28515625" style="662" customWidth="1"/>
    <col min="1515" max="1515" width="0" style="662" hidden="1" customWidth="1"/>
    <col min="1516" max="1740" width="11.42578125" style="662"/>
    <col min="1741" max="1741" width="1.42578125" style="662" customWidth="1"/>
    <col min="1742" max="1742" width="7.5703125" style="662" customWidth="1"/>
    <col min="1743" max="1743" width="4.85546875" style="662" customWidth="1"/>
    <col min="1744" max="1744" width="8" style="662" customWidth="1"/>
    <col min="1745" max="1745" width="8.140625" style="662" customWidth="1"/>
    <col min="1746" max="1746" width="7.28515625" style="662" customWidth="1"/>
    <col min="1747" max="1747" width="20.7109375" style="662" customWidth="1"/>
    <col min="1748" max="1748" width="15" style="662" customWidth="1"/>
    <col min="1749" max="1749" width="0.140625" style="662" customWidth="1"/>
    <col min="1750" max="1750" width="0" style="662" hidden="1" customWidth="1"/>
    <col min="1751" max="1751" width="78.85546875" style="662" customWidth="1"/>
    <col min="1752" max="1752" width="14.140625" style="662" customWidth="1"/>
    <col min="1753" max="1753" width="0.28515625" style="662" customWidth="1"/>
    <col min="1754" max="1754" width="11.7109375" style="662" customWidth="1"/>
    <col min="1755" max="1755" width="8.7109375" style="662" customWidth="1"/>
    <col min="1756" max="1756" width="0" style="662" hidden="1" customWidth="1"/>
    <col min="1757" max="1757" width="11.42578125" style="662" customWidth="1"/>
    <col min="1758" max="1760" width="0" style="662" hidden="1" customWidth="1"/>
    <col min="1761" max="1761" width="19" style="662" customWidth="1"/>
    <col min="1762" max="1762" width="17.28515625" style="662" customWidth="1"/>
    <col min="1763" max="1763" width="19.7109375" style="662" customWidth="1"/>
    <col min="1764" max="1764" width="20.7109375" style="662" customWidth="1"/>
    <col min="1765" max="1765" width="13.140625" style="662" bestFit="1" customWidth="1"/>
    <col min="1766" max="1766" width="21.5703125" style="662" customWidth="1"/>
    <col min="1767" max="1767" width="16" style="662" bestFit="1" customWidth="1"/>
    <col min="1768" max="1768" width="13.140625" style="662" bestFit="1" customWidth="1"/>
    <col min="1769" max="1769" width="38.28515625" style="662" bestFit="1" customWidth="1"/>
    <col min="1770" max="1770" width="1.28515625" style="662" customWidth="1"/>
    <col min="1771" max="1771" width="0" style="662" hidden="1" customWidth="1"/>
    <col min="1772" max="1996" width="11.42578125" style="662"/>
    <col min="1997" max="1997" width="1.42578125" style="662" customWidth="1"/>
    <col min="1998" max="1998" width="7.5703125" style="662" customWidth="1"/>
    <col min="1999" max="1999" width="4.85546875" style="662" customWidth="1"/>
    <col min="2000" max="2000" width="8" style="662" customWidth="1"/>
    <col min="2001" max="2001" width="8.140625" style="662" customWidth="1"/>
    <col min="2002" max="2002" width="7.28515625" style="662" customWidth="1"/>
    <col min="2003" max="2003" width="20.7109375" style="662" customWidth="1"/>
    <col min="2004" max="2004" width="15" style="662" customWidth="1"/>
    <col min="2005" max="2005" width="0.140625" style="662" customWidth="1"/>
    <col min="2006" max="2006" width="0" style="662" hidden="1" customWidth="1"/>
    <col min="2007" max="2007" width="78.85546875" style="662" customWidth="1"/>
    <col min="2008" max="2008" width="14.140625" style="662" customWidth="1"/>
    <col min="2009" max="2009" width="0.28515625" style="662" customWidth="1"/>
    <col min="2010" max="2010" width="11.7109375" style="662" customWidth="1"/>
    <col min="2011" max="2011" width="8.7109375" style="662" customWidth="1"/>
    <col min="2012" max="2012" width="0" style="662" hidden="1" customWidth="1"/>
    <col min="2013" max="2013" width="11.42578125" style="662" customWidth="1"/>
    <col min="2014" max="2016" width="0" style="662" hidden="1" customWidth="1"/>
    <col min="2017" max="2017" width="19" style="662" customWidth="1"/>
    <col min="2018" max="2018" width="17.28515625" style="662" customWidth="1"/>
    <col min="2019" max="2019" width="19.7109375" style="662" customWidth="1"/>
    <col min="2020" max="2020" width="20.7109375" style="662" customWidth="1"/>
    <col min="2021" max="2021" width="13.140625" style="662" bestFit="1" customWidth="1"/>
    <col min="2022" max="2022" width="21.5703125" style="662" customWidth="1"/>
    <col min="2023" max="2023" width="16" style="662" bestFit="1" customWidth="1"/>
    <col min="2024" max="2024" width="13.140625" style="662" bestFit="1" customWidth="1"/>
    <col min="2025" max="2025" width="38.28515625" style="662" bestFit="1" customWidth="1"/>
    <col min="2026" max="2026" width="1.28515625" style="662" customWidth="1"/>
    <col min="2027" max="2027" width="0" style="662" hidden="1" customWidth="1"/>
    <col min="2028" max="2252" width="11.42578125" style="662"/>
    <col min="2253" max="2253" width="1.42578125" style="662" customWidth="1"/>
    <col min="2254" max="2254" width="7.5703125" style="662" customWidth="1"/>
    <col min="2255" max="2255" width="4.85546875" style="662" customWidth="1"/>
    <col min="2256" max="2256" width="8" style="662" customWidth="1"/>
    <col min="2257" max="2257" width="8.140625" style="662" customWidth="1"/>
    <col min="2258" max="2258" width="7.28515625" style="662" customWidth="1"/>
    <col min="2259" max="2259" width="20.7109375" style="662" customWidth="1"/>
    <col min="2260" max="2260" width="15" style="662" customWidth="1"/>
    <col min="2261" max="2261" width="0.140625" style="662" customWidth="1"/>
    <col min="2262" max="2262" width="0" style="662" hidden="1" customWidth="1"/>
    <col min="2263" max="2263" width="78.85546875" style="662" customWidth="1"/>
    <col min="2264" max="2264" width="14.140625" style="662" customWidth="1"/>
    <col min="2265" max="2265" width="0.28515625" style="662" customWidth="1"/>
    <col min="2266" max="2266" width="11.7109375" style="662" customWidth="1"/>
    <col min="2267" max="2267" width="8.7109375" style="662" customWidth="1"/>
    <col min="2268" max="2268" width="0" style="662" hidden="1" customWidth="1"/>
    <col min="2269" max="2269" width="11.42578125" style="662" customWidth="1"/>
    <col min="2270" max="2272" width="0" style="662" hidden="1" customWidth="1"/>
    <col min="2273" max="2273" width="19" style="662" customWidth="1"/>
    <col min="2274" max="2274" width="17.28515625" style="662" customWidth="1"/>
    <col min="2275" max="2275" width="19.7109375" style="662" customWidth="1"/>
    <col min="2276" max="2276" width="20.7109375" style="662" customWidth="1"/>
    <col min="2277" max="2277" width="13.140625" style="662" bestFit="1" customWidth="1"/>
    <col min="2278" max="2278" width="21.5703125" style="662" customWidth="1"/>
    <col min="2279" max="2279" width="16" style="662" bestFit="1" customWidth="1"/>
    <col min="2280" max="2280" width="13.140625" style="662" bestFit="1" customWidth="1"/>
    <col min="2281" max="2281" width="38.28515625" style="662" bestFit="1" customWidth="1"/>
    <col min="2282" max="2282" width="1.28515625" style="662" customWidth="1"/>
    <col min="2283" max="2283" width="0" style="662" hidden="1" customWidth="1"/>
    <col min="2284" max="2508" width="11.42578125" style="662"/>
    <col min="2509" max="2509" width="1.42578125" style="662" customWidth="1"/>
    <col min="2510" max="2510" width="7.5703125" style="662" customWidth="1"/>
    <col min="2511" max="2511" width="4.85546875" style="662" customWidth="1"/>
    <col min="2512" max="2512" width="8" style="662" customWidth="1"/>
    <col min="2513" max="2513" width="8.140625" style="662" customWidth="1"/>
    <col min="2514" max="2514" width="7.28515625" style="662" customWidth="1"/>
    <col min="2515" max="2515" width="20.7109375" style="662" customWidth="1"/>
    <col min="2516" max="2516" width="15" style="662" customWidth="1"/>
    <col min="2517" max="2517" width="0.140625" style="662" customWidth="1"/>
    <col min="2518" max="2518" width="0" style="662" hidden="1" customWidth="1"/>
    <col min="2519" max="2519" width="78.85546875" style="662" customWidth="1"/>
    <col min="2520" max="2520" width="14.140625" style="662" customWidth="1"/>
    <col min="2521" max="2521" width="0.28515625" style="662" customWidth="1"/>
    <col min="2522" max="2522" width="11.7109375" style="662" customWidth="1"/>
    <col min="2523" max="2523" width="8.7109375" style="662" customWidth="1"/>
    <col min="2524" max="2524" width="0" style="662" hidden="1" customWidth="1"/>
    <col min="2525" max="2525" width="11.42578125" style="662" customWidth="1"/>
    <col min="2526" max="2528" width="0" style="662" hidden="1" customWidth="1"/>
    <col min="2529" max="2529" width="19" style="662" customWidth="1"/>
    <col min="2530" max="2530" width="17.28515625" style="662" customWidth="1"/>
    <col min="2531" max="2531" width="19.7109375" style="662" customWidth="1"/>
    <col min="2532" max="2532" width="20.7109375" style="662" customWidth="1"/>
    <col min="2533" max="2533" width="13.140625" style="662" bestFit="1" customWidth="1"/>
    <col min="2534" max="2534" width="21.5703125" style="662" customWidth="1"/>
    <col min="2535" max="2535" width="16" style="662" bestFit="1" customWidth="1"/>
    <col min="2536" max="2536" width="13.140625" style="662" bestFit="1" customWidth="1"/>
    <col min="2537" max="2537" width="38.28515625" style="662" bestFit="1" customWidth="1"/>
    <col min="2538" max="2538" width="1.28515625" style="662" customWidth="1"/>
    <col min="2539" max="2539" width="0" style="662" hidden="1" customWidth="1"/>
    <col min="2540" max="2764" width="11.42578125" style="662"/>
    <col min="2765" max="2765" width="1.42578125" style="662" customWidth="1"/>
    <col min="2766" max="2766" width="7.5703125" style="662" customWidth="1"/>
    <col min="2767" max="2767" width="4.85546875" style="662" customWidth="1"/>
    <col min="2768" max="2768" width="8" style="662" customWidth="1"/>
    <col min="2769" max="2769" width="8.140625" style="662" customWidth="1"/>
    <col min="2770" max="2770" width="7.28515625" style="662" customWidth="1"/>
    <col min="2771" max="2771" width="20.7109375" style="662" customWidth="1"/>
    <col min="2772" max="2772" width="15" style="662" customWidth="1"/>
    <col min="2773" max="2773" width="0.140625" style="662" customWidth="1"/>
    <col min="2774" max="2774" width="0" style="662" hidden="1" customWidth="1"/>
    <col min="2775" max="2775" width="78.85546875" style="662" customWidth="1"/>
    <col min="2776" max="2776" width="14.140625" style="662" customWidth="1"/>
    <col min="2777" max="2777" width="0.28515625" style="662" customWidth="1"/>
    <col min="2778" max="2778" width="11.7109375" style="662" customWidth="1"/>
    <col min="2779" max="2779" width="8.7109375" style="662" customWidth="1"/>
    <col min="2780" max="2780" width="0" style="662" hidden="1" customWidth="1"/>
    <col min="2781" max="2781" width="11.42578125" style="662" customWidth="1"/>
    <col min="2782" max="2784" width="0" style="662" hidden="1" customWidth="1"/>
    <col min="2785" max="2785" width="19" style="662" customWidth="1"/>
    <col min="2786" max="2786" width="17.28515625" style="662" customWidth="1"/>
    <col min="2787" max="2787" width="19.7109375" style="662" customWidth="1"/>
    <col min="2788" max="2788" width="20.7109375" style="662" customWidth="1"/>
    <col min="2789" max="2789" width="13.140625" style="662" bestFit="1" customWidth="1"/>
    <col min="2790" max="2790" width="21.5703125" style="662" customWidth="1"/>
    <col min="2791" max="2791" width="16" style="662" bestFit="1" customWidth="1"/>
    <col min="2792" max="2792" width="13.140625" style="662" bestFit="1" customWidth="1"/>
    <col min="2793" max="2793" width="38.28515625" style="662" bestFit="1" customWidth="1"/>
    <col min="2794" max="2794" width="1.28515625" style="662" customWidth="1"/>
    <col min="2795" max="2795" width="0" style="662" hidden="1" customWidth="1"/>
    <col min="2796" max="3020" width="11.42578125" style="662"/>
    <col min="3021" max="3021" width="1.42578125" style="662" customWidth="1"/>
    <col min="3022" max="3022" width="7.5703125" style="662" customWidth="1"/>
    <col min="3023" max="3023" width="4.85546875" style="662" customWidth="1"/>
    <col min="3024" max="3024" width="8" style="662" customWidth="1"/>
    <col min="3025" max="3025" width="8.140625" style="662" customWidth="1"/>
    <col min="3026" max="3026" width="7.28515625" style="662" customWidth="1"/>
    <col min="3027" max="3027" width="20.7109375" style="662" customWidth="1"/>
    <col min="3028" max="3028" width="15" style="662" customWidth="1"/>
    <col min="3029" max="3029" width="0.140625" style="662" customWidth="1"/>
    <col min="3030" max="3030" width="0" style="662" hidden="1" customWidth="1"/>
    <col min="3031" max="3031" width="78.85546875" style="662" customWidth="1"/>
    <col min="3032" max="3032" width="14.140625" style="662" customWidth="1"/>
    <col min="3033" max="3033" width="0.28515625" style="662" customWidth="1"/>
    <col min="3034" max="3034" width="11.7109375" style="662" customWidth="1"/>
    <col min="3035" max="3035" width="8.7109375" style="662" customWidth="1"/>
    <col min="3036" max="3036" width="0" style="662" hidden="1" customWidth="1"/>
    <col min="3037" max="3037" width="11.42578125" style="662" customWidth="1"/>
    <col min="3038" max="3040" width="0" style="662" hidden="1" customWidth="1"/>
    <col min="3041" max="3041" width="19" style="662" customWidth="1"/>
    <col min="3042" max="3042" width="17.28515625" style="662" customWidth="1"/>
    <col min="3043" max="3043" width="19.7109375" style="662" customWidth="1"/>
    <col min="3044" max="3044" width="20.7109375" style="662" customWidth="1"/>
    <col min="3045" max="3045" width="13.140625" style="662" bestFit="1" customWidth="1"/>
    <col min="3046" max="3046" width="21.5703125" style="662" customWidth="1"/>
    <col min="3047" max="3047" width="16" style="662" bestFit="1" customWidth="1"/>
    <col min="3048" max="3048" width="13.140625" style="662" bestFit="1" customWidth="1"/>
    <col min="3049" max="3049" width="38.28515625" style="662" bestFit="1" customWidth="1"/>
    <col min="3050" max="3050" width="1.28515625" style="662" customWidth="1"/>
    <col min="3051" max="3051" width="0" style="662" hidden="1" customWidth="1"/>
    <col min="3052" max="3276" width="11.42578125" style="662"/>
    <col min="3277" max="3277" width="1.42578125" style="662" customWidth="1"/>
    <col min="3278" max="3278" width="7.5703125" style="662" customWidth="1"/>
    <col min="3279" max="3279" width="4.85546875" style="662" customWidth="1"/>
    <col min="3280" max="3280" width="8" style="662" customWidth="1"/>
    <col min="3281" max="3281" width="8.140625" style="662" customWidth="1"/>
    <col min="3282" max="3282" width="7.28515625" style="662" customWidth="1"/>
    <col min="3283" max="3283" width="20.7109375" style="662" customWidth="1"/>
    <col min="3284" max="3284" width="15" style="662" customWidth="1"/>
    <col min="3285" max="3285" width="0.140625" style="662" customWidth="1"/>
    <col min="3286" max="3286" width="0" style="662" hidden="1" customWidth="1"/>
    <col min="3287" max="3287" width="78.85546875" style="662" customWidth="1"/>
    <col min="3288" max="3288" width="14.140625" style="662" customWidth="1"/>
    <col min="3289" max="3289" width="0.28515625" style="662" customWidth="1"/>
    <col min="3290" max="3290" width="11.7109375" style="662" customWidth="1"/>
    <col min="3291" max="3291" width="8.7109375" style="662" customWidth="1"/>
    <col min="3292" max="3292" width="0" style="662" hidden="1" customWidth="1"/>
    <col min="3293" max="3293" width="11.42578125" style="662" customWidth="1"/>
    <col min="3294" max="3296" width="0" style="662" hidden="1" customWidth="1"/>
    <col min="3297" max="3297" width="19" style="662" customWidth="1"/>
    <col min="3298" max="3298" width="17.28515625" style="662" customWidth="1"/>
    <col min="3299" max="3299" width="19.7109375" style="662" customWidth="1"/>
    <col min="3300" max="3300" width="20.7109375" style="662" customWidth="1"/>
    <col min="3301" max="3301" width="13.140625" style="662" bestFit="1" customWidth="1"/>
    <col min="3302" max="3302" width="21.5703125" style="662" customWidth="1"/>
    <col min="3303" max="3303" width="16" style="662" bestFit="1" customWidth="1"/>
    <col min="3304" max="3304" width="13.140625" style="662" bestFit="1" customWidth="1"/>
    <col min="3305" max="3305" width="38.28515625" style="662" bestFit="1" customWidth="1"/>
    <col min="3306" max="3306" width="1.28515625" style="662" customWidth="1"/>
    <col min="3307" max="3307" width="0" style="662" hidden="1" customWidth="1"/>
    <col min="3308" max="3532" width="11.42578125" style="662"/>
    <col min="3533" max="3533" width="1.42578125" style="662" customWidth="1"/>
    <col min="3534" max="3534" width="7.5703125" style="662" customWidth="1"/>
    <col min="3535" max="3535" width="4.85546875" style="662" customWidth="1"/>
    <col min="3536" max="3536" width="8" style="662" customWidth="1"/>
    <col min="3537" max="3537" width="8.140625" style="662" customWidth="1"/>
    <col min="3538" max="3538" width="7.28515625" style="662" customWidth="1"/>
    <col min="3539" max="3539" width="20.7109375" style="662" customWidth="1"/>
    <col min="3540" max="3540" width="15" style="662" customWidth="1"/>
    <col min="3541" max="3541" width="0.140625" style="662" customWidth="1"/>
    <col min="3542" max="3542" width="0" style="662" hidden="1" customWidth="1"/>
    <col min="3543" max="3543" width="78.85546875" style="662" customWidth="1"/>
    <col min="3544" max="3544" width="14.140625" style="662" customWidth="1"/>
    <col min="3545" max="3545" width="0.28515625" style="662" customWidth="1"/>
    <col min="3546" max="3546" width="11.7109375" style="662" customWidth="1"/>
    <col min="3547" max="3547" width="8.7109375" style="662" customWidth="1"/>
    <col min="3548" max="3548" width="0" style="662" hidden="1" customWidth="1"/>
    <col min="3549" max="3549" width="11.42578125" style="662" customWidth="1"/>
    <col min="3550" max="3552" width="0" style="662" hidden="1" customWidth="1"/>
    <col min="3553" max="3553" width="19" style="662" customWidth="1"/>
    <col min="3554" max="3554" width="17.28515625" style="662" customWidth="1"/>
    <col min="3555" max="3555" width="19.7109375" style="662" customWidth="1"/>
    <col min="3556" max="3556" width="20.7109375" style="662" customWidth="1"/>
    <col min="3557" max="3557" width="13.140625" style="662" bestFit="1" customWidth="1"/>
    <col min="3558" max="3558" width="21.5703125" style="662" customWidth="1"/>
    <col min="3559" max="3559" width="16" style="662" bestFit="1" customWidth="1"/>
    <col min="3560" max="3560" width="13.140625" style="662" bestFit="1" customWidth="1"/>
    <col min="3561" max="3561" width="38.28515625" style="662" bestFit="1" customWidth="1"/>
    <col min="3562" max="3562" width="1.28515625" style="662" customWidth="1"/>
    <col min="3563" max="3563" width="0" style="662" hidden="1" customWidth="1"/>
    <col min="3564" max="3788" width="11.42578125" style="662"/>
    <col min="3789" max="3789" width="1.42578125" style="662" customWidth="1"/>
    <col min="3790" max="3790" width="7.5703125" style="662" customWidth="1"/>
    <col min="3791" max="3791" width="4.85546875" style="662" customWidth="1"/>
    <col min="3792" max="3792" width="8" style="662" customWidth="1"/>
    <col min="3793" max="3793" width="8.140625" style="662" customWidth="1"/>
    <col min="3794" max="3794" width="7.28515625" style="662" customWidth="1"/>
    <col min="3795" max="3795" width="20.7109375" style="662" customWidth="1"/>
    <col min="3796" max="3796" width="15" style="662" customWidth="1"/>
    <col min="3797" max="3797" width="0.140625" style="662" customWidth="1"/>
    <col min="3798" max="3798" width="0" style="662" hidden="1" customWidth="1"/>
    <col min="3799" max="3799" width="78.85546875" style="662" customWidth="1"/>
    <col min="3800" max="3800" width="14.140625" style="662" customWidth="1"/>
    <col min="3801" max="3801" width="0.28515625" style="662" customWidth="1"/>
    <col min="3802" max="3802" width="11.7109375" style="662" customWidth="1"/>
    <col min="3803" max="3803" width="8.7109375" style="662" customWidth="1"/>
    <col min="3804" max="3804" width="0" style="662" hidden="1" customWidth="1"/>
    <col min="3805" max="3805" width="11.42578125" style="662" customWidth="1"/>
    <col min="3806" max="3808" width="0" style="662" hidden="1" customWidth="1"/>
    <col min="3809" max="3809" width="19" style="662" customWidth="1"/>
    <col min="3810" max="3810" width="17.28515625" style="662" customWidth="1"/>
    <col min="3811" max="3811" width="19.7109375" style="662" customWidth="1"/>
    <col min="3812" max="3812" width="20.7109375" style="662" customWidth="1"/>
    <col min="3813" max="3813" width="13.140625" style="662" bestFit="1" customWidth="1"/>
    <col min="3814" max="3814" width="21.5703125" style="662" customWidth="1"/>
    <col min="3815" max="3815" width="16" style="662" bestFit="1" customWidth="1"/>
    <col min="3816" max="3816" width="13.140625" style="662" bestFit="1" customWidth="1"/>
    <col min="3817" max="3817" width="38.28515625" style="662" bestFit="1" customWidth="1"/>
    <col min="3818" max="3818" width="1.28515625" style="662" customWidth="1"/>
    <col min="3819" max="3819" width="0" style="662" hidden="1" customWidth="1"/>
    <col min="3820" max="4044" width="11.42578125" style="662"/>
    <col min="4045" max="4045" width="1.42578125" style="662" customWidth="1"/>
    <col min="4046" max="4046" width="7.5703125" style="662" customWidth="1"/>
    <col min="4047" max="4047" width="4.85546875" style="662" customWidth="1"/>
    <col min="4048" max="4048" width="8" style="662" customWidth="1"/>
    <col min="4049" max="4049" width="8.140625" style="662" customWidth="1"/>
    <col min="4050" max="4050" width="7.28515625" style="662" customWidth="1"/>
    <col min="4051" max="4051" width="20.7109375" style="662" customWidth="1"/>
    <col min="4052" max="4052" width="15" style="662" customWidth="1"/>
    <col min="4053" max="4053" width="0.140625" style="662" customWidth="1"/>
    <col min="4054" max="4054" width="0" style="662" hidden="1" customWidth="1"/>
    <col min="4055" max="4055" width="78.85546875" style="662" customWidth="1"/>
    <col min="4056" max="4056" width="14.140625" style="662" customWidth="1"/>
    <col min="4057" max="4057" width="0.28515625" style="662" customWidth="1"/>
    <col min="4058" max="4058" width="11.7109375" style="662" customWidth="1"/>
    <col min="4059" max="4059" width="8.7109375" style="662" customWidth="1"/>
    <col min="4060" max="4060" width="0" style="662" hidden="1" customWidth="1"/>
    <col min="4061" max="4061" width="11.42578125" style="662" customWidth="1"/>
    <col min="4062" max="4064" width="0" style="662" hidden="1" customWidth="1"/>
    <col min="4065" max="4065" width="19" style="662" customWidth="1"/>
    <col min="4066" max="4066" width="17.28515625" style="662" customWidth="1"/>
    <col min="4067" max="4067" width="19.7109375" style="662" customWidth="1"/>
    <col min="4068" max="4068" width="20.7109375" style="662" customWidth="1"/>
    <col min="4069" max="4069" width="13.140625" style="662" bestFit="1" customWidth="1"/>
    <col min="4070" max="4070" width="21.5703125" style="662" customWidth="1"/>
    <col min="4071" max="4071" width="16" style="662" bestFit="1" customWidth="1"/>
    <col min="4072" max="4072" width="13.140625" style="662" bestFit="1" customWidth="1"/>
    <col min="4073" max="4073" width="38.28515625" style="662" bestFit="1" customWidth="1"/>
    <col min="4074" max="4074" width="1.28515625" style="662" customWidth="1"/>
    <col min="4075" max="4075" width="0" style="662" hidden="1" customWidth="1"/>
    <col min="4076" max="4300" width="11.42578125" style="662"/>
    <col min="4301" max="4301" width="1.42578125" style="662" customWidth="1"/>
    <col min="4302" max="4302" width="7.5703125" style="662" customWidth="1"/>
    <col min="4303" max="4303" width="4.85546875" style="662" customWidth="1"/>
    <col min="4304" max="4304" width="8" style="662" customWidth="1"/>
    <col min="4305" max="4305" width="8.140625" style="662" customWidth="1"/>
    <col min="4306" max="4306" width="7.28515625" style="662" customWidth="1"/>
    <col min="4307" max="4307" width="20.7109375" style="662" customWidth="1"/>
    <col min="4308" max="4308" width="15" style="662" customWidth="1"/>
    <col min="4309" max="4309" width="0.140625" style="662" customWidth="1"/>
    <col min="4310" max="4310" width="0" style="662" hidden="1" customWidth="1"/>
    <col min="4311" max="4311" width="78.85546875" style="662" customWidth="1"/>
    <col min="4312" max="4312" width="14.140625" style="662" customWidth="1"/>
    <col min="4313" max="4313" width="0.28515625" style="662" customWidth="1"/>
    <col min="4314" max="4314" width="11.7109375" style="662" customWidth="1"/>
    <col min="4315" max="4315" width="8.7109375" style="662" customWidth="1"/>
    <col min="4316" max="4316" width="0" style="662" hidden="1" customWidth="1"/>
    <col min="4317" max="4317" width="11.42578125" style="662" customWidth="1"/>
    <col min="4318" max="4320" width="0" style="662" hidden="1" customWidth="1"/>
    <col min="4321" max="4321" width="19" style="662" customWidth="1"/>
    <col min="4322" max="4322" width="17.28515625" style="662" customWidth="1"/>
    <col min="4323" max="4323" width="19.7109375" style="662" customWidth="1"/>
    <col min="4324" max="4324" width="20.7109375" style="662" customWidth="1"/>
    <col min="4325" max="4325" width="13.140625" style="662" bestFit="1" customWidth="1"/>
    <col min="4326" max="4326" width="21.5703125" style="662" customWidth="1"/>
    <col min="4327" max="4327" width="16" style="662" bestFit="1" customWidth="1"/>
    <col min="4328" max="4328" width="13.140625" style="662" bestFit="1" customWidth="1"/>
    <col min="4329" max="4329" width="38.28515625" style="662" bestFit="1" customWidth="1"/>
    <col min="4330" max="4330" width="1.28515625" style="662" customWidth="1"/>
    <col min="4331" max="4331" width="0" style="662" hidden="1" customWidth="1"/>
    <col min="4332" max="4556" width="11.42578125" style="662"/>
    <col min="4557" max="4557" width="1.42578125" style="662" customWidth="1"/>
    <col min="4558" max="4558" width="7.5703125" style="662" customWidth="1"/>
    <col min="4559" max="4559" width="4.85546875" style="662" customWidth="1"/>
    <col min="4560" max="4560" width="8" style="662" customWidth="1"/>
    <col min="4561" max="4561" width="8.140625" style="662" customWidth="1"/>
    <col min="4562" max="4562" width="7.28515625" style="662" customWidth="1"/>
    <col min="4563" max="4563" width="20.7109375" style="662" customWidth="1"/>
    <col min="4564" max="4564" width="15" style="662" customWidth="1"/>
    <col min="4565" max="4565" width="0.140625" style="662" customWidth="1"/>
    <col min="4566" max="4566" width="0" style="662" hidden="1" customWidth="1"/>
    <col min="4567" max="4567" width="78.85546875" style="662" customWidth="1"/>
    <col min="4568" max="4568" width="14.140625" style="662" customWidth="1"/>
    <col min="4569" max="4569" width="0.28515625" style="662" customWidth="1"/>
    <col min="4570" max="4570" width="11.7109375" style="662" customWidth="1"/>
    <col min="4571" max="4571" width="8.7109375" style="662" customWidth="1"/>
    <col min="4572" max="4572" width="0" style="662" hidden="1" customWidth="1"/>
    <col min="4573" max="4573" width="11.42578125" style="662" customWidth="1"/>
    <col min="4574" max="4576" width="0" style="662" hidden="1" customWidth="1"/>
    <col min="4577" max="4577" width="19" style="662" customWidth="1"/>
    <col min="4578" max="4578" width="17.28515625" style="662" customWidth="1"/>
    <col min="4579" max="4579" width="19.7109375" style="662" customWidth="1"/>
    <col min="4580" max="4580" width="20.7109375" style="662" customWidth="1"/>
    <col min="4581" max="4581" width="13.140625" style="662" bestFit="1" customWidth="1"/>
    <col min="4582" max="4582" width="21.5703125" style="662" customWidth="1"/>
    <col min="4583" max="4583" width="16" style="662" bestFit="1" customWidth="1"/>
    <col min="4584" max="4584" width="13.140625" style="662" bestFit="1" customWidth="1"/>
    <col min="4585" max="4585" width="38.28515625" style="662" bestFit="1" customWidth="1"/>
    <col min="4586" max="4586" width="1.28515625" style="662" customWidth="1"/>
    <col min="4587" max="4587" width="0" style="662" hidden="1" customWidth="1"/>
    <col min="4588" max="4812" width="11.42578125" style="662"/>
    <col min="4813" max="4813" width="1.42578125" style="662" customWidth="1"/>
    <col min="4814" max="4814" width="7.5703125" style="662" customWidth="1"/>
    <col min="4815" max="4815" width="4.85546875" style="662" customWidth="1"/>
    <col min="4816" max="4816" width="8" style="662" customWidth="1"/>
    <col min="4817" max="4817" width="8.140625" style="662" customWidth="1"/>
    <col min="4818" max="4818" width="7.28515625" style="662" customWidth="1"/>
    <col min="4819" max="4819" width="20.7109375" style="662" customWidth="1"/>
    <col min="4820" max="4820" width="15" style="662" customWidth="1"/>
    <col min="4821" max="4821" width="0.140625" style="662" customWidth="1"/>
    <col min="4822" max="4822" width="0" style="662" hidden="1" customWidth="1"/>
    <col min="4823" max="4823" width="78.85546875" style="662" customWidth="1"/>
    <col min="4824" max="4824" width="14.140625" style="662" customWidth="1"/>
    <col min="4825" max="4825" width="0.28515625" style="662" customWidth="1"/>
    <col min="4826" max="4826" width="11.7109375" style="662" customWidth="1"/>
    <col min="4827" max="4827" width="8.7109375" style="662" customWidth="1"/>
    <col min="4828" max="4828" width="0" style="662" hidden="1" customWidth="1"/>
    <col min="4829" max="4829" width="11.42578125" style="662" customWidth="1"/>
    <col min="4830" max="4832" width="0" style="662" hidden="1" customWidth="1"/>
    <col min="4833" max="4833" width="19" style="662" customWidth="1"/>
    <col min="4834" max="4834" width="17.28515625" style="662" customWidth="1"/>
    <col min="4835" max="4835" width="19.7109375" style="662" customWidth="1"/>
    <col min="4836" max="4836" width="20.7109375" style="662" customWidth="1"/>
    <col min="4837" max="4837" width="13.140625" style="662" bestFit="1" customWidth="1"/>
    <col min="4838" max="4838" width="21.5703125" style="662" customWidth="1"/>
    <col min="4839" max="4839" width="16" style="662" bestFit="1" customWidth="1"/>
    <col min="4840" max="4840" width="13.140625" style="662" bestFit="1" customWidth="1"/>
    <col min="4841" max="4841" width="38.28515625" style="662" bestFit="1" customWidth="1"/>
    <col min="4842" max="4842" width="1.28515625" style="662" customWidth="1"/>
    <col min="4843" max="4843" width="0" style="662" hidden="1" customWidth="1"/>
    <col min="4844" max="5068" width="11.42578125" style="662"/>
    <col min="5069" max="5069" width="1.42578125" style="662" customWidth="1"/>
    <col min="5070" max="5070" width="7.5703125" style="662" customWidth="1"/>
    <col min="5071" max="5071" width="4.85546875" style="662" customWidth="1"/>
    <col min="5072" max="5072" width="8" style="662" customWidth="1"/>
    <col min="5073" max="5073" width="8.140625" style="662" customWidth="1"/>
    <col min="5074" max="5074" width="7.28515625" style="662" customWidth="1"/>
    <col min="5075" max="5075" width="20.7109375" style="662" customWidth="1"/>
    <col min="5076" max="5076" width="15" style="662" customWidth="1"/>
    <col min="5077" max="5077" width="0.140625" style="662" customWidth="1"/>
    <col min="5078" max="5078" width="0" style="662" hidden="1" customWidth="1"/>
    <col min="5079" max="5079" width="78.85546875" style="662" customWidth="1"/>
    <col min="5080" max="5080" width="14.140625" style="662" customWidth="1"/>
    <col min="5081" max="5081" width="0.28515625" style="662" customWidth="1"/>
    <col min="5082" max="5082" width="11.7109375" style="662" customWidth="1"/>
    <col min="5083" max="5083" width="8.7109375" style="662" customWidth="1"/>
    <col min="5084" max="5084" width="0" style="662" hidden="1" customWidth="1"/>
    <col min="5085" max="5085" width="11.42578125" style="662" customWidth="1"/>
    <col min="5086" max="5088" width="0" style="662" hidden="1" customWidth="1"/>
    <col min="5089" max="5089" width="19" style="662" customWidth="1"/>
    <col min="5090" max="5090" width="17.28515625" style="662" customWidth="1"/>
    <col min="5091" max="5091" width="19.7109375" style="662" customWidth="1"/>
    <col min="5092" max="5092" width="20.7109375" style="662" customWidth="1"/>
    <col min="5093" max="5093" width="13.140625" style="662" bestFit="1" customWidth="1"/>
    <col min="5094" max="5094" width="21.5703125" style="662" customWidth="1"/>
    <col min="5095" max="5095" width="16" style="662" bestFit="1" customWidth="1"/>
    <col min="5096" max="5096" width="13.140625" style="662" bestFit="1" customWidth="1"/>
    <col min="5097" max="5097" width="38.28515625" style="662" bestFit="1" customWidth="1"/>
    <col min="5098" max="5098" width="1.28515625" style="662" customWidth="1"/>
    <col min="5099" max="5099" width="0" style="662" hidden="1" customWidth="1"/>
    <col min="5100" max="5324" width="11.42578125" style="662"/>
    <col min="5325" max="5325" width="1.42578125" style="662" customWidth="1"/>
    <col min="5326" max="5326" width="7.5703125" style="662" customWidth="1"/>
    <col min="5327" max="5327" width="4.85546875" style="662" customWidth="1"/>
    <col min="5328" max="5328" width="8" style="662" customWidth="1"/>
    <col min="5329" max="5329" width="8.140625" style="662" customWidth="1"/>
    <col min="5330" max="5330" width="7.28515625" style="662" customWidth="1"/>
    <col min="5331" max="5331" width="20.7109375" style="662" customWidth="1"/>
    <col min="5332" max="5332" width="15" style="662" customWidth="1"/>
    <col min="5333" max="5333" width="0.140625" style="662" customWidth="1"/>
    <col min="5334" max="5334" width="0" style="662" hidden="1" customWidth="1"/>
    <col min="5335" max="5335" width="78.85546875" style="662" customWidth="1"/>
    <col min="5336" max="5336" width="14.140625" style="662" customWidth="1"/>
    <col min="5337" max="5337" width="0.28515625" style="662" customWidth="1"/>
    <col min="5338" max="5338" width="11.7109375" style="662" customWidth="1"/>
    <col min="5339" max="5339" width="8.7109375" style="662" customWidth="1"/>
    <col min="5340" max="5340" width="0" style="662" hidden="1" customWidth="1"/>
    <col min="5341" max="5341" width="11.42578125" style="662" customWidth="1"/>
    <col min="5342" max="5344" width="0" style="662" hidden="1" customWidth="1"/>
    <col min="5345" max="5345" width="19" style="662" customWidth="1"/>
    <col min="5346" max="5346" width="17.28515625" style="662" customWidth="1"/>
    <col min="5347" max="5347" width="19.7109375" style="662" customWidth="1"/>
    <col min="5348" max="5348" width="20.7109375" style="662" customWidth="1"/>
    <col min="5349" max="5349" width="13.140625" style="662" bestFit="1" customWidth="1"/>
    <col min="5350" max="5350" width="21.5703125" style="662" customWidth="1"/>
    <col min="5351" max="5351" width="16" style="662" bestFit="1" customWidth="1"/>
    <col min="5352" max="5352" width="13.140625" style="662" bestFit="1" customWidth="1"/>
    <col min="5353" max="5353" width="38.28515625" style="662" bestFit="1" customWidth="1"/>
    <col min="5354" max="5354" width="1.28515625" style="662" customWidth="1"/>
    <col min="5355" max="5355" width="0" style="662" hidden="1" customWidth="1"/>
    <col min="5356" max="5580" width="11.42578125" style="662"/>
    <col min="5581" max="5581" width="1.42578125" style="662" customWidth="1"/>
    <col min="5582" max="5582" width="7.5703125" style="662" customWidth="1"/>
    <col min="5583" max="5583" width="4.85546875" style="662" customWidth="1"/>
    <col min="5584" max="5584" width="8" style="662" customWidth="1"/>
    <col min="5585" max="5585" width="8.140625" style="662" customWidth="1"/>
    <col min="5586" max="5586" width="7.28515625" style="662" customWidth="1"/>
    <col min="5587" max="5587" width="20.7109375" style="662" customWidth="1"/>
    <col min="5588" max="5588" width="15" style="662" customWidth="1"/>
    <col min="5589" max="5589" width="0.140625" style="662" customWidth="1"/>
    <col min="5590" max="5590" width="0" style="662" hidden="1" customWidth="1"/>
    <col min="5591" max="5591" width="78.85546875" style="662" customWidth="1"/>
    <col min="5592" max="5592" width="14.140625" style="662" customWidth="1"/>
    <col min="5593" max="5593" width="0.28515625" style="662" customWidth="1"/>
    <col min="5594" max="5594" width="11.7109375" style="662" customWidth="1"/>
    <col min="5595" max="5595" width="8.7109375" style="662" customWidth="1"/>
    <col min="5596" max="5596" width="0" style="662" hidden="1" customWidth="1"/>
    <col min="5597" max="5597" width="11.42578125" style="662" customWidth="1"/>
    <col min="5598" max="5600" width="0" style="662" hidden="1" customWidth="1"/>
    <col min="5601" max="5601" width="19" style="662" customWidth="1"/>
    <col min="5602" max="5602" width="17.28515625" style="662" customWidth="1"/>
    <col min="5603" max="5603" width="19.7109375" style="662" customWidth="1"/>
    <col min="5604" max="5604" width="20.7109375" style="662" customWidth="1"/>
    <col min="5605" max="5605" width="13.140625" style="662" bestFit="1" customWidth="1"/>
    <col min="5606" max="5606" width="21.5703125" style="662" customWidth="1"/>
    <col min="5607" max="5607" width="16" style="662" bestFit="1" customWidth="1"/>
    <col min="5608" max="5608" width="13.140625" style="662" bestFit="1" customWidth="1"/>
    <col min="5609" max="5609" width="38.28515625" style="662" bestFit="1" customWidth="1"/>
    <col min="5610" max="5610" width="1.28515625" style="662" customWidth="1"/>
    <col min="5611" max="5611" width="0" style="662" hidden="1" customWidth="1"/>
    <col min="5612" max="5836" width="11.42578125" style="662"/>
    <col min="5837" max="5837" width="1.42578125" style="662" customWidth="1"/>
    <col min="5838" max="5838" width="7.5703125" style="662" customWidth="1"/>
    <col min="5839" max="5839" width="4.85546875" style="662" customWidth="1"/>
    <col min="5840" max="5840" width="8" style="662" customWidth="1"/>
    <col min="5841" max="5841" width="8.140625" style="662" customWidth="1"/>
    <col min="5842" max="5842" width="7.28515625" style="662" customWidth="1"/>
    <col min="5843" max="5843" width="20.7109375" style="662" customWidth="1"/>
    <col min="5844" max="5844" width="15" style="662" customWidth="1"/>
    <col min="5845" max="5845" width="0.140625" style="662" customWidth="1"/>
    <col min="5846" max="5846" width="0" style="662" hidden="1" customWidth="1"/>
    <col min="5847" max="5847" width="78.85546875" style="662" customWidth="1"/>
    <col min="5848" max="5848" width="14.140625" style="662" customWidth="1"/>
    <col min="5849" max="5849" width="0.28515625" style="662" customWidth="1"/>
    <col min="5850" max="5850" width="11.7109375" style="662" customWidth="1"/>
    <col min="5851" max="5851" width="8.7109375" style="662" customWidth="1"/>
    <col min="5852" max="5852" width="0" style="662" hidden="1" customWidth="1"/>
    <col min="5853" max="5853" width="11.42578125" style="662" customWidth="1"/>
    <col min="5854" max="5856" width="0" style="662" hidden="1" customWidth="1"/>
    <col min="5857" max="5857" width="19" style="662" customWidth="1"/>
    <col min="5858" max="5858" width="17.28515625" style="662" customWidth="1"/>
    <col min="5859" max="5859" width="19.7109375" style="662" customWidth="1"/>
    <col min="5860" max="5860" width="20.7109375" style="662" customWidth="1"/>
    <col min="5861" max="5861" width="13.140625" style="662" bestFit="1" customWidth="1"/>
    <col min="5862" max="5862" width="21.5703125" style="662" customWidth="1"/>
    <col min="5863" max="5863" width="16" style="662" bestFit="1" customWidth="1"/>
    <col min="5864" max="5864" width="13.140625" style="662" bestFit="1" customWidth="1"/>
    <col min="5865" max="5865" width="38.28515625" style="662" bestFit="1" customWidth="1"/>
    <col min="5866" max="5866" width="1.28515625" style="662" customWidth="1"/>
    <col min="5867" max="5867" width="0" style="662" hidden="1" customWidth="1"/>
    <col min="5868" max="6092" width="11.42578125" style="662"/>
    <col min="6093" max="6093" width="1.42578125" style="662" customWidth="1"/>
    <col min="6094" max="6094" width="7.5703125" style="662" customWidth="1"/>
    <col min="6095" max="6095" width="4.85546875" style="662" customWidth="1"/>
    <col min="6096" max="6096" width="8" style="662" customWidth="1"/>
    <col min="6097" max="6097" width="8.140625" style="662" customWidth="1"/>
    <col min="6098" max="6098" width="7.28515625" style="662" customWidth="1"/>
    <col min="6099" max="6099" width="20.7109375" style="662" customWidth="1"/>
    <col min="6100" max="6100" width="15" style="662" customWidth="1"/>
    <col min="6101" max="6101" width="0.140625" style="662" customWidth="1"/>
    <col min="6102" max="6102" width="0" style="662" hidden="1" customWidth="1"/>
    <col min="6103" max="6103" width="78.85546875" style="662" customWidth="1"/>
    <col min="6104" max="6104" width="14.140625" style="662" customWidth="1"/>
    <col min="6105" max="6105" width="0.28515625" style="662" customWidth="1"/>
    <col min="6106" max="6106" width="11.7109375" style="662" customWidth="1"/>
    <col min="6107" max="6107" width="8.7109375" style="662" customWidth="1"/>
    <col min="6108" max="6108" width="0" style="662" hidden="1" customWidth="1"/>
    <col min="6109" max="6109" width="11.42578125" style="662" customWidth="1"/>
    <col min="6110" max="6112" width="0" style="662" hidden="1" customWidth="1"/>
    <col min="6113" max="6113" width="19" style="662" customWidth="1"/>
    <col min="6114" max="6114" width="17.28515625" style="662" customWidth="1"/>
    <col min="6115" max="6115" width="19.7109375" style="662" customWidth="1"/>
    <col min="6116" max="6116" width="20.7109375" style="662" customWidth="1"/>
    <col min="6117" max="6117" width="13.140625" style="662" bestFit="1" customWidth="1"/>
    <col min="6118" max="6118" width="21.5703125" style="662" customWidth="1"/>
    <col min="6119" max="6119" width="16" style="662" bestFit="1" customWidth="1"/>
    <col min="6120" max="6120" width="13.140625" style="662" bestFit="1" customWidth="1"/>
    <col min="6121" max="6121" width="38.28515625" style="662" bestFit="1" customWidth="1"/>
    <col min="6122" max="6122" width="1.28515625" style="662" customWidth="1"/>
    <col min="6123" max="6123" width="0" style="662" hidden="1" customWidth="1"/>
    <col min="6124" max="6348" width="11.42578125" style="662"/>
    <col min="6349" max="6349" width="1.42578125" style="662" customWidth="1"/>
    <col min="6350" max="6350" width="7.5703125" style="662" customWidth="1"/>
    <col min="6351" max="6351" width="4.85546875" style="662" customWidth="1"/>
    <col min="6352" max="6352" width="8" style="662" customWidth="1"/>
    <col min="6353" max="6353" width="8.140625" style="662" customWidth="1"/>
    <col min="6354" max="6354" width="7.28515625" style="662" customWidth="1"/>
    <col min="6355" max="6355" width="20.7109375" style="662" customWidth="1"/>
    <col min="6356" max="6356" width="15" style="662" customWidth="1"/>
    <col min="6357" max="6357" width="0.140625" style="662" customWidth="1"/>
    <col min="6358" max="6358" width="0" style="662" hidden="1" customWidth="1"/>
    <col min="6359" max="6359" width="78.85546875" style="662" customWidth="1"/>
    <col min="6360" max="6360" width="14.140625" style="662" customWidth="1"/>
    <col min="6361" max="6361" width="0.28515625" style="662" customWidth="1"/>
    <col min="6362" max="6362" width="11.7109375" style="662" customWidth="1"/>
    <col min="6363" max="6363" width="8.7109375" style="662" customWidth="1"/>
    <col min="6364" max="6364" width="0" style="662" hidden="1" customWidth="1"/>
    <col min="6365" max="6365" width="11.42578125" style="662" customWidth="1"/>
    <col min="6366" max="6368" width="0" style="662" hidden="1" customWidth="1"/>
    <col min="6369" max="6369" width="19" style="662" customWidth="1"/>
    <col min="6370" max="6370" width="17.28515625" style="662" customWidth="1"/>
    <col min="6371" max="6371" width="19.7109375" style="662" customWidth="1"/>
    <col min="6372" max="6372" width="20.7109375" style="662" customWidth="1"/>
    <col min="6373" max="6373" width="13.140625" style="662" bestFit="1" customWidth="1"/>
    <col min="6374" max="6374" width="21.5703125" style="662" customWidth="1"/>
    <col min="6375" max="6375" width="16" style="662" bestFit="1" customWidth="1"/>
    <col min="6376" max="6376" width="13.140625" style="662" bestFit="1" customWidth="1"/>
    <col min="6377" max="6377" width="38.28515625" style="662" bestFit="1" customWidth="1"/>
    <col min="6378" max="6378" width="1.28515625" style="662" customWidth="1"/>
    <col min="6379" max="6379" width="0" style="662" hidden="1" customWidth="1"/>
    <col min="6380" max="6604" width="11.42578125" style="662"/>
    <col min="6605" max="6605" width="1.42578125" style="662" customWidth="1"/>
    <col min="6606" max="6606" width="7.5703125" style="662" customWidth="1"/>
    <col min="6607" max="6607" width="4.85546875" style="662" customWidth="1"/>
    <col min="6608" max="6608" width="8" style="662" customWidth="1"/>
    <col min="6609" max="6609" width="8.140625" style="662" customWidth="1"/>
    <col min="6610" max="6610" width="7.28515625" style="662" customWidth="1"/>
    <col min="6611" max="6611" width="20.7109375" style="662" customWidth="1"/>
    <col min="6612" max="6612" width="15" style="662" customWidth="1"/>
    <col min="6613" max="6613" width="0.140625" style="662" customWidth="1"/>
    <col min="6614" max="6614" width="0" style="662" hidden="1" customWidth="1"/>
    <col min="6615" max="6615" width="78.85546875" style="662" customWidth="1"/>
    <col min="6616" max="6616" width="14.140625" style="662" customWidth="1"/>
    <col min="6617" max="6617" width="0.28515625" style="662" customWidth="1"/>
    <col min="6618" max="6618" width="11.7109375" style="662" customWidth="1"/>
    <col min="6619" max="6619" width="8.7109375" style="662" customWidth="1"/>
    <col min="6620" max="6620" width="0" style="662" hidden="1" customWidth="1"/>
    <col min="6621" max="6621" width="11.42578125" style="662" customWidth="1"/>
    <col min="6622" max="6624" width="0" style="662" hidden="1" customWidth="1"/>
    <col min="6625" max="6625" width="19" style="662" customWidth="1"/>
    <col min="6626" max="6626" width="17.28515625" style="662" customWidth="1"/>
    <col min="6627" max="6627" width="19.7109375" style="662" customWidth="1"/>
    <col min="6628" max="6628" width="20.7109375" style="662" customWidth="1"/>
    <col min="6629" max="6629" width="13.140625" style="662" bestFit="1" customWidth="1"/>
    <col min="6630" max="6630" width="21.5703125" style="662" customWidth="1"/>
    <col min="6631" max="6631" width="16" style="662" bestFit="1" customWidth="1"/>
    <col min="6632" max="6632" width="13.140625" style="662" bestFit="1" customWidth="1"/>
    <col min="6633" max="6633" width="38.28515625" style="662" bestFit="1" customWidth="1"/>
    <col min="6634" max="6634" width="1.28515625" style="662" customWidth="1"/>
    <col min="6635" max="6635" width="0" style="662" hidden="1" customWidth="1"/>
    <col min="6636" max="6860" width="11.42578125" style="662"/>
    <col min="6861" max="6861" width="1.42578125" style="662" customWidth="1"/>
    <col min="6862" max="6862" width="7.5703125" style="662" customWidth="1"/>
    <col min="6863" max="6863" width="4.85546875" style="662" customWidth="1"/>
    <col min="6864" max="6864" width="8" style="662" customWidth="1"/>
    <col min="6865" max="6865" width="8.140625" style="662" customWidth="1"/>
    <col min="6866" max="6866" width="7.28515625" style="662" customWidth="1"/>
    <col min="6867" max="6867" width="20.7109375" style="662" customWidth="1"/>
    <col min="6868" max="6868" width="15" style="662" customWidth="1"/>
    <col min="6869" max="6869" width="0.140625" style="662" customWidth="1"/>
    <col min="6870" max="6870" width="0" style="662" hidden="1" customWidth="1"/>
    <col min="6871" max="6871" width="78.85546875" style="662" customWidth="1"/>
    <col min="6872" max="6872" width="14.140625" style="662" customWidth="1"/>
    <col min="6873" max="6873" width="0.28515625" style="662" customWidth="1"/>
    <col min="6874" max="6874" width="11.7109375" style="662" customWidth="1"/>
    <col min="6875" max="6875" width="8.7109375" style="662" customWidth="1"/>
    <col min="6876" max="6876" width="0" style="662" hidden="1" customWidth="1"/>
    <col min="6877" max="6877" width="11.42578125" style="662" customWidth="1"/>
    <col min="6878" max="6880" width="0" style="662" hidden="1" customWidth="1"/>
    <col min="6881" max="6881" width="19" style="662" customWidth="1"/>
    <col min="6882" max="6882" width="17.28515625" style="662" customWidth="1"/>
    <col min="6883" max="6883" width="19.7109375" style="662" customWidth="1"/>
    <col min="6884" max="6884" width="20.7109375" style="662" customWidth="1"/>
    <col min="6885" max="6885" width="13.140625" style="662" bestFit="1" customWidth="1"/>
    <col min="6886" max="6886" width="21.5703125" style="662" customWidth="1"/>
    <col min="6887" max="6887" width="16" style="662" bestFit="1" customWidth="1"/>
    <col min="6888" max="6888" width="13.140625" style="662" bestFit="1" customWidth="1"/>
    <col min="6889" max="6889" width="38.28515625" style="662" bestFit="1" customWidth="1"/>
    <col min="6890" max="6890" width="1.28515625" style="662" customWidth="1"/>
    <col min="6891" max="6891" width="0" style="662" hidden="1" customWidth="1"/>
    <col min="6892" max="7116" width="11.42578125" style="662"/>
    <col min="7117" max="7117" width="1.42578125" style="662" customWidth="1"/>
    <col min="7118" max="7118" width="7.5703125" style="662" customWidth="1"/>
    <col min="7119" max="7119" width="4.85546875" style="662" customWidth="1"/>
    <col min="7120" max="7120" width="8" style="662" customWidth="1"/>
    <col min="7121" max="7121" width="8.140625" style="662" customWidth="1"/>
    <col min="7122" max="7122" width="7.28515625" style="662" customWidth="1"/>
    <col min="7123" max="7123" width="20.7109375" style="662" customWidth="1"/>
    <col min="7124" max="7124" width="15" style="662" customWidth="1"/>
    <col min="7125" max="7125" width="0.140625" style="662" customWidth="1"/>
    <col min="7126" max="7126" width="0" style="662" hidden="1" customWidth="1"/>
    <col min="7127" max="7127" width="78.85546875" style="662" customWidth="1"/>
    <col min="7128" max="7128" width="14.140625" style="662" customWidth="1"/>
    <col min="7129" max="7129" width="0.28515625" style="662" customWidth="1"/>
    <col min="7130" max="7130" width="11.7109375" style="662" customWidth="1"/>
    <col min="7131" max="7131" width="8.7109375" style="662" customWidth="1"/>
    <col min="7132" max="7132" width="0" style="662" hidden="1" customWidth="1"/>
    <col min="7133" max="7133" width="11.42578125" style="662" customWidth="1"/>
    <col min="7134" max="7136" width="0" style="662" hidden="1" customWidth="1"/>
    <col min="7137" max="7137" width="19" style="662" customWidth="1"/>
    <col min="7138" max="7138" width="17.28515625" style="662" customWidth="1"/>
    <col min="7139" max="7139" width="19.7109375" style="662" customWidth="1"/>
    <col min="7140" max="7140" width="20.7109375" style="662" customWidth="1"/>
    <col min="7141" max="7141" width="13.140625" style="662" bestFit="1" customWidth="1"/>
    <col min="7142" max="7142" width="21.5703125" style="662" customWidth="1"/>
    <col min="7143" max="7143" width="16" style="662" bestFit="1" customWidth="1"/>
    <col min="7144" max="7144" width="13.140625" style="662" bestFit="1" customWidth="1"/>
    <col min="7145" max="7145" width="38.28515625" style="662" bestFit="1" customWidth="1"/>
    <col min="7146" max="7146" width="1.28515625" style="662" customWidth="1"/>
    <col min="7147" max="7147" width="0" style="662" hidden="1" customWidth="1"/>
    <col min="7148" max="7372" width="11.42578125" style="662"/>
    <col min="7373" max="7373" width="1.42578125" style="662" customWidth="1"/>
    <col min="7374" max="7374" width="7.5703125" style="662" customWidth="1"/>
    <col min="7375" max="7375" width="4.85546875" style="662" customWidth="1"/>
    <col min="7376" max="7376" width="8" style="662" customWidth="1"/>
    <col min="7377" max="7377" width="8.140625" style="662" customWidth="1"/>
    <col min="7378" max="7378" width="7.28515625" style="662" customWidth="1"/>
    <col min="7379" max="7379" width="20.7109375" style="662" customWidth="1"/>
    <col min="7380" max="7380" width="15" style="662" customWidth="1"/>
    <col min="7381" max="7381" width="0.140625" style="662" customWidth="1"/>
    <col min="7382" max="7382" width="0" style="662" hidden="1" customWidth="1"/>
    <col min="7383" max="7383" width="78.85546875" style="662" customWidth="1"/>
    <col min="7384" max="7384" width="14.140625" style="662" customWidth="1"/>
    <col min="7385" max="7385" width="0.28515625" style="662" customWidth="1"/>
    <col min="7386" max="7386" width="11.7109375" style="662" customWidth="1"/>
    <col min="7387" max="7387" width="8.7109375" style="662" customWidth="1"/>
    <col min="7388" max="7388" width="0" style="662" hidden="1" customWidth="1"/>
    <col min="7389" max="7389" width="11.42578125" style="662" customWidth="1"/>
    <col min="7390" max="7392" width="0" style="662" hidden="1" customWidth="1"/>
    <col min="7393" max="7393" width="19" style="662" customWidth="1"/>
    <col min="7394" max="7394" width="17.28515625" style="662" customWidth="1"/>
    <col min="7395" max="7395" width="19.7109375" style="662" customWidth="1"/>
    <col min="7396" max="7396" width="20.7109375" style="662" customWidth="1"/>
    <col min="7397" max="7397" width="13.140625" style="662" bestFit="1" customWidth="1"/>
    <col min="7398" max="7398" width="21.5703125" style="662" customWidth="1"/>
    <col min="7399" max="7399" width="16" style="662" bestFit="1" customWidth="1"/>
    <col min="7400" max="7400" width="13.140625" style="662" bestFit="1" customWidth="1"/>
    <col min="7401" max="7401" width="38.28515625" style="662" bestFit="1" customWidth="1"/>
    <col min="7402" max="7402" width="1.28515625" style="662" customWidth="1"/>
    <col min="7403" max="7403" width="0" style="662" hidden="1" customWidth="1"/>
    <col min="7404" max="7628" width="11.42578125" style="662"/>
    <col min="7629" max="7629" width="1.42578125" style="662" customWidth="1"/>
    <col min="7630" max="7630" width="7.5703125" style="662" customWidth="1"/>
    <col min="7631" max="7631" width="4.85546875" style="662" customWidth="1"/>
    <col min="7632" max="7632" width="8" style="662" customWidth="1"/>
    <col min="7633" max="7633" width="8.140625" style="662" customWidth="1"/>
    <col min="7634" max="7634" width="7.28515625" style="662" customWidth="1"/>
    <col min="7635" max="7635" width="20.7109375" style="662" customWidth="1"/>
    <col min="7636" max="7636" width="15" style="662" customWidth="1"/>
    <col min="7637" max="7637" width="0.140625" style="662" customWidth="1"/>
    <col min="7638" max="7638" width="0" style="662" hidden="1" customWidth="1"/>
    <col min="7639" max="7639" width="78.85546875" style="662" customWidth="1"/>
    <col min="7640" max="7640" width="14.140625" style="662" customWidth="1"/>
    <col min="7641" max="7641" width="0.28515625" style="662" customWidth="1"/>
    <col min="7642" max="7642" width="11.7109375" style="662" customWidth="1"/>
    <col min="7643" max="7643" width="8.7109375" style="662" customWidth="1"/>
    <col min="7644" max="7644" width="0" style="662" hidden="1" customWidth="1"/>
    <col min="7645" max="7645" width="11.42578125" style="662" customWidth="1"/>
    <col min="7646" max="7648" width="0" style="662" hidden="1" customWidth="1"/>
    <col min="7649" max="7649" width="19" style="662" customWidth="1"/>
    <col min="7650" max="7650" width="17.28515625" style="662" customWidth="1"/>
    <col min="7651" max="7651" width="19.7109375" style="662" customWidth="1"/>
    <col min="7652" max="7652" width="20.7109375" style="662" customWidth="1"/>
    <col min="7653" max="7653" width="13.140625" style="662" bestFit="1" customWidth="1"/>
    <col min="7654" max="7654" width="21.5703125" style="662" customWidth="1"/>
    <col min="7655" max="7655" width="16" style="662" bestFit="1" customWidth="1"/>
    <col min="7656" max="7656" width="13.140625" style="662" bestFit="1" customWidth="1"/>
    <col min="7657" max="7657" width="38.28515625" style="662" bestFit="1" customWidth="1"/>
    <col min="7658" max="7658" width="1.28515625" style="662" customWidth="1"/>
    <col min="7659" max="7659" width="0" style="662" hidden="1" customWidth="1"/>
    <col min="7660" max="7884" width="11.42578125" style="662"/>
    <col min="7885" max="7885" width="1.42578125" style="662" customWidth="1"/>
    <col min="7886" max="7886" width="7.5703125" style="662" customWidth="1"/>
    <col min="7887" max="7887" width="4.85546875" style="662" customWidth="1"/>
    <col min="7888" max="7888" width="8" style="662" customWidth="1"/>
    <col min="7889" max="7889" width="8.140625" style="662" customWidth="1"/>
    <col min="7890" max="7890" width="7.28515625" style="662" customWidth="1"/>
    <col min="7891" max="7891" width="20.7109375" style="662" customWidth="1"/>
    <col min="7892" max="7892" width="15" style="662" customWidth="1"/>
    <col min="7893" max="7893" width="0.140625" style="662" customWidth="1"/>
    <col min="7894" max="7894" width="0" style="662" hidden="1" customWidth="1"/>
    <col min="7895" max="7895" width="78.85546875" style="662" customWidth="1"/>
    <col min="7896" max="7896" width="14.140625" style="662" customWidth="1"/>
    <col min="7897" max="7897" width="0.28515625" style="662" customWidth="1"/>
    <col min="7898" max="7898" width="11.7109375" style="662" customWidth="1"/>
    <col min="7899" max="7899" width="8.7109375" style="662" customWidth="1"/>
    <col min="7900" max="7900" width="0" style="662" hidden="1" customWidth="1"/>
    <col min="7901" max="7901" width="11.42578125" style="662" customWidth="1"/>
    <col min="7902" max="7904" width="0" style="662" hidden="1" customWidth="1"/>
    <col min="7905" max="7905" width="19" style="662" customWidth="1"/>
    <col min="7906" max="7906" width="17.28515625" style="662" customWidth="1"/>
    <col min="7907" max="7907" width="19.7109375" style="662" customWidth="1"/>
    <col min="7908" max="7908" width="20.7109375" style="662" customWidth="1"/>
    <col min="7909" max="7909" width="13.140625" style="662" bestFit="1" customWidth="1"/>
    <col min="7910" max="7910" width="21.5703125" style="662" customWidth="1"/>
    <col min="7911" max="7911" width="16" style="662" bestFit="1" customWidth="1"/>
    <col min="7912" max="7912" width="13.140625" style="662" bestFit="1" customWidth="1"/>
    <col min="7913" max="7913" width="38.28515625" style="662" bestFit="1" customWidth="1"/>
    <col min="7914" max="7914" width="1.28515625" style="662" customWidth="1"/>
    <col min="7915" max="7915" width="0" style="662" hidden="1" customWidth="1"/>
    <col min="7916" max="8140" width="11.42578125" style="662"/>
    <col min="8141" max="8141" width="1.42578125" style="662" customWidth="1"/>
    <col min="8142" max="8142" width="7.5703125" style="662" customWidth="1"/>
    <col min="8143" max="8143" width="4.85546875" style="662" customWidth="1"/>
    <col min="8144" max="8144" width="8" style="662" customWidth="1"/>
    <col min="8145" max="8145" width="8.140625" style="662" customWidth="1"/>
    <col min="8146" max="8146" width="7.28515625" style="662" customWidth="1"/>
    <col min="8147" max="8147" width="20.7109375" style="662" customWidth="1"/>
    <col min="8148" max="8148" width="15" style="662" customWidth="1"/>
    <col min="8149" max="8149" width="0.140625" style="662" customWidth="1"/>
    <col min="8150" max="8150" width="0" style="662" hidden="1" customWidth="1"/>
    <col min="8151" max="8151" width="78.85546875" style="662" customWidth="1"/>
    <col min="8152" max="8152" width="14.140625" style="662" customWidth="1"/>
    <col min="8153" max="8153" width="0.28515625" style="662" customWidth="1"/>
    <col min="8154" max="8154" width="11.7109375" style="662" customWidth="1"/>
    <col min="8155" max="8155" width="8.7109375" style="662" customWidth="1"/>
    <col min="8156" max="8156" width="0" style="662" hidden="1" customWidth="1"/>
    <col min="8157" max="8157" width="11.42578125" style="662" customWidth="1"/>
    <col min="8158" max="8160" width="0" style="662" hidden="1" customWidth="1"/>
    <col min="8161" max="8161" width="19" style="662" customWidth="1"/>
    <col min="8162" max="8162" width="17.28515625" style="662" customWidth="1"/>
    <col min="8163" max="8163" width="19.7109375" style="662" customWidth="1"/>
    <col min="8164" max="8164" width="20.7109375" style="662" customWidth="1"/>
    <col min="8165" max="8165" width="13.140625" style="662" bestFit="1" customWidth="1"/>
    <col min="8166" max="8166" width="21.5703125" style="662" customWidth="1"/>
    <col min="8167" max="8167" width="16" style="662" bestFit="1" customWidth="1"/>
    <col min="8168" max="8168" width="13.140625" style="662" bestFit="1" customWidth="1"/>
    <col min="8169" max="8169" width="38.28515625" style="662" bestFit="1" customWidth="1"/>
    <col min="8170" max="8170" width="1.28515625" style="662" customWidth="1"/>
    <col min="8171" max="8171" width="0" style="662" hidden="1" customWidth="1"/>
    <col min="8172" max="8396" width="11.42578125" style="662"/>
    <col min="8397" max="8397" width="1.42578125" style="662" customWidth="1"/>
    <col min="8398" max="8398" width="7.5703125" style="662" customWidth="1"/>
    <col min="8399" max="8399" width="4.85546875" style="662" customWidth="1"/>
    <col min="8400" max="8400" width="8" style="662" customWidth="1"/>
    <col min="8401" max="8401" width="8.140625" style="662" customWidth="1"/>
    <col min="8402" max="8402" width="7.28515625" style="662" customWidth="1"/>
    <col min="8403" max="8403" width="20.7109375" style="662" customWidth="1"/>
    <col min="8404" max="8404" width="15" style="662" customWidth="1"/>
    <col min="8405" max="8405" width="0.140625" style="662" customWidth="1"/>
    <col min="8406" max="8406" width="0" style="662" hidden="1" customWidth="1"/>
    <col min="8407" max="8407" width="78.85546875" style="662" customWidth="1"/>
    <col min="8408" max="8408" width="14.140625" style="662" customWidth="1"/>
    <col min="8409" max="8409" width="0.28515625" style="662" customWidth="1"/>
    <col min="8410" max="8410" width="11.7109375" style="662" customWidth="1"/>
    <col min="8411" max="8411" width="8.7109375" style="662" customWidth="1"/>
    <col min="8412" max="8412" width="0" style="662" hidden="1" customWidth="1"/>
    <col min="8413" max="8413" width="11.42578125" style="662" customWidth="1"/>
    <col min="8414" max="8416" width="0" style="662" hidden="1" customWidth="1"/>
    <col min="8417" max="8417" width="19" style="662" customWidth="1"/>
    <col min="8418" max="8418" width="17.28515625" style="662" customWidth="1"/>
    <col min="8419" max="8419" width="19.7109375" style="662" customWidth="1"/>
    <col min="8420" max="8420" width="20.7109375" style="662" customWidth="1"/>
    <col min="8421" max="8421" width="13.140625" style="662" bestFit="1" customWidth="1"/>
    <col min="8422" max="8422" width="21.5703125" style="662" customWidth="1"/>
    <col min="8423" max="8423" width="16" style="662" bestFit="1" customWidth="1"/>
    <col min="8424" max="8424" width="13.140625" style="662" bestFit="1" customWidth="1"/>
    <col min="8425" max="8425" width="38.28515625" style="662" bestFit="1" customWidth="1"/>
    <col min="8426" max="8426" width="1.28515625" style="662" customWidth="1"/>
    <col min="8427" max="8427" width="0" style="662" hidden="1" customWidth="1"/>
    <col min="8428" max="8652" width="11.42578125" style="662"/>
    <col min="8653" max="8653" width="1.42578125" style="662" customWidth="1"/>
    <col min="8654" max="8654" width="7.5703125" style="662" customWidth="1"/>
    <col min="8655" max="8655" width="4.85546875" style="662" customWidth="1"/>
    <col min="8656" max="8656" width="8" style="662" customWidth="1"/>
    <col min="8657" max="8657" width="8.140625" style="662" customWidth="1"/>
    <col min="8658" max="8658" width="7.28515625" style="662" customWidth="1"/>
    <col min="8659" max="8659" width="20.7109375" style="662" customWidth="1"/>
    <col min="8660" max="8660" width="15" style="662" customWidth="1"/>
    <col min="8661" max="8661" width="0.140625" style="662" customWidth="1"/>
    <col min="8662" max="8662" width="0" style="662" hidden="1" customWidth="1"/>
    <col min="8663" max="8663" width="78.85546875" style="662" customWidth="1"/>
    <col min="8664" max="8664" width="14.140625" style="662" customWidth="1"/>
    <col min="8665" max="8665" width="0.28515625" style="662" customWidth="1"/>
    <col min="8666" max="8666" width="11.7109375" style="662" customWidth="1"/>
    <col min="8667" max="8667" width="8.7109375" style="662" customWidth="1"/>
    <col min="8668" max="8668" width="0" style="662" hidden="1" customWidth="1"/>
    <col min="8669" max="8669" width="11.42578125" style="662" customWidth="1"/>
    <col min="8670" max="8672" width="0" style="662" hidden="1" customWidth="1"/>
    <col min="8673" max="8673" width="19" style="662" customWidth="1"/>
    <col min="8674" max="8674" width="17.28515625" style="662" customWidth="1"/>
    <col min="8675" max="8675" width="19.7109375" style="662" customWidth="1"/>
    <col min="8676" max="8676" width="20.7109375" style="662" customWidth="1"/>
    <col min="8677" max="8677" width="13.140625" style="662" bestFit="1" customWidth="1"/>
    <col min="8678" max="8678" width="21.5703125" style="662" customWidth="1"/>
    <col min="8679" max="8679" width="16" style="662" bestFit="1" customWidth="1"/>
    <col min="8680" max="8680" width="13.140625" style="662" bestFit="1" customWidth="1"/>
    <col min="8681" max="8681" width="38.28515625" style="662" bestFit="1" customWidth="1"/>
    <col min="8682" max="8682" width="1.28515625" style="662" customWidth="1"/>
    <col min="8683" max="8683" width="0" style="662" hidden="1" customWidth="1"/>
    <col min="8684" max="8908" width="11.42578125" style="662"/>
    <col min="8909" max="8909" width="1.42578125" style="662" customWidth="1"/>
    <col min="8910" max="8910" width="7.5703125" style="662" customWidth="1"/>
    <col min="8911" max="8911" width="4.85546875" style="662" customWidth="1"/>
    <col min="8912" max="8912" width="8" style="662" customWidth="1"/>
    <col min="8913" max="8913" width="8.140625" style="662" customWidth="1"/>
    <col min="8914" max="8914" width="7.28515625" style="662" customWidth="1"/>
    <col min="8915" max="8915" width="20.7109375" style="662" customWidth="1"/>
    <col min="8916" max="8916" width="15" style="662" customWidth="1"/>
    <col min="8917" max="8917" width="0.140625" style="662" customWidth="1"/>
    <col min="8918" max="8918" width="0" style="662" hidden="1" customWidth="1"/>
    <col min="8919" max="8919" width="78.85546875" style="662" customWidth="1"/>
    <col min="8920" max="8920" width="14.140625" style="662" customWidth="1"/>
    <col min="8921" max="8921" width="0.28515625" style="662" customWidth="1"/>
    <col min="8922" max="8922" width="11.7109375" style="662" customWidth="1"/>
    <col min="8923" max="8923" width="8.7109375" style="662" customWidth="1"/>
    <col min="8924" max="8924" width="0" style="662" hidden="1" customWidth="1"/>
    <col min="8925" max="8925" width="11.42578125" style="662" customWidth="1"/>
    <col min="8926" max="8928" width="0" style="662" hidden="1" customWidth="1"/>
    <col min="8929" max="8929" width="19" style="662" customWidth="1"/>
    <col min="8930" max="8930" width="17.28515625" style="662" customWidth="1"/>
    <col min="8931" max="8931" width="19.7109375" style="662" customWidth="1"/>
    <col min="8932" max="8932" width="20.7109375" style="662" customWidth="1"/>
    <col min="8933" max="8933" width="13.140625" style="662" bestFit="1" customWidth="1"/>
    <col min="8934" max="8934" width="21.5703125" style="662" customWidth="1"/>
    <col min="8935" max="8935" width="16" style="662" bestFit="1" customWidth="1"/>
    <col min="8936" max="8936" width="13.140625" style="662" bestFit="1" customWidth="1"/>
    <col min="8937" max="8937" width="38.28515625" style="662" bestFit="1" customWidth="1"/>
    <col min="8938" max="8938" width="1.28515625" style="662" customWidth="1"/>
    <col min="8939" max="8939" width="0" style="662" hidden="1" customWidth="1"/>
    <col min="8940" max="9164" width="11.42578125" style="662"/>
    <col min="9165" max="9165" width="1.42578125" style="662" customWidth="1"/>
    <col min="9166" max="9166" width="7.5703125" style="662" customWidth="1"/>
    <col min="9167" max="9167" width="4.85546875" style="662" customWidth="1"/>
    <col min="9168" max="9168" width="8" style="662" customWidth="1"/>
    <col min="9169" max="9169" width="8.140625" style="662" customWidth="1"/>
    <col min="9170" max="9170" width="7.28515625" style="662" customWidth="1"/>
    <col min="9171" max="9171" width="20.7109375" style="662" customWidth="1"/>
    <col min="9172" max="9172" width="15" style="662" customWidth="1"/>
    <col min="9173" max="9173" width="0.140625" style="662" customWidth="1"/>
    <col min="9174" max="9174" width="0" style="662" hidden="1" customWidth="1"/>
    <col min="9175" max="9175" width="78.85546875" style="662" customWidth="1"/>
    <col min="9176" max="9176" width="14.140625" style="662" customWidth="1"/>
    <col min="9177" max="9177" width="0.28515625" style="662" customWidth="1"/>
    <col min="9178" max="9178" width="11.7109375" style="662" customWidth="1"/>
    <col min="9179" max="9179" width="8.7109375" style="662" customWidth="1"/>
    <col min="9180" max="9180" width="0" style="662" hidden="1" customWidth="1"/>
    <col min="9181" max="9181" width="11.42578125" style="662" customWidth="1"/>
    <col min="9182" max="9184" width="0" style="662" hidden="1" customWidth="1"/>
    <col min="9185" max="9185" width="19" style="662" customWidth="1"/>
    <col min="9186" max="9186" width="17.28515625" style="662" customWidth="1"/>
    <col min="9187" max="9187" width="19.7109375" style="662" customWidth="1"/>
    <col min="9188" max="9188" width="20.7109375" style="662" customWidth="1"/>
    <col min="9189" max="9189" width="13.140625" style="662" bestFit="1" customWidth="1"/>
    <col min="9190" max="9190" width="21.5703125" style="662" customWidth="1"/>
    <col min="9191" max="9191" width="16" style="662" bestFit="1" customWidth="1"/>
    <col min="9192" max="9192" width="13.140625" style="662" bestFit="1" customWidth="1"/>
    <col min="9193" max="9193" width="38.28515625" style="662" bestFit="1" customWidth="1"/>
    <col min="9194" max="9194" width="1.28515625" style="662" customWidth="1"/>
    <col min="9195" max="9195" width="0" style="662" hidden="1" customWidth="1"/>
    <col min="9196" max="9420" width="11.42578125" style="662"/>
    <col min="9421" max="9421" width="1.42578125" style="662" customWidth="1"/>
    <col min="9422" max="9422" width="7.5703125" style="662" customWidth="1"/>
    <col min="9423" max="9423" width="4.85546875" style="662" customWidth="1"/>
    <col min="9424" max="9424" width="8" style="662" customWidth="1"/>
    <col min="9425" max="9425" width="8.140625" style="662" customWidth="1"/>
    <col min="9426" max="9426" width="7.28515625" style="662" customWidth="1"/>
    <col min="9427" max="9427" width="20.7109375" style="662" customWidth="1"/>
    <col min="9428" max="9428" width="15" style="662" customWidth="1"/>
    <col min="9429" max="9429" width="0.140625" style="662" customWidth="1"/>
    <col min="9430" max="9430" width="0" style="662" hidden="1" customWidth="1"/>
    <col min="9431" max="9431" width="78.85546875" style="662" customWidth="1"/>
    <col min="9432" max="9432" width="14.140625" style="662" customWidth="1"/>
    <col min="9433" max="9433" width="0.28515625" style="662" customWidth="1"/>
    <col min="9434" max="9434" width="11.7109375" style="662" customWidth="1"/>
    <col min="9435" max="9435" width="8.7109375" style="662" customWidth="1"/>
    <col min="9436" max="9436" width="0" style="662" hidden="1" customWidth="1"/>
    <col min="9437" max="9437" width="11.42578125" style="662" customWidth="1"/>
    <col min="9438" max="9440" width="0" style="662" hidden="1" customWidth="1"/>
    <col min="9441" max="9441" width="19" style="662" customWidth="1"/>
    <col min="9442" max="9442" width="17.28515625" style="662" customWidth="1"/>
    <col min="9443" max="9443" width="19.7109375" style="662" customWidth="1"/>
    <col min="9444" max="9444" width="20.7109375" style="662" customWidth="1"/>
    <col min="9445" max="9445" width="13.140625" style="662" bestFit="1" customWidth="1"/>
    <col min="9446" max="9446" width="21.5703125" style="662" customWidth="1"/>
    <col min="9447" max="9447" width="16" style="662" bestFit="1" customWidth="1"/>
    <col min="9448" max="9448" width="13.140625" style="662" bestFit="1" customWidth="1"/>
    <col min="9449" max="9449" width="38.28515625" style="662" bestFit="1" customWidth="1"/>
    <col min="9450" max="9450" width="1.28515625" style="662" customWidth="1"/>
    <col min="9451" max="9451" width="0" style="662" hidden="1" customWidth="1"/>
    <col min="9452" max="9676" width="11.42578125" style="662"/>
    <col min="9677" max="9677" width="1.42578125" style="662" customWidth="1"/>
    <col min="9678" max="9678" width="7.5703125" style="662" customWidth="1"/>
    <col min="9679" max="9679" width="4.85546875" style="662" customWidth="1"/>
    <col min="9680" max="9680" width="8" style="662" customWidth="1"/>
    <col min="9681" max="9681" width="8.140625" style="662" customWidth="1"/>
    <col min="9682" max="9682" width="7.28515625" style="662" customWidth="1"/>
    <col min="9683" max="9683" width="20.7109375" style="662" customWidth="1"/>
    <col min="9684" max="9684" width="15" style="662" customWidth="1"/>
    <col min="9685" max="9685" width="0.140625" style="662" customWidth="1"/>
    <col min="9686" max="9686" width="0" style="662" hidden="1" customWidth="1"/>
    <col min="9687" max="9687" width="78.85546875" style="662" customWidth="1"/>
    <col min="9688" max="9688" width="14.140625" style="662" customWidth="1"/>
    <col min="9689" max="9689" width="0.28515625" style="662" customWidth="1"/>
    <col min="9690" max="9690" width="11.7109375" style="662" customWidth="1"/>
    <col min="9691" max="9691" width="8.7109375" style="662" customWidth="1"/>
    <col min="9692" max="9692" width="0" style="662" hidden="1" customWidth="1"/>
    <col min="9693" max="9693" width="11.42578125" style="662" customWidth="1"/>
    <col min="9694" max="9696" width="0" style="662" hidden="1" customWidth="1"/>
    <col min="9697" max="9697" width="19" style="662" customWidth="1"/>
    <col min="9698" max="9698" width="17.28515625" style="662" customWidth="1"/>
    <col min="9699" max="9699" width="19.7109375" style="662" customWidth="1"/>
    <col min="9700" max="9700" width="20.7109375" style="662" customWidth="1"/>
    <col min="9701" max="9701" width="13.140625" style="662" bestFit="1" customWidth="1"/>
    <col min="9702" max="9702" width="21.5703125" style="662" customWidth="1"/>
    <col min="9703" max="9703" width="16" style="662" bestFit="1" customWidth="1"/>
    <col min="9704" max="9704" width="13.140625" style="662" bestFit="1" customWidth="1"/>
    <col min="9705" max="9705" width="38.28515625" style="662" bestFit="1" customWidth="1"/>
    <col min="9706" max="9706" width="1.28515625" style="662" customWidth="1"/>
    <col min="9707" max="9707" width="0" style="662" hidden="1" customWidth="1"/>
    <col min="9708" max="9932" width="11.42578125" style="662"/>
    <col min="9933" max="9933" width="1.42578125" style="662" customWidth="1"/>
    <col min="9934" max="9934" width="7.5703125" style="662" customWidth="1"/>
    <col min="9935" max="9935" width="4.85546875" style="662" customWidth="1"/>
    <col min="9936" max="9936" width="8" style="662" customWidth="1"/>
    <col min="9937" max="9937" width="8.140625" style="662" customWidth="1"/>
    <col min="9938" max="9938" width="7.28515625" style="662" customWidth="1"/>
    <col min="9939" max="9939" width="20.7109375" style="662" customWidth="1"/>
    <col min="9940" max="9940" width="15" style="662" customWidth="1"/>
    <col min="9941" max="9941" width="0.140625" style="662" customWidth="1"/>
    <col min="9942" max="9942" width="0" style="662" hidden="1" customWidth="1"/>
    <col min="9943" max="9943" width="78.85546875" style="662" customWidth="1"/>
    <col min="9944" max="9944" width="14.140625" style="662" customWidth="1"/>
    <col min="9945" max="9945" width="0.28515625" style="662" customWidth="1"/>
    <col min="9946" max="9946" width="11.7109375" style="662" customWidth="1"/>
    <col min="9947" max="9947" width="8.7109375" style="662" customWidth="1"/>
    <col min="9948" max="9948" width="0" style="662" hidden="1" customWidth="1"/>
    <col min="9949" max="9949" width="11.42578125" style="662" customWidth="1"/>
    <col min="9950" max="9952" width="0" style="662" hidden="1" customWidth="1"/>
    <col min="9953" max="9953" width="19" style="662" customWidth="1"/>
    <col min="9954" max="9954" width="17.28515625" style="662" customWidth="1"/>
    <col min="9955" max="9955" width="19.7109375" style="662" customWidth="1"/>
    <col min="9956" max="9956" width="20.7109375" style="662" customWidth="1"/>
    <col min="9957" max="9957" width="13.140625" style="662" bestFit="1" customWidth="1"/>
    <col min="9958" max="9958" width="21.5703125" style="662" customWidth="1"/>
    <col min="9959" max="9959" width="16" style="662" bestFit="1" customWidth="1"/>
    <col min="9960" max="9960" width="13.140625" style="662" bestFit="1" customWidth="1"/>
    <col min="9961" max="9961" width="38.28515625" style="662" bestFit="1" customWidth="1"/>
    <col min="9962" max="9962" width="1.28515625" style="662" customWidth="1"/>
    <col min="9963" max="9963" width="0" style="662" hidden="1" customWidth="1"/>
    <col min="9964" max="10188" width="11.42578125" style="662"/>
    <col min="10189" max="10189" width="1.42578125" style="662" customWidth="1"/>
    <col min="10190" max="10190" width="7.5703125" style="662" customWidth="1"/>
    <col min="10191" max="10191" width="4.85546875" style="662" customWidth="1"/>
    <col min="10192" max="10192" width="8" style="662" customWidth="1"/>
    <col min="10193" max="10193" width="8.140625" style="662" customWidth="1"/>
    <col min="10194" max="10194" width="7.28515625" style="662" customWidth="1"/>
    <col min="10195" max="10195" width="20.7109375" style="662" customWidth="1"/>
    <col min="10196" max="10196" width="15" style="662" customWidth="1"/>
    <col min="10197" max="10197" width="0.140625" style="662" customWidth="1"/>
    <col min="10198" max="10198" width="0" style="662" hidden="1" customWidth="1"/>
    <col min="10199" max="10199" width="78.85546875" style="662" customWidth="1"/>
    <col min="10200" max="10200" width="14.140625" style="662" customWidth="1"/>
    <col min="10201" max="10201" width="0.28515625" style="662" customWidth="1"/>
    <col min="10202" max="10202" width="11.7109375" style="662" customWidth="1"/>
    <col min="10203" max="10203" width="8.7109375" style="662" customWidth="1"/>
    <col min="10204" max="10204" width="0" style="662" hidden="1" customWidth="1"/>
    <col min="10205" max="10205" width="11.42578125" style="662" customWidth="1"/>
    <col min="10206" max="10208" width="0" style="662" hidden="1" customWidth="1"/>
    <col min="10209" max="10209" width="19" style="662" customWidth="1"/>
    <col min="10210" max="10210" width="17.28515625" style="662" customWidth="1"/>
    <col min="10211" max="10211" width="19.7109375" style="662" customWidth="1"/>
    <col min="10212" max="10212" width="20.7109375" style="662" customWidth="1"/>
    <col min="10213" max="10213" width="13.140625" style="662" bestFit="1" customWidth="1"/>
    <col min="10214" max="10214" width="21.5703125" style="662" customWidth="1"/>
    <col min="10215" max="10215" width="16" style="662" bestFit="1" customWidth="1"/>
    <col min="10216" max="10216" width="13.140625" style="662" bestFit="1" customWidth="1"/>
    <col min="10217" max="10217" width="38.28515625" style="662" bestFit="1" customWidth="1"/>
    <col min="10218" max="10218" width="1.28515625" style="662" customWidth="1"/>
    <col min="10219" max="10219" width="0" style="662" hidden="1" customWidth="1"/>
    <col min="10220" max="10444" width="11.42578125" style="662"/>
    <col min="10445" max="10445" width="1.42578125" style="662" customWidth="1"/>
    <col min="10446" max="10446" width="7.5703125" style="662" customWidth="1"/>
    <col min="10447" max="10447" width="4.85546875" style="662" customWidth="1"/>
    <col min="10448" max="10448" width="8" style="662" customWidth="1"/>
    <col min="10449" max="10449" width="8.140625" style="662" customWidth="1"/>
    <col min="10450" max="10450" width="7.28515625" style="662" customWidth="1"/>
    <col min="10451" max="10451" width="20.7109375" style="662" customWidth="1"/>
    <col min="10452" max="10452" width="15" style="662" customWidth="1"/>
    <col min="10453" max="10453" width="0.140625" style="662" customWidth="1"/>
    <col min="10454" max="10454" width="0" style="662" hidden="1" customWidth="1"/>
    <col min="10455" max="10455" width="78.85546875" style="662" customWidth="1"/>
    <col min="10456" max="10456" width="14.140625" style="662" customWidth="1"/>
    <col min="10457" max="10457" width="0.28515625" style="662" customWidth="1"/>
    <col min="10458" max="10458" width="11.7109375" style="662" customWidth="1"/>
    <col min="10459" max="10459" width="8.7109375" style="662" customWidth="1"/>
    <col min="10460" max="10460" width="0" style="662" hidden="1" customWidth="1"/>
    <col min="10461" max="10461" width="11.42578125" style="662" customWidth="1"/>
    <col min="10462" max="10464" width="0" style="662" hidden="1" customWidth="1"/>
    <col min="10465" max="10465" width="19" style="662" customWidth="1"/>
    <col min="10466" max="10466" width="17.28515625" style="662" customWidth="1"/>
    <col min="10467" max="10467" width="19.7109375" style="662" customWidth="1"/>
    <col min="10468" max="10468" width="20.7109375" style="662" customWidth="1"/>
    <col min="10469" max="10469" width="13.140625" style="662" bestFit="1" customWidth="1"/>
    <col min="10470" max="10470" width="21.5703125" style="662" customWidth="1"/>
    <col min="10471" max="10471" width="16" style="662" bestFit="1" customWidth="1"/>
    <col min="10472" max="10472" width="13.140625" style="662" bestFit="1" customWidth="1"/>
    <col min="10473" max="10473" width="38.28515625" style="662" bestFit="1" customWidth="1"/>
    <col min="10474" max="10474" width="1.28515625" style="662" customWidth="1"/>
    <col min="10475" max="10475" width="0" style="662" hidden="1" customWidth="1"/>
    <col min="10476" max="10700" width="11.42578125" style="662"/>
    <col min="10701" max="10701" width="1.42578125" style="662" customWidth="1"/>
    <col min="10702" max="10702" width="7.5703125" style="662" customWidth="1"/>
    <col min="10703" max="10703" width="4.85546875" style="662" customWidth="1"/>
    <col min="10704" max="10704" width="8" style="662" customWidth="1"/>
    <col min="10705" max="10705" width="8.140625" style="662" customWidth="1"/>
    <col min="10706" max="10706" width="7.28515625" style="662" customWidth="1"/>
    <col min="10707" max="10707" width="20.7109375" style="662" customWidth="1"/>
    <col min="10708" max="10708" width="15" style="662" customWidth="1"/>
    <col min="10709" max="10709" width="0.140625" style="662" customWidth="1"/>
    <col min="10710" max="10710" width="0" style="662" hidden="1" customWidth="1"/>
    <col min="10711" max="10711" width="78.85546875" style="662" customWidth="1"/>
    <col min="10712" max="10712" width="14.140625" style="662" customWidth="1"/>
    <col min="10713" max="10713" width="0.28515625" style="662" customWidth="1"/>
    <col min="10714" max="10714" width="11.7109375" style="662" customWidth="1"/>
    <col min="10715" max="10715" width="8.7109375" style="662" customWidth="1"/>
    <col min="10716" max="10716" width="0" style="662" hidden="1" customWidth="1"/>
    <col min="10717" max="10717" width="11.42578125" style="662" customWidth="1"/>
    <col min="10718" max="10720" width="0" style="662" hidden="1" customWidth="1"/>
    <col min="10721" max="10721" width="19" style="662" customWidth="1"/>
    <col min="10722" max="10722" width="17.28515625" style="662" customWidth="1"/>
    <col min="10723" max="10723" width="19.7109375" style="662" customWidth="1"/>
    <col min="10724" max="10724" width="20.7109375" style="662" customWidth="1"/>
    <col min="10725" max="10725" width="13.140625" style="662" bestFit="1" customWidth="1"/>
    <col min="10726" max="10726" width="21.5703125" style="662" customWidth="1"/>
    <col min="10727" max="10727" width="16" style="662" bestFit="1" customWidth="1"/>
    <col min="10728" max="10728" width="13.140625" style="662" bestFit="1" customWidth="1"/>
    <col min="10729" max="10729" width="38.28515625" style="662" bestFit="1" customWidth="1"/>
    <col min="10730" max="10730" width="1.28515625" style="662" customWidth="1"/>
    <col min="10731" max="10731" width="0" style="662" hidden="1" customWidth="1"/>
    <col min="10732" max="10956" width="11.42578125" style="662"/>
    <col min="10957" max="10957" width="1.42578125" style="662" customWidth="1"/>
    <col min="10958" max="10958" width="7.5703125" style="662" customWidth="1"/>
    <col min="10959" max="10959" width="4.85546875" style="662" customWidth="1"/>
    <col min="10960" max="10960" width="8" style="662" customWidth="1"/>
    <col min="10961" max="10961" width="8.140625" style="662" customWidth="1"/>
    <col min="10962" max="10962" width="7.28515625" style="662" customWidth="1"/>
    <col min="10963" max="10963" width="20.7109375" style="662" customWidth="1"/>
    <col min="10964" max="10964" width="15" style="662" customWidth="1"/>
    <col min="10965" max="10965" width="0.140625" style="662" customWidth="1"/>
    <col min="10966" max="10966" width="0" style="662" hidden="1" customWidth="1"/>
    <col min="10967" max="10967" width="78.85546875" style="662" customWidth="1"/>
    <col min="10968" max="10968" width="14.140625" style="662" customWidth="1"/>
    <col min="10969" max="10969" width="0.28515625" style="662" customWidth="1"/>
    <col min="10970" max="10970" width="11.7109375" style="662" customWidth="1"/>
    <col min="10971" max="10971" width="8.7109375" style="662" customWidth="1"/>
    <col min="10972" max="10972" width="0" style="662" hidden="1" customWidth="1"/>
    <col min="10973" max="10973" width="11.42578125" style="662" customWidth="1"/>
    <col min="10974" max="10976" width="0" style="662" hidden="1" customWidth="1"/>
    <col min="10977" max="10977" width="19" style="662" customWidth="1"/>
    <col min="10978" max="10978" width="17.28515625" style="662" customWidth="1"/>
    <col min="10979" max="10979" width="19.7109375" style="662" customWidth="1"/>
    <col min="10980" max="10980" width="20.7109375" style="662" customWidth="1"/>
    <col min="10981" max="10981" width="13.140625" style="662" bestFit="1" customWidth="1"/>
    <col min="10982" max="10982" width="21.5703125" style="662" customWidth="1"/>
    <col min="10983" max="10983" width="16" style="662" bestFit="1" customWidth="1"/>
    <col min="10984" max="10984" width="13.140625" style="662" bestFit="1" customWidth="1"/>
    <col min="10985" max="10985" width="38.28515625" style="662" bestFit="1" customWidth="1"/>
    <col min="10986" max="10986" width="1.28515625" style="662" customWidth="1"/>
    <col min="10987" max="10987" width="0" style="662" hidden="1" customWidth="1"/>
    <col min="10988" max="11212" width="11.42578125" style="662"/>
    <col min="11213" max="11213" width="1.42578125" style="662" customWidth="1"/>
    <col min="11214" max="11214" width="7.5703125" style="662" customWidth="1"/>
    <col min="11215" max="11215" width="4.85546875" style="662" customWidth="1"/>
    <col min="11216" max="11216" width="8" style="662" customWidth="1"/>
    <col min="11217" max="11217" width="8.140625" style="662" customWidth="1"/>
    <col min="11218" max="11218" width="7.28515625" style="662" customWidth="1"/>
    <col min="11219" max="11219" width="20.7109375" style="662" customWidth="1"/>
    <col min="11220" max="11220" width="15" style="662" customWidth="1"/>
    <col min="11221" max="11221" width="0.140625" style="662" customWidth="1"/>
    <col min="11222" max="11222" width="0" style="662" hidden="1" customWidth="1"/>
    <col min="11223" max="11223" width="78.85546875" style="662" customWidth="1"/>
    <col min="11224" max="11224" width="14.140625" style="662" customWidth="1"/>
    <col min="11225" max="11225" width="0.28515625" style="662" customWidth="1"/>
    <col min="11226" max="11226" width="11.7109375" style="662" customWidth="1"/>
    <col min="11227" max="11227" width="8.7109375" style="662" customWidth="1"/>
    <col min="11228" max="11228" width="0" style="662" hidden="1" customWidth="1"/>
    <col min="11229" max="11229" width="11.42578125" style="662" customWidth="1"/>
    <col min="11230" max="11232" width="0" style="662" hidden="1" customWidth="1"/>
    <col min="11233" max="11233" width="19" style="662" customWidth="1"/>
    <col min="11234" max="11234" width="17.28515625" style="662" customWidth="1"/>
    <col min="11235" max="11235" width="19.7109375" style="662" customWidth="1"/>
    <col min="11236" max="11236" width="20.7109375" style="662" customWidth="1"/>
    <col min="11237" max="11237" width="13.140625" style="662" bestFit="1" customWidth="1"/>
    <col min="11238" max="11238" width="21.5703125" style="662" customWidth="1"/>
    <col min="11239" max="11239" width="16" style="662" bestFit="1" customWidth="1"/>
    <col min="11240" max="11240" width="13.140625" style="662" bestFit="1" customWidth="1"/>
    <col min="11241" max="11241" width="38.28515625" style="662" bestFit="1" customWidth="1"/>
    <col min="11242" max="11242" width="1.28515625" style="662" customWidth="1"/>
    <col min="11243" max="11243" width="0" style="662" hidden="1" customWidth="1"/>
    <col min="11244" max="11468" width="11.42578125" style="662"/>
    <col min="11469" max="11469" width="1.42578125" style="662" customWidth="1"/>
    <col min="11470" max="11470" width="7.5703125" style="662" customWidth="1"/>
    <col min="11471" max="11471" width="4.85546875" style="662" customWidth="1"/>
    <col min="11472" max="11472" width="8" style="662" customWidth="1"/>
    <col min="11473" max="11473" width="8.140625" style="662" customWidth="1"/>
    <col min="11474" max="11474" width="7.28515625" style="662" customWidth="1"/>
    <col min="11475" max="11475" width="20.7109375" style="662" customWidth="1"/>
    <col min="11476" max="11476" width="15" style="662" customWidth="1"/>
    <col min="11477" max="11477" width="0.140625" style="662" customWidth="1"/>
    <col min="11478" max="11478" width="0" style="662" hidden="1" customWidth="1"/>
    <col min="11479" max="11479" width="78.85546875" style="662" customWidth="1"/>
    <col min="11480" max="11480" width="14.140625" style="662" customWidth="1"/>
    <col min="11481" max="11481" width="0.28515625" style="662" customWidth="1"/>
    <col min="11482" max="11482" width="11.7109375" style="662" customWidth="1"/>
    <col min="11483" max="11483" width="8.7109375" style="662" customWidth="1"/>
    <col min="11484" max="11484" width="0" style="662" hidden="1" customWidth="1"/>
    <col min="11485" max="11485" width="11.42578125" style="662" customWidth="1"/>
    <col min="11486" max="11488" width="0" style="662" hidden="1" customWidth="1"/>
    <col min="11489" max="11489" width="19" style="662" customWidth="1"/>
    <col min="11490" max="11490" width="17.28515625" style="662" customWidth="1"/>
    <col min="11491" max="11491" width="19.7109375" style="662" customWidth="1"/>
    <col min="11492" max="11492" width="20.7109375" style="662" customWidth="1"/>
    <col min="11493" max="11493" width="13.140625" style="662" bestFit="1" customWidth="1"/>
    <col min="11494" max="11494" width="21.5703125" style="662" customWidth="1"/>
    <col min="11495" max="11495" width="16" style="662" bestFit="1" customWidth="1"/>
    <col min="11496" max="11496" width="13.140625" style="662" bestFit="1" customWidth="1"/>
    <col min="11497" max="11497" width="38.28515625" style="662" bestFit="1" customWidth="1"/>
    <col min="11498" max="11498" width="1.28515625" style="662" customWidth="1"/>
    <col min="11499" max="11499" width="0" style="662" hidden="1" customWidth="1"/>
    <col min="11500" max="11724" width="11.42578125" style="662"/>
    <col min="11725" max="11725" width="1.42578125" style="662" customWidth="1"/>
    <col min="11726" max="11726" width="7.5703125" style="662" customWidth="1"/>
    <col min="11727" max="11727" width="4.85546875" style="662" customWidth="1"/>
    <col min="11728" max="11728" width="8" style="662" customWidth="1"/>
    <col min="11729" max="11729" width="8.140625" style="662" customWidth="1"/>
    <col min="11730" max="11730" width="7.28515625" style="662" customWidth="1"/>
    <col min="11731" max="11731" width="20.7109375" style="662" customWidth="1"/>
    <col min="11732" max="11732" width="15" style="662" customWidth="1"/>
    <col min="11733" max="11733" width="0.140625" style="662" customWidth="1"/>
    <col min="11734" max="11734" width="0" style="662" hidden="1" customWidth="1"/>
    <col min="11735" max="11735" width="78.85546875" style="662" customWidth="1"/>
    <col min="11736" max="11736" width="14.140625" style="662" customWidth="1"/>
    <col min="11737" max="11737" width="0.28515625" style="662" customWidth="1"/>
    <col min="11738" max="11738" width="11.7109375" style="662" customWidth="1"/>
    <col min="11739" max="11739" width="8.7109375" style="662" customWidth="1"/>
    <col min="11740" max="11740" width="0" style="662" hidden="1" customWidth="1"/>
    <col min="11741" max="11741" width="11.42578125" style="662" customWidth="1"/>
    <col min="11742" max="11744" width="0" style="662" hidden="1" customWidth="1"/>
    <col min="11745" max="11745" width="19" style="662" customWidth="1"/>
    <col min="11746" max="11746" width="17.28515625" style="662" customWidth="1"/>
    <col min="11747" max="11747" width="19.7109375" style="662" customWidth="1"/>
    <col min="11748" max="11748" width="20.7109375" style="662" customWidth="1"/>
    <col min="11749" max="11749" width="13.140625" style="662" bestFit="1" customWidth="1"/>
    <col min="11750" max="11750" width="21.5703125" style="662" customWidth="1"/>
    <col min="11751" max="11751" width="16" style="662" bestFit="1" customWidth="1"/>
    <col min="11752" max="11752" width="13.140625" style="662" bestFit="1" customWidth="1"/>
    <col min="11753" max="11753" width="38.28515625" style="662" bestFit="1" customWidth="1"/>
    <col min="11754" max="11754" width="1.28515625" style="662" customWidth="1"/>
    <col min="11755" max="11755" width="0" style="662" hidden="1" customWidth="1"/>
    <col min="11756" max="11980" width="11.42578125" style="662"/>
    <col min="11981" max="11981" width="1.42578125" style="662" customWidth="1"/>
    <col min="11982" max="11982" width="7.5703125" style="662" customWidth="1"/>
    <col min="11983" max="11983" width="4.85546875" style="662" customWidth="1"/>
    <col min="11984" max="11984" width="8" style="662" customWidth="1"/>
    <col min="11985" max="11985" width="8.140625" style="662" customWidth="1"/>
    <col min="11986" max="11986" width="7.28515625" style="662" customWidth="1"/>
    <col min="11987" max="11987" width="20.7109375" style="662" customWidth="1"/>
    <col min="11988" max="11988" width="15" style="662" customWidth="1"/>
    <col min="11989" max="11989" width="0.140625" style="662" customWidth="1"/>
    <col min="11990" max="11990" width="0" style="662" hidden="1" customWidth="1"/>
    <col min="11991" max="11991" width="78.85546875" style="662" customWidth="1"/>
    <col min="11992" max="11992" width="14.140625" style="662" customWidth="1"/>
    <col min="11993" max="11993" width="0.28515625" style="662" customWidth="1"/>
    <col min="11994" max="11994" width="11.7109375" style="662" customWidth="1"/>
    <col min="11995" max="11995" width="8.7109375" style="662" customWidth="1"/>
    <col min="11996" max="11996" width="0" style="662" hidden="1" customWidth="1"/>
    <col min="11997" max="11997" width="11.42578125" style="662" customWidth="1"/>
    <col min="11998" max="12000" width="0" style="662" hidden="1" customWidth="1"/>
    <col min="12001" max="12001" width="19" style="662" customWidth="1"/>
    <col min="12002" max="12002" width="17.28515625" style="662" customWidth="1"/>
    <col min="12003" max="12003" width="19.7109375" style="662" customWidth="1"/>
    <col min="12004" max="12004" width="20.7109375" style="662" customWidth="1"/>
    <col min="12005" max="12005" width="13.140625" style="662" bestFit="1" customWidth="1"/>
    <col min="12006" max="12006" width="21.5703125" style="662" customWidth="1"/>
    <col min="12007" max="12007" width="16" style="662" bestFit="1" customWidth="1"/>
    <col min="12008" max="12008" width="13.140625" style="662" bestFit="1" customWidth="1"/>
    <col min="12009" max="12009" width="38.28515625" style="662" bestFit="1" customWidth="1"/>
    <col min="12010" max="12010" width="1.28515625" style="662" customWidth="1"/>
    <col min="12011" max="12011" width="0" style="662" hidden="1" customWidth="1"/>
    <col min="12012" max="12236" width="11.42578125" style="662"/>
    <col min="12237" max="12237" width="1.42578125" style="662" customWidth="1"/>
    <col min="12238" max="12238" width="7.5703125" style="662" customWidth="1"/>
    <col min="12239" max="12239" width="4.85546875" style="662" customWidth="1"/>
    <col min="12240" max="12240" width="8" style="662" customWidth="1"/>
    <col min="12241" max="12241" width="8.140625" style="662" customWidth="1"/>
    <col min="12242" max="12242" width="7.28515625" style="662" customWidth="1"/>
    <col min="12243" max="12243" width="20.7109375" style="662" customWidth="1"/>
    <col min="12244" max="12244" width="15" style="662" customWidth="1"/>
    <col min="12245" max="12245" width="0.140625" style="662" customWidth="1"/>
    <col min="12246" max="12246" width="0" style="662" hidden="1" customWidth="1"/>
    <col min="12247" max="12247" width="78.85546875" style="662" customWidth="1"/>
    <col min="12248" max="12248" width="14.140625" style="662" customWidth="1"/>
    <col min="12249" max="12249" width="0.28515625" style="662" customWidth="1"/>
    <col min="12250" max="12250" width="11.7109375" style="662" customWidth="1"/>
    <col min="12251" max="12251" width="8.7109375" style="662" customWidth="1"/>
    <col min="12252" max="12252" width="0" style="662" hidden="1" customWidth="1"/>
    <col min="12253" max="12253" width="11.42578125" style="662" customWidth="1"/>
    <col min="12254" max="12256" width="0" style="662" hidden="1" customWidth="1"/>
    <col min="12257" max="12257" width="19" style="662" customWidth="1"/>
    <col min="12258" max="12258" width="17.28515625" style="662" customWidth="1"/>
    <col min="12259" max="12259" width="19.7109375" style="662" customWidth="1"/>
    <col min="12260" max="12260" width="20.7109375" style="662" customWidth="1"/>
    <col min="12261" max="12261" width="13.140625" style="662" bestFit="1" customWidth="1"/>
    <col min="12262" max="12262" width="21.5703125" style="662" customWidth="1"/>
    <col min="12263" max="12263" width="16" style="662" bestFit="1" customWidth="1"/>
    <col min="12264" max="12264" width="13.140625" style="662" bestFit="1" customWidth="1"/>
    <col min="12265" max="12265" width="38.28515625" style="662" bestFit="1" customWidth="1"/>
    <col min="12266" max="12266" width="1.28515625" style="662" customWidth="1"/>
    <col min="12267" max="12267" width="0" style="662" hidden="1" customWidth="1"/>
    <col min="12268" max="12492" width="11.42578125" style="662"/>
    <col min="12493" max="12493" width="1.42578125" style="662" customWidth="1"/>
    <col min="12494" max="12494" width="7.5703125" style="662" customWidth="1"/>
    <col min="12495" max="12495" width="4.85546875" style="662" customWidth="1"/>
    <col min="12496" max="12496" width="8" style="662" customWidth="1"/>
    <col min="12497" max="12497" width="8.140625" style="662" customWidth="1"/>
    <col min="12498" max="12498" width="7.28515625" style="662" customWidth="1"/>
    <col min="12499" max="12499" width="20.7109375" style="662" customWidth="1"/>
    <col min="12500" max="12500" width="15" style="662" customWidth="1"/>
    <col min="12501" max="12501" width="0.140625" style="662" customWidth="1"/>
    <col min="12502" max="12502" width="0" style="662" hidden="1" customWidth="1"/>
    <col min="12503" max="12503" width="78.85546875" style="662" customWidth="1"/>
    <col min="12504" max="12504" width="14.140625" style="662" customWidth="1"/>
    <col min="12505" max="12505" width="0.28515625" style="662" customWidth="1"/>
    <col min="12506" max="12506" width="11.7109375" style="662" customWidth="1"/>
    <col min="12507" max="12507" width="8.7109375" style="662" customWidth="1"/>
    <col min="12508" max="12508" width="0" style="662" hidden="1" customWidth="1"/>
    <col min="12509" max="12509" width="11.42578125" style="662" customWidth="1"/>
    <col min="12510" max="12512" width="0" style="662" hidden="1" customWidth="1"/>
    <col min="12513" max="12513" width="19" style="662" customWidth="1"/>
    <col min="12514" max="12514" width="17.28515625" style="662" customWidth="1"/>
    <col min="12515" max="12515" width="19.7109375" style="662" customWidth="1"/>
    <col min="12516" max="12516" width="20.7109375" style="662" customWidth="1"/>
    <col min="12517" max="12517" width="13.140625" style="662" bestFit="1" customWidth="1"/>
    <col min="12518" max="12518" width="21.5703125" style="662" customWidth="1"/>
    <col min="12519" max="12519" width="16" style="662" bestFit="1" customWidth="1"/>
    <col min="12520" max="12520" width="13.140625" style="662" bestFit="1" customWidth="1"/>
    <col min="12521" max="12521" width="38.28515625" style="662" bestFit="1" customWidth="1"/>
    <col min="12522" max="12522" width="1.28515625" style="662" customWidth="1"/>
    <col min="12523" max="12523" width="0" style="662" hidden="1" customWidth="1"/>
    <col min="12524" max="12748" width="11.42578125" style="662"/>
    <col min="12749" max="12749" width="1.42578125" style="662" customWidth="1"/>
    <col min="12750" max="12750" width="7.5703125" style="662" customWidth="1"/>
    <col min="12751" max="12751" width="4.85546875" style="662" customWidth="1"/>
    <col min="12752" max="12752" width="8" style="662" customWidth="1"/>
    <col min="12753" max="12753" width="8.140625" style="662" customWidth="1"/>
    <col min="12754" max="12754" width="7.28515625" style="662" customWidth="1"/>
    <col min="12755" max="12755" width="20.7109375" style="662" customWidth="1"/>
    <col min="12756" max="12756" width="15" style="662" customWidth="1"/>
    <col min="12757" max="12757" width="0.140625" style="662" customWidth="1"/>
    <col min="12758" max="12758" width="0" style="662" hidden="1" customWidth="1"/>
    <col min="12759" max="12759" width="78.85546875" style="662" customWidth="1"/>
    <col min="12760" max="12760" width="14.140625" style="662" customWidth="1"/>
    <col min="12761" max="12761" width="0.28515625" style="662" customWidth="1"/>
    <col min="12762" max="12762" width="11.7109375" style="662" customWidth="1"/>
    <col min="12763" max="12763" width="8.7109375" style="662" customWidth="1"/>
    <col min="12764" max="12764" width="0" style="662" hidden="1" customWidth="1"/>
    <col min="12765" max="12765" width="11.42578125" style="662" customWidth="1"/>
    <col min="12766" max="12768" width="0" style="662" hidden="1" customWidth="1"/>
    <col min="12769" max="12769" width="19" style="662" customWidth="1"/>
    <col min="12770" max="12770" width="17.28515625" style="662" customWidth="1"/>
    <col min="12771" max="12771" width="19.7109375" style="662" customWidth="1"/>
    <col min="12772" max="12772" width="20.7109375" style="662" customWidth="1"/>
    <col min="12773" max="12773" width="13.140625" style="662" bestFit="1" customWidth="1"/>
    <col min="12774" max="12774" width="21.5703125" style="662" customWidth="1"/>
    <col min="12775" max="12775" width="16" style="662" bestFit="1" customWidth="1"/>
    <col min="12776" max="12776" width="13.140625" style="662" bestFit="1" customWidth="1"/>
    <col min="12777" max="12777" width="38.28515625" style="662" bestFit="1" customWidth="1"/>
    <col min="12778" max="12778" width="1.28515625" style="662" customWidth="1"/>
    <col min="12779" max="12779" width="0" style="662" hidden="1" customWidth="1"/>
    <col min="12780" max="13004" width="11.42578125" style="662"/>
    <col min="13005" max="13005" width="1.42578125" style="662" customWidth="1"/>
    <col min="13006" max="13006" width="7.5703125" style="662" customWidth="1"/>
    <col min="13007" max="13007" width="4.85546875" style="662" customWidth="1"/>
    <col min="13008" max="13008" width="8" style="662" customWidth="1"/>
    <col min="13009" max="13009" width="8.140625" style="662" customWidth="1"/>
    <col min="13010" max="13010" width="7.28515625" style="662" customWidth="1"/>
    <col min="13011" max="13011" width="20.7109375" style="662" customWidth="1"/>
    <col min="13012" max="13012" width="15" style="662" customWidth="1"/>
    <col min="13013" max="13013" width="0.140625" style="662" customWidth="1"/>
    <col min="13014" max="13014" width="0" style="662" hidden="1" customWidth="1"/>
    <col min="13015" max="13015" width="78.85546875" style="662" customWidth="1"/>
    <col min="13016" max="13016" width="14.140625" style="662" customWidth="1"/>
    <col min="13017" max="13017" width="0.28515625" style="662" customWidth="1"/>
    <col min="13018" max="13018" width="11.7109375" style="662" customWidth="1"/>
    <col min="13019" max="13019" width="8.7109375" style="662" customWidth="1"/>
    <col min="13020" max="13020" width="0" style="662" hidden="1" customWidth="1"/>
    <col min="13021" max="13021" width="11.42578125" style="662" customWidth="1"/>
    <col min="13022" max="13024" width="0" style="662" hidden="1" customWidth="1"/>
    <col min="13025" max="13025" width="19" style="662" customWidth="1"/>
    <col min="13026" max="13026" width="17.28515625" style="662" customWidth="1"/>
    <col min="13027" max="13027" width="19.7109375" style="662" customWidth="1"/>
    <col min="13028" max="13028" width="20.7109375" style="662" customWidth="1"/>
    <col min="13029" max="13029" width="13.140625" style="662" bestFit="1" customWidth="1"/>
    <col min="13030" max="13030" width="21.5703125" style="662" customWidth="1"/>
    <col min="13031" max="13031" width="16" style="662" bestFit="1" customWidth="1"/>
    <col min="13032" max="13032" width="13.140625" style="662" bestFit="1" customWidth="1"/>
    <col min="13033" max="13033" width="38.28515625" style="662" bestFit="1" customWidth="1"/>
    <col min="13034" max="13034" width="1.28515625" style="662" customWidth="1"/>
    <col min="13035" max="13035" width="0" style="662" hidden="1" customWidth="1"/>
    <col min="13036" max="13260" width="11.42578125" style="662"/>
    <col min="13261" max="13261" width="1.42578125" style="662" customWidth="1"/>
    <col min="13262" max="13262" width="7.5703125" style="662" customWidth="1"/>
    <col min="13263" max="13263" width="4.85546875" style="662" customWidth="1"/>
    <col min="13264" max="13264" width="8" style="662" customWidth="1"/>
    <col min="13265" max="13265" width="8.140625" style="662" customWidth="1"/>
    <col min="13266" max="13266" width="7.28515625" style="662" customWidth="1"/>
    <col min="13267" max="13267" width="20.7109375" style="662" customWidth="1"/>
    <col min="13268" max="13268" width="15" style="662" customWidth="1"/>
    <col min="13269" max="13269" width="0.140625" style="662" customWidth="1"/>
    <col min="13270" max="13270" width="0" style="662" hidden="1" customWidth="1"/>
    <col min="13271" max="13271" width="78.85546875" style="662" customWidth="1"/>
    <col min="13272" max="13272" width="14.140625" style="662" customWidth="1"/>
    <col min="13273" max="13273" width="0.28515625" style="662" customWidth="1"/>
    <col min="13274" max="13274" width="11.7109375" style="662" customWidth="1"/>
    <col min="13275" max="13275" width="8.7109375" style="662" customWidth="1"/>
    <col min="13276" max="13276" width="0" style="662" hidden="1" customWidth="1"/>
    <col min="13277" max="13277" width="11.42578125" style="662" customWidth="1"/>
    <col min="13278" max="13280" width="0" style="662" hidden="1" customWidth="1"/>
    <col min="13281" max="13281" width="19" style="662" customWidth="1"/>
    <col min="13282" max="13282" width="17.28515625" style="662" customWidth="1"/>
    <col min="13283" max="13283" width="19.7109375" style="662" customWidth="1"/>
    <col min="13284" max="13284" width="20.7109375" style="662" customWidth="1"/>
    <col min="13285" max="13285" width="13.140625" style="662" bestFit="1" customWidth="1"/>
    <col min="13286" max="13286" width="21.5703125" style="662" customWidth="1"/>
    <col min="13287" max="13287" width="16" style="662" bestFit="1" customWidth="1"/>
    <col min="13288" max="13288" width="13.140625" style="662" bestFit="1" customWidth="1"/>
    <col min="13289" max="13289" width="38.28515625" style="662" bestFit="1" customWidth="1"/>
    <col min="13290" max="13290" width="1.28515625" style="662" customWidth="1"/>
    <col min="13291" max="13291" width="0" style="662" hidden="1" customWidth="1"/>
    <col min="13292" max="13516" width="11.42578125" style="662"/>
    <col min="13517" max="13517" width="1.42578125" style="662" customWidth="1"/>
    <col min="13518" max="13518" width="7.5703125" style="662" customWidth="1"/>
    <col min="13519" max="13519" width="4.85546875" style="662" customWidth="1"/>
    <col min="13520" max="13520" width="8" style="662" customWidth="1"/>
    <col min="13521" max="13521" width="8.140625" style="662" customWidth="1"/>
    <col min="13522" max="13522" width="7.28515625" style="662" customWidth="1"/>
    <col min="13523" max="13523" width="20.7109375" style="662" customWidth="1"/>
    <col min="13524" max="13524" width="15" style="662" customWidth="1"/>
    <col min="13525" max="13525" width="0.140625" style="662" customWidth="1"/>
    <col min="13526" max="13526" width="0" style="662" hidden="1" customWidth="1"/>
    <col min="13527" max="13527" width="78.85546875" style="662" customWidth="1"/>
    <col min="13528" max="13528" width="14.140625" style="662" customWidth="1"/>
    <col min="13529" max="13529" width="0.28515625" style="662" customWidth="1"/>
    <col min="13530" max="13530" width="11.7109375" style="662" customWidth="1"/>
    <col min="13531" max="13531" width="8.7109375" style="662" customWidth="1"/>
    <col min="13532" max="13532" width="0" style="662" hidden="1" customWidth="1"/>
    <col min="13533" max="13533" width="11.42578125" style="662" customWidth="1"/>
    <col min="13534" max="13536" width="0" style="662" hidden="1" customWidth="1"/>
    <col min="13537" max="13537" width="19" style="662" customWidth="1"/>
    <col min="13538" max="13538" width="17.28515625" style="662" customWidth="1"/>
    <col min="13539" max="13539" width="19.7109375" style="662" customWidth="1"/>
    <col min="13540" max="13540" width="20.7109375" style="662" customWidth="1"/>
    <col min="13541" max="13541" width="13.140625" style="662" bestFit="1" customWidth="1"/>
    <col min="13542" max="13542" width="21.5703125" style="662" customWidth="1"/>
    <col min="13543" max="13543" width="16" style="662" bestFit="1" customWidth="1"/>
    <col min="13544" max="13544" width="13.140625" style="662" bestFit="1" customWidth="1"/>
    <col min="13545" max="13545" width="38.28515625" style="662" bestFit="1" customWidth="1"/>
    <col min="13546" max="13546" width="1.28515625" style="662" customWidth="1"/>
    <col min="13547" max="13547" width="0" style="662" hidden="1" customWidth="1"/>
    <col min="13548" max="13772" width="11.42578125" style="662"/>
    <col min="13773" max="13773" width="1.42578125" style="662" customWidth="1"/>
    <col min="13774" max="13774" width="7.5703125" style="662" customWidth="1"/>
    <col min="13775" max="13775" width="4.85546875" style="662" customWidth="1"/>
    <col min="13776" max="13776" width="8" style="662" customWidth="1"/>
    <col min="13777" max="13777" width="8.140625" style="662" customWidth="1"/>
    <col min="13778" max="13778" width="7.28515625" style="662" customWidth="1"/>
    <col min="13779" max="13779" width="20.7109375" style="662" customWidth="1"/>
    <col min="13780" max="13780" width="15" style="662" customWidth="1"/>
    <col min="13781" max="13781" width="0.140625" style="662" customWidth="1"/>
    <col min="13782" max="13782" width="0" style="662" hidden="1" customWidth="1"/>
    <col min="13783" max="13783" width="78.85546875" style="662" customWidth="1"/>
    <col min="13784" max="13784" width="14.140625" style="662" customWidth="1"/>
    <col min="13785" max="13785" width="0.28515625" style="662" customWidth="1"/>
    <col min="13786" max="13786" width="11.7109375" style="662" customWidth="1"/>
    <col min="13787" max="13787" width="8.7109375" style="662" customWidth="1"/>
    <col min="13788" max="13788" width="0" style="662" hidden="1" customWidth="1"/>
    <col min="13789" max="13789" width="11.42578125" style="662" customWidth="1"/>
    <col min="13790" max="13792" width="0" style="662" hidden="1" customWidth="1"/>
    <col min="13793" max="13793" width="19" style="662" customWidth="1"/>
    <col min="13794" max="13794" width="17.28515625" style="662" customWidth="1"/>
    <col min="13795" max="13795" width="19.7109375" style="662" customWidth="1"/>
    <col min="13796" max="13796" width="20.7109375" style="662" customWidth="1"/>
    <col min="13797" max="13797" width="13.140625" style="662" bestFit="1" customWidth="1"/>
    <col min="13798" max="13798" width="21.5703125" style="662" customWidth="1"/>
    <col min="13799" max="13799" width="16" style="662" bestFit="1" customWidth="1"/>
    <col min="13800" max="13800" width="13.140625" style="662" bestFit="1" customWidth="1"/>
    <col min="13801" max="13801" width="38.28515625" style="662" bestFit="1" customWidth="1"/>
    <col min="13802" max="13802" width="1.28515625" style="662" customWidth="1"/>
    <col min="13803" max="13803" width="0" style="662" hidden="1" customWidth="1"/>
    <col min="13804" max="14028" width="11.42578125" style="662"/>
    <col min="14029" max="14029" width="1.42578125" style="662" customWidth="1"/>
    <col min="14030" max="14030" width="7.5703125" style="662" customWidth="1"/>
    <col min="14031" max="14031" width="4.85546875" style="662" customWidth="1"/>
    <col min="14032" max="14032" width="8" style="662" customWidth="1"/>
    <col min="14033" max="14033" width="8.140625" style="662" customWidth="1"/>
    <col min="14034" max="14034" width="7.28515625" style="662" customWidth="1"/>
    <col min="14035" max="14035" width="20.7109375" style="662" customWidth="1"/>
    <col min="14036" max="14036" width="15" style="662" customWidth="1"/>
    <col min="14037" max="14037" width="0.140625" style="662" customWidth="1"/>
    <col min="14038" max="14038" width="0" style="662" hidden="1" customWidth="1"/>
    <col min="14039" max="14039" width="78.85546875" style="662" customWidth="1"/>
    <col min="14040" max="14040" width="14.140625" style="662" customWidth="1"/>
    <col min="14041" max="14041" width="0.28515625" style="662" customWidth="1"/>
    <col min="14042" max="14042" width="11.7109375" style="662" customWidth="1"/>
    <col min="14043" max="14043" width="8.7109375" style="662" customWidth="1"/>
    <col min="14044" max="14044" width="0" style="662" hidden="1" customWidth="1"/>
    <col min="14045" max="14045" width="11.42578125" style="662" customWidth="1"/>
    <col min="14046" max="14048" width="0" style="662" hidden="1" customWidth="1"/>
    <col min="14049" max="14049" width="19" style="662" customWidth="1"/>
    <col min="14050" max="14050" width="17.28515625" style="662" customWidth="1"/>
    <col min="14051" max="14051" width="19.7109375" style="662" customWidth="1"/>
    <col min="14052" max="14052" width="20.7109375" style="662" customWidth="1"/>
    <col min="14053" max="14053" width="13.140625" style="662" bestFit="1" customWidth="1"/>
    <col min="14054" max="14054" width="21.5703125" style="662" customWidth="1"/>
    <col min="14055" max="14055" width="16" style="662" bestFit="1" customWidth="1"/>
    <col min="14056" max="14056" width="13.140625" style="662" bestFit="1" customWidth="1"/>
    <col min="14057" max="14057" width="38.28515625" style="662" bestFit="1" customWidth="1"/>
    <col min="14058" max="14058" width="1.28515625" style="662" customWidth="1"/>
    <col min="14059" max="14059" width="0" style="662" hidden="1" customWidth="1"/>
    <col min="14060" max="14284" width="11.42578125" style="662"/>
    <col min="14285" max="14285" width="1.42578125" style="662" customWidth="1"/>
    <col min="14286" max="14286" width="7.5703125" style="662" customWidth="1"/>
    <col min="14287" max="14287" width="4.85546875" style="662" customWidth="1"/>
    <col min="14288" max="14288" width="8" style="662" customWidth="1"/>
    <col min="14289" max="14289" width="8.140625" style="662" customWidth="1"/>
    <col min="14290" max="14290" width="7.28515625" style="662" customWidth="1"/>
    <col min="14291" max="14291" width="20.7109375" style="662" customWidth="1"/>
    <col min="14292" max="14292" width="15" style="662" customWidth="1"/>
    <col min="14293" max="14293" width="0.140625" style="662" customWidth="1"/>
    <col min="14294" max="14294" width="0" style="662" hidden="1" customWidth="1"/>
    <col min="14295" max="14295" width="78.85546875" style="662" customWidth="1"/>
    <col min="14296" max="14296" width="14.140625" style="662" customWidth="1"/>
    <col min="14297" max="14297" width="0.28515625" style="662" customWidth="1"/>
    <col min="14298" max="14298" width="11.7109375" style="662" customWidth="1"/>
    <col min="14299" max="14299" width="8.7109375" style="662" customWidth="1"/>
    <col min="14300" max="14300" width="0" style="662" hidden="1" customWidth="1"/>
    <col min="14301" max="14301" width="11.42578125" style="662" customWidth="1"/>
    <col min="14302" max="14304" width="0" style="662" hidden="1" customWidth="1"/>
    <col min="14305" max="14305" width="19" style="662" customWidth="1"/>
    <col min="14306" max="14306" width="17.28515625" style="662" customWidth="1"/>
    <col min="14307" max="14307" width="19.7109375" style="662" customWidth="1"/>
    <col min="14308" max="14308" width="20.7109375" style="662" customWidth="1"/>
    <col min="14309" max="14309" width="13.140625" style="662" bestFit="1" customWidth="1"/>
    <col min="14310" max="14310" width="21.5703125" style="662" customWidth="1"/>
    <col min="14311" max="14311" width="16" style="662" bestFit="1" customWidth="1"/>
    <col min="14312" max="14312" width="13.140625" style="662" bestFit="1" customWidth="1"/>
    <col min="14313" max="14313" width="38.28515625" style="662" bestFit="1" customWidth="1"/>
    <col min="14314" max="14314" width="1.28515625" style="662" customWidth="1"/>
    <col min="14315" max="14315" width="0" style="662" hidden="1" customWidth="1"/>
    <col min="14316" max="14540" width="11.42578125" style="662"/>
    <col min="14541" max="14541" width="1.42578125" style="662" customWidth="1"/>
    <col min="14542" max="14542" width="7.5703125" style="662" customWidth="1"/>
    <col min="14543" max="14543" width="4.85546875" style="662" customWidth="1"/>
    <col min="14544" max="14544" width="8" style="662" customWidth="1"/>
    <col min="14545" max="14545" width="8.140625" style="662" customWidth="1"/>
    <col min="14546" max="14546" width="7.28515625" style="662" customWidth="1"/>
    <col min="14547" max="14547" width="20.7109375" style="662" customWidth="1"/>
    <col min="14548" max="14548" width="15" style="662" customWidth="1"/>
    <col min="14549" max="14549" width="0.140625" style="662" customWidth="1"/>
    <col min="14550" max="14550" width="0" style="662" hidden="1" customWidth="1"/>
    <col min="14551" max="14551" width="78.85546875" style="662" customWidth="1"/>
    <col min="14552" max="14552" width="14.140625" style="662" customWidth="1"/>
    <col min="14553" max="14553" width="0.28515625" style="662" customWidth="1"/>
    <col min="14554" max="14554" width="11.7109375" style="662" customWidth="1"/>
    <col min="14555" max="14555" width="8.7109375" style="662" customWidth="1"/>
    <col min="14556" max="14556" width="0" style="662" hidden="1" customWidth="1"/>
    <col min="14557" max="14557" width="11.42578125" style="662" customWidth="1"/>
    <col min="14558" max="14560" width="0" style="662" hidden="1" customWidth="1"/>
    <col min="14561" max="14561" width="19" style="662" customWidth="1"/>
    <col min="14562" max="14562" width="17.28515625" style="662" customWidth="1"/>
    <col min="14563" max="14563" width="19.7109375" style="662" customWidth="1"/>
    <col min="14564" max="14564" width="20.7109375" style="662" customWidth="1"/>
    <col min="14565" max="14565" width="13.140625" style="662" bestFit="1" customWidth="1"/>
    <col min="14566" max="14566" width="21.5703125" style="662" customWidth="1"/>
    <col min="14567" max="14567" width="16" style="662" bestFit="1" customWidth="1"/>
    <col min="14568" max="14568" width="13.140625" style="662" bestFit="1" customWidth="1"/>
    <col min="14569" max="14569" width="38.28515625" style="662" bestFit="1" customWidth="1"/>
    <col min="14570" max="14570" width="1.28515625" style="662" customWidth="1"/>
    <col min="14571" max="14571" width="0" style="662" hidden="1" customWidth="1"/>
    <col min="14572" max="14796" width="11.42578125" style="662"/>
    <col min="14797" max="14797" width="1.42578125" style="662" customWidth="1"/>
    <col min="14798" max="14798" width="7.5703125" style="662" customWidth="1"/>
    <col min="14799" max="14799" width="4.85546875" style="662" customWidth="1"/>
    <col min="14800" max="14800" width="8" style="662" customWidth="1"/>
    <col min="14801" max="14801" width="8.140625" style="662" customWidth="1"/>
    <col min="14802" max="14802" width="7.28515625" style="662" customWidth="1"/>
    <col min="14803" max="14803" width="20.7109375" style="662" customWidth="1"/>
    <col min="14804" max="14804" width="15" style="662" customWidth="1"/>
    <col min="14805" max="14805" width="0.140625" style="662" customWidth="1"/>
    <col min="14806" max="14806" width="0" style="662" hidden="1" customWidth="1"/>
    <col min="14807" max="14807" width="78.85546875" style="662" customWidth="1"/>
    <col min="14808" max="14808" width="14.140625" style="662" customWidth="1"/>
    <col min="14809" max="14809" width="0.28515625" style="662" customWidth="1"/>
    <col min="14810" max="14810" width="11.7109375" style="662" customWidth="1"/>
    <col min="14811" max="14811" width="8.7109375" style="662" customWidth="1"/>
    <col min="14812" max="14812" width="0" style="662" hidden="1" customWidth="1"/>
    <col min="14813" max="14813" width="11.42578125" style="662" customWidth="1"/>
    <col min="14814" max="14816" width="0" style="662" hidden="1" customWidth="1"/>
    <col min="14817" max="14817" width="19" style="662" customWidth="1"/>
    <col min="14818" max="14818" width="17.28515625" style="662" customWidth="1"/>
    <col min="14819" max="14819" width="19.7109375" style="662" customWidth="1"/>
    <col min="14820" max="14820" width="20.7109375" style="662" customWidth="1"/>
    <col min="14821" max="14821" width="13.140625" style="662" bestFit="1" customWidth="1"/>
    <col min="14822" max="14822" width="21.5703125" style="662" customWidth="1"/>
    <col min="14823" max="14823" width="16" style="662" bestFit="1" customWidth="1"/>
    <col min="14824" max="14824" width="13.140625" style="662" bestFit="1" customWidth="1"/>
    <col min="14825" max="14825" width="38.28515625" style="662" bestFit="1" customWidth="1"/>
    <col min="14826" max="14826" width="1.28515625" style="662" customWidth="1"/>
    <col min="14827" max="14827" width="0" style="662" hidden="1" customWidth="1"/>
    <col min="14828" max="15052" width="11.42578125" style="662"/>
    <col min="15053" max="15053" width="1.42578125" style="662" customWidth="1"/>
    <col min="15054" max="15054" width="7.5703125" style="662" customWidth="1"/>
    <col min="15055" max="15055" width="4.85546875" style="662" customWidth="1"/>
    <col min="15056" max="15056" width="8" style="662" customWidth="1"/>
    <col min="15057" max="15057" width="8.140625" style="662" customWidth="1"/>
    <col min="15058" max="15058" width="7.28515625" style="662" customWidth="1"/>
    <col min="15059" max="15059" width="20.7109375" style="662" customWidth="1"/>
    <col min="15060" max="15060" width="15" style="662" customWidth="1"/>
    <col min="15061" max="15061" width="0.140625" style="662" customWidth="1"/>
    <col min="15062" max="15062" width="0" style="662" hidden="1" customWidth="1"/>
    <col min="15063" max="15063" width="78.85546875" style="662" customWidth="1"/>
    <col min="15064" max="15064" width="14.140625" style="662" customWidth="1"/>
    <col min="15065" max="15065" width="0.28515625" style="662" customWidth="1"/>
    <col min="15066" max="15066" width="11.7109375" style="662" customWidth="1"/>
    <col min="15067" max="15067" width="8.7109375" style="662" customWidth="1"/>
    <col min="15068" max="15068" width="0" style="662" hidden="1" customWidth="1"/>
    <col min="15069" max="15069" width="11.42578125" style="662" customWidth="1"/>
    <col min="15070" max="15072" width="0" style="662" hidden="1" customWidth="1"/>
    <col min="15073" max="15073" width="19" style="662" customWidth="1"/>
    <col min="15074" max="15074" width="17.28515625" style="662" customWidth="1"/>
    <col min="15075" max="15075" width="19.7109375" style="662" customWidth="1"/>
    <col min="15076" max="15076" width="20.7109375" style="662" customWidth="1"/>
    <col min="15077" max="15077" width="13.140625" style="662" bestFit="1" customWidth="1"/>
    <col min="15078" max="15078" width="21.5703125" style="662" customWidth="1"/>
    <col min="15079" max="15079" width="16" style="662" bestFit="1" customWidth="1"/>
    <col min="15080" max="15080" width="13.140625" style="662" bestFit="1" customWidth="1"/>
    <col min="15081" max="15081" width="38.28515625" style="662" bestFit="1" customWidth="1"/>
    <col min="15082" max="15082" width="1.28515625" style="662" customWidth="1"/>
    <col min="15083" max="15083" width="0" style="662" hidden="1" customWidth="1"/>
    <col min="15084" max="15308" width="11.42578125" style="662"/>
    <col min="15309" max="15309" width="1.42578125" style="662" customWidth="1"/>
    <col min="15310" max="15310" width="7.5703125" style="662" customWidth="1"/>
    <col min="15311" max="15311" width="4.85546875" style="662" customWidth="1"/>
    <col min="15312" max="15312" width="8" style="662" customWidth="1"/>
    <col min="15313" max="15313" width="8.140625" style="662" customWidth="1"/>
    <col min="15314" max="15314" width="7.28515625" style="662" customWidth="1"/>
    <col min="15315" max="15315" width="20.7109375" style="662" customWidth="1"/>
    <col min="15316" max="15316" width="15" style="662" customWidth="1"/>
    <col min="15317" max="15317" width="0.140625" style="662" customWidth="1"/>
    <col min="15318" max="15318" width="0" style="662" hidden="1" customWidth="1"/>
    <col min="15319" max="15319" width="78.85546875" style="662" customWidth="1"/>
    <col min="15320" max="15320" width="14.140625" style="662" customWidth="1"/>
    <col min="15321" max="15321" width="0.28515625" style="662" customWidth="1"/>
    <col min="15322" max="15322" width="11.7109375" style="662" customWidth="1"/>
    <col min="15323" max="15323" width="8.7109375" style="662" customWidth="1"/>
    <col min="15324" max="15324" width="0" style="662" hidden="1" customWidth="1"/>
    <col min="15325" max="15325" width="11.42578125" style="662" customWidth="1"/>
    <col min="15326" max="15328" width="0" style="662" hidden="1" customWidth="1"/>
    <col min="15329" max="15329" width="19" style="662" customWidth="1"/>
    <col min="15330" max="15330" width="17.28515625" style="662" customWidth="1"/>
    <col min="15331" max="15331" width="19.7109375" style="662" customWidth="1"/>
    <col min="15332" max="15332" width="20.7109375" style="662" customWidth="1"/>
    <col min="15333" max="15333" width="13.140625" style="662" bestFit="1" customWidth="1"/>
    <col min="15334" max="15334" width="21.5703125" style="662" customWidth="1"/>
    <col min="15335" max="15335" width="16" style="662" bestFit="1" customWidth="1"/>
    <col min="15336" max="15336" width="13.140625" style="662" bestFit="1" customWidth="1"/>
    <col min="15337" max="15337" width="38.28515625" style="662" bestFit="1" customWidth="1"/>
    <col min="15338" max="15338" width="1.28515625" style="662" customWidth="1"/>
    <col min="15339" max="15339" width="0" style="662" hidden="1" customWidth="1"/>
    <col min="15340" max="15564" width="11.42578125" style="662"/>
    <col min="15565" max="15565" width="1.42578125" style="662" customWidth="1"/>
    <col min="15566" max="15566" width="7.5703125" style="662" customWidth="1"/>
    <col min="15567" max="15567" width="4.85546875" style="662" customWidth="1"/>
    <col min="15568" max="15568" width="8" style="662" customWidth="1"/>
    <col min="15569" max="15569" width="8.140625" style="662" customWidth="1"/>
    <col min="15570" max="15570" width="7.28515625" style="662" customWidth="1"/>
    <col min="15571" max="15571" width="20.7109375" style="662" customWidth="1"/>
    <col min="15572" max="15572" width="15" style="662" customWidth="1"/>
    <col min="15573" max="15573" width="0.140625" style="662" customWidth="1"/>
    <col min="15574" max="15574" width="0" style="662" hidden="1" customWidth="1"/>
    <col min="15575" max="15575" width="78.85546875" style="662" customWidth="1"/>
    <col min="15576" max="15576" width="14.140625" style="662" customWidth="1"/>
    <col min="15577" max="15577" width="0.28515625" style="662" customWidth="1"/>
    <col min="15578" max="15578" width="11.7109375" style="662" customWidth="1"/>
    <col min="15579" max="15579" width="8.7109375" style="662" customWidth="1"/>
    <col min="15580" max="15580" width="0" style="662" hidden="1" customWidth="1"/>
    <col min="15581" max="15581" width="11.42578125" style="662" customWidth="1"/>
    <col min="15582" max="15584" width="0" style="662" hidden="1" customWidth="1"/>
    <col min="15585" max="15585" width="19" style="662" customWidth="1"/>
    <col min="15586" max="15586" width="17.28515625" style="662" customWidth="1"/>
    <col min="15587" max="15587" width="19.7109375" style="662" customWidth="1"/>
    <col min="15588" max="15588" width="20.7109375" style="662" customWidth="1"/>
    <col min="15589" max="15589" width="13.140625" style="662" bestFit="1" customWidth="1"/>
    <col min="15590" max="15590" width="21.5703125" style="662" customWidth="1"/>
    <col min="15591" max="15591" width="16" style="662" bestFit="1" customWidth="1"/>
    <col min="15592" max="15592" width="13.140625" style="662" bestFit="1" customWidth="1"/>
    <col min="15593" max="15593" width="38.28515625" style="662" bestFit="1" customWidth="1"/>
    <col min="15594" max="15594" width="1.28515625" style="662" customWidth="1"/>
    <col min="15595" max="15595" width="0" style="662" hidden="1" customWidth="1"/>
    <col min="15596" max="15820" width="11.42578125" style="662"/>
    <col min="15821" max="15821" width="1.42578125" style="662" customWidth="1"/>
    <col min="15822" max="15822" width="7.5703125" style="662" customWidth="1"/>
    <col min="15823" max="15823" width="4.85546875" style="662" customWidth="1"/>
    <col min="15824" max="15824" width="8" style="662" customWidth="1"/>
    <col min="15825" max="15825" width="8.140625" style="662" customWidth="1"/>
    <col min="15826" max="15826" width="7.28515625" style="662" customWidth="1"/>
    <col min="15827" max="15827" width="20.7109375" style="662" customWidth="1"/>
    <col min="15828" max="15828" width="15" style="662" customWidth="1"/>
    <col min="15829" max="15829" width="0.140625" style="662" customWidth="1"/>
    <col min="15830" max="15830" width="0" style="662" hidden="1" customWidth="1"/>
    <col min="15831" max="15831" width="78.85546875" style="662" customWidth="1"/>
    <col min="15832" max="15832" width="14.140625" style="662" customWidth="1"/>
    <col min="15833" max="15833" width="0.28515625" style="662" customWidth="1"/>
    <col min="15834" max="15834" width="11.7109375" style="662" customWidth="1"/>
    <col min="15835" max="15835" width="8.7109375" style="662" customWidth="1"/>
    <col min="15836" max="15836" width="0" style="662" hidden="1" customWidth="1"/>
    <col min="15837" max="15837" width="11.42578125" style="662" customWidth="1"/>
    <col min="15838" max="15840" width="0" style="662" hidden="1" customWidth="1"/>
    <col min="15841" max="15841" width="19" style="662" customWidth="1"/>
    <col min="15842" max="15842" width="17.28515625" style="662" customWidth="1"/>
    <col min="15843" max="15843" width="19.7109375" style="662" customWidth="1"/>
    <col min="15844" max="15844" width="20.7109375" style="662" customWidth="1"/>
    <col min="15845" max="15845" width="13.140625" style="662" bestFit="1" customWidth="1"/>
    <col min="15846" max="15846" width="21.5703125" style="662" customWidth="1"/>
    <col min="15847" max="15847" width="16" style="662" bestFit="1" customWidth="1"/>
    <col min="15848" max="15848" width="13.140625" style="662" bestFit="1" customWidth="1"/>
    <col min="15849" max="15849" width="38.28515625" style="662" bestFit="1" customWidth="1"/>
    <col min="15850" max="15850" width="1.28515625" style="662" customWidth="1"/>
    <col min="15851" max="15851" width="0" style="662" hidden="1" customWidth="1"/>
    <col min="15852" max="16076" width="11.42578125" style="662"/>
    <col min="16077" max="16077" width="1.42578125" style="662" customWidth="1"/>
    <col min="16078" max="16078" width="7.5703125" style="662" customWidth="1"/>
    <col min="16079" max="16079" width="4.85546875" style="662" customWidth="1"/>
    <col min="16080" max="16080" width="8" style="662" customWidth="1"/>
    <col min="16081" max="16081" width="8.140625" style="662" customWidth="1"/>
    <col min="16082" max="16082" width="7.28515625" style="662" customWidth="1"/>
    <col min="16083" max="16083" width="20.7109375" style="662" customWidth="1"/>
    <col min="16084" max="16084" width="15" style="662" customWidth="1"/>
    <col min="16085" max="16085" width="0.140625" style="662" customWidth="1"/>
    <col min="16086" max="16086" width="0" style="662" hidden="1" customWidth="1"/>
    <col min="16087" max="16087" width="78.85546875" style="662" customWidth="1"/>
    <col min="16088" max="16088" width="14.140625" style="662" customWidth="1"/>
    <col min="16089" max="16089" width="0.28515625" style="662" customWidth="1"/>
    <col min="16090" max="16090" width="11.7109375" style="662" customWidth="1"/>
    <col min="16091" max="16091" width="8.7109375" style="662" customWidth="1"/>
    <col min="16092" max="16092" width="0" style="662" hidden="1" customWidth="1"/>
    <col min="16093" max="16093" width="11.42578125" style="662" customWidth="1"/>
    <col min="16094" max="16096" width="0" style="662" hidden="1" customWidth="1"/>
    <col min="16097" max="16097" width="19" style="662" customWidth="1"/>
    <col min="16098" max="16098" width="17.28515625" style="662" customWidth="1"/>
    <col min="16099" max="16099" width="19.7109375" style="662" customWidth="1"/>
    <col min="16100" max="16100" width="20.7109375" style="662" customWidth="1"/>
    <col min="16101" max="16101" width="13.140625" style="662" bestFit="1" customWidth="1"/>
    <col min="16102" max="16102" width="21.5703125" style="662" customWidth="1"/>
    <col min="16103" max="16103" width="16" style="662" bestFit="1" customWidth="1"/>
    <col min="16104" max="16104" width="13.140625" style="662" bestFit="1" customWidth="1"/>
    <col min="16105" max="16105" width="38.28515625" style="662" bestFit="1" customWidth="1"/>
    <col min="16106" max="16106" width="1.28515625" style="662" customWidth="1"/>
    <col min="16107" max="16107" width="0" style="662" hidden="1" customWidth="1"/>
    <col min="16108" max="16384" width="11.42578125" style="662"/>
  </cols>
  <sheetData>
    <row r="1" spans="1:69" ht="15.75" customHeight="1" x14ac:dyDescent="0.2">
      <c r="A1" s="668"/>
      <c r="B1" s="668"/>
      <c r="C1" s="668"/>
      <c r="D1" s="668"/>
      <c r="E1" s="1342" t="s">
        <v>554</v>
      </c>
      <c r="F1" s="1342"/>
      <c r="G1" s="1342"/>
      <c r="H1" s="1342"/>
      <c r="I1" s="1342"/>
      <c r="J1" s="1342"/>
      <c r="K1" s="1342"/>
      <c r="L1" s="1342"/>
      <c r="M1" s="1342"/>
      <c r="N1" s="1343"/>
      <c r="O1" s="1342"/>
      <c r="P1" s="1342"/>
      <c r="Q1" s="1342"/>
      <c r="R1" s="1342"/>
      <c r="S1" s="1342"/>
      <c r="T1" s="1342"/>
      <c r="U1" s="1342"/>
      <c r="V1" s="1342"/>
      <c r="W1" s="1342"/>
      <c r="X1" s="1342"/>
      <c r="Y1" s="1342"/>
      <c r="Z1" s="1342"/>
      <c r="AA1" s="1342"/>
      <c r="AB1" s="1342"/>
      <c r="AC1" s="1342"/>
      <c r="AD1" s="1342"/>
      <c r="AE1" s="788" t="s">
        <v>514</v>
      </c>
      <c r="AF1" s="792"/>
      <c r="AG1" s="793"/>
      <c r="AH1" s="669"/>
    </row>
    <row r="2" spans="1:69" ht="13.5" customHeight="1" x14ac:dyDescent="0.2">
      <c r="A2" s="668"/>
      <c r="B2" s="668"/>
      <c r="C2" s="668"/>
      <c r="D2" s="668"/>
      <c r="E2" s="1342"/>
      <c r="F2" s="1342"/>
      <c r="G2" s="1342"/>
      <c r="H2" s="1342"/>
      <c r="I2" s="1342"/>
      <c r="J2" s="1342"/>
      <c r="K2" s="1342"/>
      <c r="L2" s="1342"/>
      <c r="M2" s="1342"/>
      <c r="N2" s="1343"/>
      <c r="O2" s="1342"/>
      <c r="P2" s="1342"/>
      <c r="Q2" s="1342"/>
      <c r="R2" s="1342"/>
      <c r="S2" s="1342"/>
      <c r="T2" s="1342"/>
      <c r="U2" s="1342"/>
      <c r="V2" s="1342"/>
      <c r="W2" s="1342"/>
      <c r="X2" s="1342"/>
      <c r="Y2" s="1342"/>
      <c r="Z2" s="1342"/>
      <c r="AA2" s="1342"/>
      <c r="AB2" s="1342"/>
      <c r="AC2" s="1342"/>
      <c r="AD2" s="1342"/>
      <c r="AE2" s="788" t="s">
        <v>623</v>
      </c>
      <c r="AF2" s="788">
        <v>4</v>
      </c>
      <c r="AG2" s="793"/>
      <c r="AH2" s="669"/>
    </row>
    <row r="3" spans="1:69" ht="17.25" customHeight="1" x14ac:dyDescent="0.2">
      <c r="A3" s="668"/>
      <c r="B3" s="668"/>
      <c r="C3" s="668"/>
      <c r="D3" s="668"/>
      <c r="E3" s="1342"/>
      <c r="F3" s="1342"/>
      <c r="G3" s="1342"/>
      <c r="H3" s="1342"/>
      <c r="I3" s="1342"/>
      <c r="J3" s="1342"/>
      <c r="K3" s="1342"/>
      <c r="L3" s="1342"/>
      <c r="M3" s="1342"/>
      <c r="N3" s="1343"/>
      <c r="O3" s="1342"/>
      <c r="P3" s="1342"/>
      <c r="Q3" s="1342"/>
      <c r="R3" s="1342"/>
      <c r="S3" s="1342"/>
      <c r="T3" s="1342"/>
      <c r="U3" s="1342"/>
      <c r="V3" s="1342"/>
      <c r="W3" s="1342"/>
      <c r="X3" s="1342"/>
      <c r="Y3" s="1342"/>
      <c r="Z3" s="1342"/>
      <c r="AA3" s="1342"/>
      <c r="AB3" s="1342"/>
      <c r="AC3" s="1342"/>
      <c r="AD3" s="1342"/>
      <c r="AE3" s="788" t="s">
        <v>728</v>
      </c>
      <c r="AF3" s="792"/>
      <c r="AG3" s="794"/>
      <c r="AH3" s="671"/>
    </row>
    <row r="4" spans="1:69" ht="13.5" customHeight="1" x14ac:dyDescent="0.2">
      <c r="A4" s="668"/>
      <c r="B4" s="668"/>
      <c r="C4" s="668"/>
      <c r="D4" s="672"/>
      <c r="E4" s="1342"/>
      <c r="F4" s="1342"/>
      <c r="G4" s="1342"/>
      <c r="H4" s="1342"/>
      <c r="I4" s="1342"/>
      <c r="J4" s="1342"/>
      <c r="K4" s="1342"/>
      <c r="L4" s="1342"/>
      <c r="M4" s="1342"/>
      <c r="N4" s="1343"/>
      <c r="O4" s="1342"/>
      <c r="P4" s="1342"/>
      <c r="Q4" s="1342"/>
      <c r="R4" s="1342"/>
      <c r="S4" s="1342"/>
      <c r="T4" s="1342"/>
      <c r="U4" s="1342"/>
      <c r="V4" s="1342"/>
      <c r="W4" s="1342"/>
      <c r="X4" s="1342"/>
      <c r="Y4" s="1342"/>
      <c r="Z4" s="1342"/>
      <c r="AA4" s="1342"/>
      <c r="AB4" s="1342"/>
      <c r="AC4" s="1342"/>
      <c r="AD4" s="1342"/>
      <c r="AE4" s="788" t="s">
        <v>729</v>
      </c>
      <c r="AF4" s="792"/>
      <c r="AG4" s="795"/>
      <c r="AH4" s="673"/>
    </row>
    <row r="5" spans="1:69" ht="7.5" hidden="1" customHeight="1" x14ac:dyDescent="0.2">
      <c r="A5" s="668"/>
      <c r="B5" s="668"/>
      <c r="C5" s="668"/>
      <c r="D5" s="668"/>
      <c r="E5" s="1342"/>
      <c r="F5" s="1342"/>
      <c r="G5" s="1342"/>
      <c r="H5" s="1342"/>
      <c r="I5" s="1342"/>
      <c r="J5" s="1342"/>
      <c r="K5" s="1342"/>
      <c r="L5" s="1342"/>
      <c r="M5" s="1342"/>
      <c r="N5" s="1343"/>
      <c r="O5" s="1342"/>
      <c r="P5" s="1342"/>
      <c r="Q5" s="1342"/>
      <c r="R5" s="1342"/>
      <c r="S5" s="1342"/>
      <c r="T5" s="1342"/>
      <c r="U5" s="1342"/>
      <c r="V5" s="1342"/>
      <c r="W5" s="1342"/>
      <c r="X5" s="1342"/>
      <c r="Y5" s="1342"/>
      <c r="Z5" s="1342"/>
      <c r="AA5" s="1342"/>
      <c r="AB5" s="1342"/>
      <c r="AC5" s="1342"/>
      <c r="AD5" s="1342"/>
      <c r="AE5" s="766"/>
      <c r="AF5" s="766"/>
      <c r="AG5" s="796"/>
      <c r="AH5" s="669"/>
    </row>
    <row r="6" spans="1:69" ht="1.5" hidden="1" customHeight="1" x14ac:dyDescent="0.2">
      <c r="A6" s="668"/>
      <c r="B6" s="668"/>
      <c r="C6" s="668"/>
      <c r="D6" s="668"/>
      <c r="E6" s="668"/>
      <c r="F6" s="674"/>
      <c r="G6" s="674"/>
      <c r="H6" s="674"/>
      <c r="I6" s="674"/>
      <c r="J6" s="674"/>
      <c r="K6" s="674"/>
      <c r="L6" s="674"/>
      <c r="M6" s="674"/>
      <c r="N6" s="876"/>
      <c r="O6" s="674"/>
      <c r="P6" s="675"/>
      <c r="Q6" s="676"/>
      <c r="R6" s="677"/>
      <c r="S6" s="677"/>
      <c r="T6" s="677"/>
      <c r="U6" s="676"/>
      <c r="V6" s="676"/>
      <c r="W6" s="676"/>
      <c r="X6" s="676"/>
      <c r="Y6" s="676"/>
      <c r="Z6" s="669"/>
      <c r="AA6" s="669"/>
      <c r="AB6" s="669"/>
      <c r="AC6" s="669"/>
      <c r="AD6" s="766"/>
      <c r="AE6" s="766"/>
      <c r="AF6" s="766"/>
      <c r="AG6" s="797"/>
      <c r="AH6" s="669"/>
    </row>
    <row r="7" spans="1:69" ht="21.75" customHeight="1" x14ac:dyDescent="0.2">
      <c r="A7" s="1328" t="s">
        <v>515</v>
      </c>
      <c r="B7" s="1334"/>
      <c r="C7" s="1334"/>
      <c r="D7" s="678"/>
      <c r="E7" s="1328" t="s">
        <v>516</v>
      </c>
      <c r="F7" s="1334"/>
      <c r="G7" s="1334"/>
      <c r="H7" s="1334"/>
      <c r="I7" s="1334"/>
      <c r="J7" s="1334"/>
      <c r="K7" s="1334"/>
      <c r="L7" s="1334"/>
      <c r="M7" s="1334"/>
      <c r="N7" s="1335"/>
      <c r="O7" s="1334"/>
      <c r="P7" s="1334"/>
      <c r="Q7" s="1334"/>
      <c r="R7" s="1334"/>
      <c r="S7" s="1334"/>
      <c r="T7" s="1334"/>
      <c r="U7" s="1334"/>
      <c r="V7" s="1334"/>
      <c r="W7" s="1334"/>
      <c r="X7" s="1334"/>
      <c r="Y7" s="1334"/>
      <c r="Z7" s="1334"/>
      <c r="AA7" s="1334"/>
      <c r="AB7" s="1334"/>
      <c r="AC7" s="1334"/>
      <c r="AD7" s="1334"/>
      <c r="AE7" s="1334"/>
      <c r="AF7" s="1334"/>
      <c r="AG7" s="1336"/>
      <c r="AH7" s="679"/>
    </row>
    <row r="8" spans="1:69" ht="16.5" customHeight="1" x14ac:dyDescent="0.2">
      <c r="A8" s="1328" t="s">
        <v>517</v>
      </c>
      <c r="B8" s="1334"/>
      <c r="C8" s="1334"/>
      <c r="D8" s="837"/>
      <c r="E8" s="1344" t="s">
        <v>518</v>
      </c>
      <c r="F8" s="1345"/>
      <c r="G8" s="1345"/>
      <c r="H8" s="1345"/>
      <c r="I8" s="1345"/>
      <c r="J8" s="1345"/>
      <c r="K8" s="1345"/>
      <c r="L8" s="1345"/>
      <c r="M8" s="1345"/>
      <c r="N8" s="1346"/>
      <c r="O8" s="1345"/>
      <c r="P8" s="1345"/>
      <c r="Q8" s="1345"/>
      <c r="R8" s="1345"/>
      <c r="S8" s="1345"/>
      <c r="T8" s="1345"/>
      <c r="U8" s="1345"/>
      <c r="V8" s="1345"/>
      <c r="W8" s="1345"/>
      <c r="X8" s="1345"/>
      <c r="Y8" s="1345"/>
      <c r="Z8" s="1345"/>
      <c r="AA8" s="1345"/>
      <c r="AB8" s="1345"/>
      <c r="AC8" s="1345"/>
      <c r="AD8" s="1345"/>
      <c r="AE8" s="1345"/>
      <c r="AF8" s="1345"/>
      <c r="AG8" s="1347"/>
      <c r="AH8" s="828"/>
    </row>
    <row r="9" spans="1:69" ht="20.25" customHeight="1" x14ac:dyDescent="0.2">
      <c r="A9" s="1327" t="s">
        <v>519</v>
      </c>
      <c r="B9" s="1327"/>
      <c r="C9" s="1328"/>
      <c r="D9" s="835"/>
      <c r="E9" s="1328" t="s">
        <v>520</v>
      </c>
      <c r="F9" s="1334"/>
      <c r="G9" s="1334"/>
      <c r="H9" s="1334"/>
      <c r="I9" s="1334"/>
      <c r="J9" s="1334"/>
      <c r="K9" s="1334"/>
      <c r="L9" s="1334"/>
      <c r="M9" s="1334"/>
      <c r="N9" s="1335"/>
      <c r="O9" s="1334"/>
      <c r="P9" s="1334"/>
      <c r="Q9" s="1334"/>
      <c r="R9" s="1334"/>
      <c r="S9" s="1334"/>
      <c r="T9" s="1334"/>
      <c r="U9" s="1334"/>
      <c r="V9" s="1334"/>
      <c r="W9" s="1334"/>
      <c r="X9" s="1334"/>
      <c r="Y9" s="1334"/>
      <c r="Z9" s="1334"/>
      <c r="AA9" s="1334"/>
      <c r="AB9" s="1334"/>
      <c r="AC9" s="1334"/>
      <c r="AD9" s="1334"/>
      <c r="AE9" s="1334"/>
      <c r="AF9" s="1334"/>
      <c r="AG9" s="1336"/>
      <c r="AH9" s="679"/>
    </row>
    <row r="10" spans="1:69" ht="18.75" customHeight="1" x14ac:dyDescent="0.2">
      <c r="A10" s="1327" t="s">
        <v>521</v>
      </c>
      <c r="B10" s="1327"/>
      <c r="C10" s="1328"/>
      <c r="D10" s="835"/>
      <c r="E10" s="1327" t="s">
        <v>522</v>
      </c>
      <c r="F10" s="1327"/>
      <c r="G10" s="1327"/>
      <c r="H10" s="1327"/>
      <c r="I10" s="1327"/>
      <c r="J10" s="1327"/>
      <c r="K10" s="1327"/>
      <c r="L10" s="1327"/>
      <c r="M10" s="1327"/>
      <c r="N10" s="1329"/>
      <c r="O10" s="1327"/>
      <c r="P10" s="1327"/>
      <c r="Q10" s="1327"/>
      <c r="R10" s="1327"/>
      <c r="S10" s="1327"/>
      <c r="T10" s="1327"/>
      <c r="U10" s="1327"/>
      <c r="V10" s="1327"/>
      <c r="W10" s="1327"/>
      <c r="X10" s="1327"/>
      <c r="Y10" s="1327"/>
      <c r="Z10" s="1327"/>
      <c r="AA10" s="1327"/>
      <c r="AB10" s="1327"/>
      <c r="AC10" s="1327"/>
      <c r="AD10" s="1327"/>
      <c r="AE10" s="1327"/>
      <c r="AF10" s="1327"/>
      <c r="AG10" s="1327"/>
      <c r="AH10" s="679"/>
    </row>
    <row r="11" spans="1:69" ht="17.25" customHeight="1" x14ac:dyDescent="0.2">
      <c r="A11" s="833" t="s">
        <v>545</v>
      </c>
      <c r="B11" s="833"/>
      <c r="C11" s="834"/>
      <c r="D11" s="835"/>
      <c r="E11" s="1330" t="s">
        <v>794</v>
      </c>
      <c r="F11" s="1331"/>
      <c r="G11" s="1331"/>
      <c r="H11" s="1331"/>
      <c r="I11" s="1331"/>
      <c r="J11" s="1331"/>
      <c r="K11" s="1331"/>
      <c r="L11" s="1331"/>
      <c r="M11" s="1331"/>
      <c r="N11" s="1332"/>
      <c r="O11" s="1331"/>
      <c r="P11" s="1331"/>
      <c r="Q11" s="1331"/>
      <c r="R11" s="1331"/>
      <c r="S11" s="1331"/>
      <c r="T11" s="1331"/>
      <c r="U11" s="1331"/>
      <c r="V11" s="1331"/>
      <c r="W11" s="1331"/>
      <c r="X11" s="1331"/>
      <c r="Y11" s="1331"/>
      <c r="Z11" s="1331"/>
      <c r="AA11" s="1331"/>
      <c r="AB11" s="1331"/>
      <c r="AC11" s="1331"/>
      <c r="AD11" s="1331"/>
      <c r="AE11" s="1331"/>
      <c r="AF11" s="1331"/>
      <c r="AG11" s="1333"/>
      <c r="AH11" s="679"/>
    </row>
    <row r="12" spans="1:69" ht="17.25" customHeight="1" x14ac:dyDescent="0.2">
      <c r="A12" s="833" t="s">
        <v>545</v>
      </c>
      <c r="B12" s="833"/>
      <c r="C12" s="834"/>
      <c r="D12" s="835"/>
      <c r="E12" s="1328" t="s">
        <v>512</v>
      </c>
      <c r="F12" s="1334"/>
      <c r="G12" s="1334"/>
      <c r="H12" s="1334"/>
      <c r="I12" s="1334"/>
      <c r="J12" s="1334"/>
      <c r="K12" s="1334"/>
      <c r="L12" s="1334"/>
      <c r="M12" s="1334"/>
      <c r="N12" s="1335"/>
      <c r="O12" s="1334"/>
      <c r="P12" s="1334"/>
      <c r="Q12" s="1334"/>
      <c r="R12" s="1334"/>
      <c r="S12" s="1334"/>
      <c r="T12" s="1334"/>
      <c r="U12" s="1334"/>
      <c r="V12" s="1334"/>
      <c r="W12" s="1334"/>
      <c r="X12" s="1334"/>
      <c r="Y12" s="1334"/>
      <c r="Z12" s="1334"/>
      <c r="AA12" s="1334"/>
      <c r="AB12" s="1334"/>
      <c r="AC12" s="1334"/>
      <c r="AD12" s="1334"/>
      <c r="AE12" s="1334"/>
      <c r="AF12" s="1334"/>
      <c r="AG12" s="1336"/>
      <c r="AH12" s="679"/>
    </row>
    <row r="13" spans="1:69" ht="33.75" customHeight="1" x14ac:dyDescent="0.2">
      <c r="A13" s="1337" t="s">
        <v>523</v>
      </c>
      <c r="B13" s="1337" t="s">
        <v>524</v>
      </c>
      <c r="C13" s="1337" t="s">
        <v>525</v>
      </c>
      <c r="D13" s="1337" t="s">
        <v>526</v>
      </c>
      <c r="E13" s="1337" t="s">
        <v>953</v>
      </c>
      <c r="F13" s="1337" t="s">
        <v>3</v>
      </c>
      <c r="G13" s="1337" t="s">
        <v>952</v>
      </c>
      <c r="H13" s="1072"/>
      <c r="I13" s="1274" t="s">
        <v>817</v>
      </c>
      <c r="J13" s="1274" t="s">
        <v>798</v>
      </c>
      <c r="K13" s="1274" t="s">
        <v>799</v>
      </c>
      <c r="L13" s="1274" t="s">
        <v>800</v>
      </c>
      <c r="M13" s="1274" t="s">
        <v>801</v>
      </c>
      <c r="N13" s="1274" t="s">
        <v>819</v>
      </c>
      <c r="O13" s="1274" t="s">
        <v>818</v>
      </c>
      <c r="P13" s="1324" t="s">
        <v>634</v>
      </c>
      <c r="Q13" s="1324" t="s">
        <v>613</v>
      </c>
      <c r="R13" s="1324" t="s">
        <v>484</v>
      </c>
      <c r="S13" s="1326" t="s">
        <v>556</v>
      </c>
      <c r="T13" s="1326" t="s">
        <v>871</v>
      </c>
      <c r="U13" s="1326" t="s">
        <v>872</v>
      </c>
      <c r="V13" s="1326" t="s">
        <v>873</v>
      </c>
      <c r="W13" s="1318" t="s">
        <v>795</v>
      </c>
      <c r="X13" s="1319" t="s">
        <v>528</v>
      </c>
      <c r="Y13" s="1320"/>
      <c r="Z13" s="1320"/>
      <c r="AA13" s="1320"/>
      <c r="AB13" s="1320"/>
      <c r="AC13" s="1003"/>
      <c r="AD13" s="1321" t="s">
        <v>628</v>
      </c>
      <c r="AE13" s="1322"/>
      <c r="AF13" s="1322"/>
      <c r="AG13" s="1323"/>
      <c r="AH13" s="1314" t="s">
        <v>529</v>
      </c>
      <c r="AI13" s="1316" t="s">
        <v>530</v>
      </c>
      <c r="AJ13" s="1317"/>
      <c r="AK13" s="1302" t="s">
        <v>6</v>
      </c>
      <c r="AL13" s="1312" t="s">
        <v>479</v>
      </c>
      <c r="AM13" s="1370" t="s">
        <v>478</v>
      </c>
      <c r="AN13" s="1372" t="s">
        <v>477</v>
      </c>
      <c r="AO13" s="1004" t="s">
        <v>531</v>
      </c>
      <c r="AP13" s="1005" t="s">
        <v>532</v>
      </c>
      <c r="AQ13" s="1005" t="s">
        <v>533</v>
      </c>
      <c r="AR13" s="1368" t="s">
        <v>558</v>
      </c>
      <c r="AS13" s="1369"/>
      <c r="AT13" s="1369"/>
      <c r="AU13" s="1369"/>
      <c r="AV13" s="1369"/>
      <c r="AW13" s="1369"/>
      <c r="AX13" s="1369"/>
      <c r="AY13" s="1369"/>
      <c r="AZ13" s="1369"/>
      <c r="BA13" s="1369"/>
      <c r="BB13" s="1369"/>
      <c r="BC13" s="1369"/>
      <c r="BD13" s="1369"/>
      <c r="BE13" s="1369"/>
      <c r="BF13" s="1006"/>
      <c r="BG13" s="1352" t="s">
        <v>1076</v>
      </c>
      <c r="BH13" s="1353"/>
      <c r="BI13" s="1353"/>
      <c r="BJ13" s="1353"/>
      <c r="BK13" s="1353"/>
      <c r="BL13" s="1353"/>
      <c r="BM13" s="1354"/>
      <c r="BN13" s="1352" t="s">
        <v>960</v>
      </c>
      <c r="BO13" s="1353"/>
      <c r="BP13" s="1353"/>
      <c r="BQ13" s="1354"/>
    </row>
    <row r="14" spans="1:69" s="665" customFormat="1" ht="94.5" customHeight="1" thickBot="1" x14ac:dyDescent="0.25">
      <c r="A14" s="1338"/>
      <c r="B14" s="1337"/>
      <c r="C14" s="1337"/>
      <c r="D14" s="1337"/>
      <c r="E14" s="1337"/>
      <c r="F14" s="1337"/>
      <c r="G14" s="1337"/>
      <c r="H14" s="1072"/>
      <c r="I14" s="1274"/>
      <c r="J14" s="1274"/>
      <c r="K14" s="1274"/>
      <c r="L14" s="1274"/>
      <c r="M14" s="1274"/>
      <c r="N14" s="1274"/>
      <c r="O14" s="1274"/>
      <c r="P14" s="1325"/>
      <c r="Q14" s="1325"/>
      <c r="R14" s="1325"/>
      <c r="S14" s="1326"/>
      <c r="T14" s="1326"/>
      <c r="U14" s="1326" t="s">
        <v>874</v>
      </c>
      <c r="V14" s="1326" t="s">
        <v>873</v>
      </c>
      <c r="W14" s="1318"/>
      <c r="X14" s="1007" t="s">
        <v>597</v>
      </c>
      <c r="Y14" s="1007" t="s">
        <v>629</v>
      </c>
      <c r="Z14" s="1007" t="s">
        <v>598</v>
      </c>
      <c r="AA14" s="1007" t="s">
        <v>770</v>
      </c>
      <c r="AB14" s="1008" t="s">
        <v>600</v>
      </c>
      <c r="AC14" s="1008" t="s">
        <v>789</v>
      </c>
      <c r="AD14" s="1009" t="s">
        <v>630</v>
      </c>
      <c r="AE14" s="1009" t="s">
        <v>631</v>
      </c>
      <c r="AF14" s="1009" t="s">
        <v>790</v>
      </c>
      <c r="AG14" s="1010" t="s">
        <v>6</v>
      </c>
      <c r="AH14" s="1315"/>
      <c r="AI14" s="1000" t="s">
        <v>481</v>
      </c>
      <c r="AJ14" s="1001" t="s">
        <v>480</v>
      </c>
      <c r="AK14" s="1302"/>
      <c r="AL14" s="1313"/>
      <c r="AM14" s="1371"/>
      <c r="AN14" s="1372"/>
      <c r="AO14" s="1011"/>
      <c r="AP14" s="1012"/>
      <c r="AQ14" s="1011"/>
      <c r="AR14" s="663" t="s">
        <v>559</v>
      </c>
      <c r="AS14" s="663" t="s">
        <v>109</v>
      </c>
      <c r="AT14" s="663" t="s">
        <v>104</v>
      </c>
      <c r="AU14" s="663" t="s">
        <v>97</v>
      </c>
      <c r="AV14" s="663" t="s">
        <v>560</v>
      </c>
      <c r="AW14" s="663" t="s">
        <v>389</v>
      </c>
      <c r="AX14" s="663" t="s">
        <v>358</v>
      </c>
      <c r="AY14" s="663" t="s">
        <v>101</v>
      </c>
      <c r="AZ14" s="663" t="s">
        <v>561</v>
      </c>
      <c r="BA14" s="663" t="s">
        <v>562</v>
      </c>
      <c r="BB14" s="663" t="s">
        <v>563</v>
      </c>
      <c r="BC14" s="663" t="s">
        <v>564</v>
      </c>
      <c r="BD14" s="664" t="s">
        <v>565</v>
      </c>
      <c r="BE14" s="664" t="s">
        <v>566</v>
      </c>
      <c r="BF14" s="1013"/>
      <c r="BG14" s="1014" t="s">
        <v>481</v>
      </c>
      <c r="BH14" s="1015" t="s">
        <v>480</v>
      </c>
      <c r="BI14" s="1015" t="s">
        <v>965</v>
      </c>
      <c r="BJ14" s="1016" t="s">
        <v>6</v>
      </c>
      <c r="BK14" s="1017" t="s">
        <v>479</v>
      </c>
      <c r="BL14" s="1018" t="s">
        <v>478</v>
      </c>
      <c r="BM14" s="1018" t="s">
        <v>477</v>
      </c>
      <c r="BN14" s="1014" t="s">
        <v>481</v>
      </c>
      <c r="BO14" s="1015" t="s">
        <v>480</v>
      </c>
      <c r="BP14" s="1015" t="s">
        <v>965</v>
      </c>
      <c r="BQ14" s="1016" t="s">
        <v>6</v>
      </c>
    </row>
    <row r="15" spans="1:69" s="641" customFormat="1" ht="60.75" customHeight="1" x14ac:dyDescent="0.2">
      <c r="A15" s="1255" t="str">
        <f>+E11</f>
        <v>115 Fortalecimiento Institucional desde la Gestión Pedagógica</v>
      </c>
      <c r="B15" s="1255" t="s">
        <v>796</v>
      </c>
      <c r="C15" s="1255" t="s">
        <v>511</v>
      </c>
      <c r="D15" s="1255" t="s">
        <v>510</v>
      </c>
      <c r="E15" s="1255" t="s">
        <v>536</v>
      </c>
      <c r="F15" s="1348" t="s">
        <v>573</v>
      </c>
      <c r="G15" s="895">
        <v>43</v>
      </c>
      <c r="H15" s="1076">
        <v>50</v>
      </c>
      <c r="I15" s="844">
        <v>1</v>
      </c>
      <c r="J15" s="844" t="s">
        <v>802</v>
      </c>
      <c r="K15" s="845">
        <v>43081</v>
      </c>
      <c r="L15" s="845">
        <v>43097</v>
      </c>
      <c r="M15" s="845">
        <v>43103</v>
      </c>
      <c r="N15" s="591" t="s">
        <v>824</v>
      </c>
      <c r="O15" s="845" t="s">
        <v>835</v>
      </c>
      <c r="P15" s="623" t="s">
        <v>737</v>
      </c>
      <c r="Q15" s="825">
        <v>80111621</v>
      </c>
      <c r="R15" s="624" t="s">
        <v>693</v>
      </c>
      <c r="S15" s="885">
        <v>30303</v>
      </c>
      <c r="T15" s="885" t="s">
        <v>875</v>
      </c>
      <c r="U15" s="885" t="s">
        <v>876</v>
      </c>
      <c r="V15" s="885" t="s">
        <v>877</v>
      </c>
      <c r="W15" s="625" t="s">
        <v>601</v>
      </c>
      <c r="X15" s="626" t="s">
        <v>559</v>
      </c>
      <c r="Y15" s="627" t="s">
        <v>559</v>
      </c>
      <c r="Z15" s="628">
        <v>10</v>
      </c>
      <c r="AA15" s="629">
        <v>1</v>
      </c>
      <c r="AB15" s="997" t="s">
        <v>626</v>
      </c>
      <c r="AC15" s="846" t="str">
        <f>IF(AB15=listas!$C$1,listas!$B$1,IF(AB15=listas!$C$2,listas!$B$2,IF(AB15=listas!$C$3,listas!$B$3,IF(AB15=listas!$C$4,listas!$B$4,IF(AB15=listas!$C$5,listas!$B$5,IF(AB15=listas!$C$6,listas!$B$6,IF(AB15=listas!$C$7,listas!$B$7,IF(AB15=listas!$C$8,listas!$B$8,""))))))))</f>
        <v>CCE-05</v>
      </c>
      <c r="AD15" s="767">
        <v>73600000</v>
      </c>
      <c r="AE15" s="767"/>
      <c r="AF15" s="767"/>
      <c r="AG15" s="1033">
        <f t="shared" ref="AG15:AG21" si="0">+AD15+AE15</f>
        <v>73600000</v>
      </c>
      <c r="AH15" s="635"/>
      <c r="AI15" s="553"/>
      <c r="AJ15" s="627"/>
      <c r="AK15" s="636"/>
      <c r="AL15" s="637"/>
      <c r="AM15" s="638"/>
      <c r="AN15" s="639"/>
      <c r="AO15" s="639"/>
      <c r="AP15" s="639"/>
      <c r="AQ15" s="639"/>
      <c r="AR15" s="633"/>
      <c r="AS15" s="633"/>
      <c r="AT15" s="633">
        <v>21525000</v>
      </c>
      <c r="AU15" s="633"/>
      <c r="AV15" s="633"/>
      <c r="AW15" s="633">
        <v>21525000</v>
      </c>
      <c r="AX15" s="633"/>
      <c r="AY15" s="633"/>
      <c r="AZ15" s="633">
        <v>21525000</v>
      </c>
      <c r="BA15" s="633"/>
      <c r="BB15" s="633"/>
      <c r="BC15" s="633">
        <v>21525000</v>
      </c>
      <c r="BD15" s="639"/>
      <c r="BE15" s="640">
        <f>SUM(AR15:BD15)</f>
        <v>86100000</v>
      </c>
      <c r="BF15" s="641" t="b">
        <f>AG15=BE15</f>
        <v>0</v>
      </c>
      <c r="BG15" s="767">
        <v>73600000</v>
      </c>
      <c r="BH15" s="767"/>
      <c r="BI15" s="767"/>
      <c r="BJ15" s="767">
        <f t="shared" ref="BJ15:BJ20" si="1">+BG15+BH15</f>
        <v>73600000</v>
      </c>
      <c r="BK15" s="956">
        <v>43116</v>
      </c>
      <c r="BL15" s="957">
        <v>12</v>
      </c>
      <c r="BM15" s="960" t="s">
        <v>1012</v>
      </c>
      <c r="BN15" s="639"/>
      <c r="BO15" s="639"/>
      <c r="BP15" s="639"/>
      <c r="BQ15" s="767"/>
    </row>
    <row r="16" spans="1:69" s="641" customFormat="1" ht="60" customHeight="1" x14ac:dyDescent="0.2">
      <c r="A16" s="1255"/>
      <c r="B16" s="1255"/>
      <c r="C16" s="1255"/>
      <c r="D16" s="1255"/>
      <c r="E16" s="1255"/>
      <c r="F16" s="1348"/>
      <c r="G16" s="895">
        <v>44</v>
      </c>
      <c r="H16" s="1076">
        <v>51</v>
      </c>
      <c r="I16" s="844">
        <v>2</v>
      </c>
      <c r="J16" s="844" t="s">
        <v>802</v>
      </c>
      <c r="K16" s="845">
        <v>43084</v>
      </c>
      <c r="L16" s="845">
        <v>43097</v>
      </c>
      <c r="M16" s="845">
        <v>43103</v>
      </c>
      <c r="N16" s="591" t="s">
        <v>824</v>
      </c>
      <c r="O16" s="845" t="s">
        <v>836</v>
      </c>
      <c r="P16" s="623" t="s">
        <v>738</v>
      </c>
      <c r="Q16" s="825">
        <v>80111621</v>
      </c>
      <c r="R16" s="624" t="s">
        <v>693</v>
      </c>
      <c r="S16" s="885">
        <v>30303</v>
      </c>
      <c r="T16" s="885" t="s">
        <v>875</v>
      </c>
      <c r="U16" s="885" t="s">
        <v>876</v>
      </c>
      <c r="V16" s="885" t="s">
        <v>877</v>
      </c>
      <c r="W16" s="625" t="s">
        <v>601</v>
      </c>
      <c r="X16" s="626" t="s">
        <v>559</v>
      </c>
      <c r="Y16" s="627" t="s">
        <v>559</v>
      </c>
      <c r="Z16" s="628">
        <v>10</v>
      </c>
      <c r="AA16" s="629">
        <v>1</v>
      </c>
      <c r="AB16" s="997" t="s">
        <v>626</v>
      </c>
      <c r="AC16" s="846" t="str">
        <f>IF(AB16=listas!$C$1,listas!$B$1,IF(AB16=listas!$C$2,listas!$B$2,IF(AB16=listas!$C$3,listas!$B$3,IF(AB16=listas!$C$4,listas!$B$4,IF(AB16=listas!$C$5,listas!$B$5,IF(AB16=listas!$C$6,listas!$B$6,IF(AB16=listas!$C$7,listas!$B$7,IF(AB16=listas!$C$8,listas!$B$8,""))))))))</f>
        <v>CCE-05</v>
      </c>
      <c r="AD16" s="767">
        <v>70000000</v>
      </c>
      <c r="AE16" s="767"/>
      <c r="AF16" s="767"/>
      <c r="AG16" s="1033">
        <f t="shared" si="0"/>
        <v>70000000</v>
      </c>
      <c r="AH16" s="635"/>
      <c r="AI16" s="553"/>
      <c r="AJ16" s="627"/>
      <c r="AK16" s="636"/>
      <c r="AL16" s="637"/>
      <c r="AM16" s="638"/>
      <c r="AN16" s="639"/>
      <c r="AO16" s="639"/>
      <c r="AP16" s="639"/>
      <c r="AQ16" s="639"/>
      <c r="AR16" s="634"/>
      <c r="AS16" s="634"/>
      <c r="AT16" s="634">
        <v>17437500</v>
      </c>
      <c r="AU16" s="634"/>
      <c r="AV16" s="634"/>
      <c r="AW16" s="634">
        <v>17437500</v>
      </c>
      <c r="AX16" s="634"/>
      <c r="AY16" s="634"/>
      <c r="AZ16" s="634">
        <v>17437500</v>
      </c>
      <c r="BA16" s="634"/>
      <c r="BB16" s="634"/>
      <c r="BC16" s="634">
        <v>17437500</v>
      </c>
      <c r="BD16" s="639"/>
      <c r="BE16" s="640">
        <f t="shared" ref="BE16:BE140" si="2">SUM(AR16:BD16)</f>
        <v>69750000</v>
      </c>
      <c r="BF16" s="641" t="b">
        <f t="shared" ref="BF16:BF125" si="3">AG16=BE16</f>
        <v>0</v>
      </c>
      <c r="BG16" s="767">
        <v>70000000</v>
      </c>
      <c r="BH16" s="767"/>
      <c r="BI16" s="767"/>
      <c r="BJ16" s="767">
        <f t="shared" si="1"/>
        <v>70000000</v>
      </c>
      <c r="BK16" s="956">
        <v>43116</v>
      </c>
      <c r="BL16" s="957">
        <v>13</v>
      </c>
      <c r="BM16" s="960" t="s">
        <v>1013</v>
      </c>
      <c r="BN16" s="639"/>
      <c r="BO16" s="639"/>
      <c r="BP16" s="639"/>
      <c r="BQ16" s="767"/>
    </row>
    <row r="17" spans="1:69" s="641" customFormat="1" ht="58.5" customHeight="1" x14ac:dyDescent="0.2">
      <c r="A17" s="1255"/>
      <c r="B17" s="1255"/>
      <c r="C17" s="1255"/>
      <c r="D17" s="1255"/>
      <c r="E17" s="1255"/>
      <c r="F17" s="1348"/>
      <c r="G17" s="895">
        <v>45</v>
      </c>
      <c r="H17" s="1076">
        <v>52</v>
      </c>
      <c r="I17" s="844">
        <v>3</v>
      </c>
      <c r="J17" s="844" t="s">
        <v>802</v>
      </c>
      <c r="K17" s="845">
        <v>43090</v>
      </c>
      <c r="L17" s="845">
        <v>43097</v>
      </c>
      <c r="M17" s="845">
        <v>43103</v>
      </c>
      <c r="N17" s="591" t="s">
        <v>824</v>
      </c>
      <c r="O17" s="845" t="s">
        <v>837</v>
      </c>
      <c r="P17" s="623" t="s">
        <v>739</v>
      </c>
      <c r="Q17" s="825">
        <v>80111621</v>
      </c>
      <c r="R17" s="624" t="s">
        <v>693</v>
      </c>
      <c r="S17" s="885">
        <v>30303</v>
      </c>
      <c r="T17" s="885" t="s">
        <v>875</v>
      </c>
      <c r="U17" s="885" t="s">
        <v>876</v>
      </c>
      <c r="V17" s="885" t="s">
        <v>877</v>
      </c>
      <c r="W17" s="625" t="s">
        <v>601</v>
      </c>
      <c r="X17" s="626" t="s">
        <v>559</v>
      </c>
      <c r="Y17" s="627" t="s">
        <v>559</v>
      </c>
      <c r="Z17" s="628">
        <v>10</v>
      </c>
      <c r="AA17" s="629">
        <v>1</v>
      </c>
      <c r="AB17" s="997" t="s">
        <v>626</v>
      </c>
      <c r="AC17" s="846" t="str">
        <f>IF(AB17=listas!$C$1,listas!$B$1,IF(AB17=listas!$C$2,listas!$B$2,IF(AB17=listas!$C$3,listas!$B$3,IF(AB17=listas!$C$4,listas!$B$4,IF(AB17=listas!$C$5,listas!$B$5,IF(AB17=listas!$C$6,listas!$B$6,IF(AB17=listas!$C$7,listas!$B$7,IF(AB17=listas!$C$8,listas!$B$8,""))))))))</f>
        <v>CCE-05</v>
      </c>
      <c r="AD17" s="767">
        <v>70000000</v>
      </c>
      <c r="AE17" s="767"/>
      <c r="AF17" s="767"/>
      <c r="AG17" s="1033">
        <f t="shared" si="0"/>
        <v>70000000</v>
      </c>
      <c r="AH17" s="635"/>
      <c r="AI17" s="553"/>
      <c r="AJ17" s="627"/>
      <c r="AK17" s="636"/>
      <c r="AL17" s="637"/>
      <c r="AM17" s="638"/>
      <c r="AN17" s="639"/>
      <c r="AO17" s="639"/>
      <c r="AP17" s="639"/>
      <c r="AQ17" s="639"/>
      <c r="AR17" s="634"/>
      <c r="AS17" s="634"/>
      <c r="AT17" s="634">
        <v>17437500</v>
      </c>
      <c r="AU17" s="634"/>
      <c r="AV17" s="634"/>
      <c r="AW17" s="634">
        <v>17437500</v>
      </c>
      <c r="AX17" s="634"/>
      <c r="AY17" s="634"/>
      <c r="AZ17" s="634">
        <v>17437500</v>
      </c>
      <c r="BA17" s="634"/>
      <c r="BB17" s="634"/>
      <c r="BC17" s="634">
        <v>17437500</v>
      </c>
      <c r="BD17" s="639"/>
      <c r="BE17" s="640">
        <f t="shared" si="2"/>
        <v>69750000</v>
      </c>
      <c r="BF17" s="641" t="b">
        <f t="shared" si="3"/>
        <v>0</v>
      </c>
      <c r="BG17" s="767">
        <v>70000000</v>
      </c>
      <c r="BH17" s="767"/>
      <c r="BI17" s="767"/>
      <c r="BJ17" s="767">
        <f t="shared" si="1"/>
        <v>70000000</v>
      </c>
      <c r="BK17" s="956">
        <v>43116</v>
      </c>
      <c r="BL17" s="957">
        <v>14</v>
      </c>
      <c r="BM17" s="960" t="s">
        <v>1014</v>
      </c>
      <c r="BN17" s="639"/>
      <c r="BO17" s="639"/>
      <c r="BP17" s="639"/>
      <c r="BQ17" s="767"/>
    </row>
    <row r="18" spans="1:69" s="641" customFormat="1" ht="33.75" customHeight="1" x14ac:dyDescent="0.2">
      <c r="A18" s="1255"/>
      <c r="B18" s="1255"/>
      <c r="C18" s="1255"/>
      <c r="D18" s="1255"/>
      <c r="E18" s="1255"/>
      <c r="F18" s="1348"/>
      <c r="G18" s="895">
        <v>46</v>
      </c>
      <c r="H18" s="1076">
        <v>54</v>
      </c>
      <c r="I18" s="844">
        <v>4</v>
      </c>
      <c r="J18" s="844" t="s">
        <v>802</v>
      </c>
      <c r="K18" s="845">
        <v>43081</v>
      </c>
      <c r="L18" s="845">
        <v>43110</v>
      </c>
      <c r="M18" s="845">
        <v>43110</v>
      </c>
      <c r="N18" s="591" t="s">
        <v>824</v>
      </c>
      <c r="O18" s="844" t="s">
        <v>828</v>
      </c>
      <c r="P18" s="623" t="s">
        <v>572</v>
      </c>
      <c r="Q18" s="825">
        <v>80111601</v>
      </c>
      <c r="R18" s="624" t="s">
        <v>693</v>
      </c>
      <c r="S18" s="885">
        <v>30303</v>
      </c>
      <c r="T18" s="885" t="s">
        <v>875</v>
      </c>
      <c r="U18" s="885" t="s">
        <v>850</v>
      </c>
      <c r="V18" s="885" t="s">
        <v>878</v>
      </c>
      <c r="W18" s="625" t="s">
        <v>601</v>
      </c>
      <c r="X18" s="626" t="s">
        <v>559</v>
      </c>
      <c r="Y18" s="627" t="s">
        <v>559</v>
      </c>
      <c r="Z18" s="628">
        <v>350</v>
      </c>
      <c r="AA18" s="629">
        <v>0</v>
      </c>
      <c r="AB18" s="997" t="s">
        <v>626</v>
      </c>
      <c r="AC18" s="846" t="str">
        <f>IF(AB18=listas!$C$1,listas!$B$1,IF(AB18=listas!$C$2,listas!$B$2,IF(AB18=listas!$C$3,listas!$B$3,IF(AB18=listas!$C$4,listas!$B$4,IF(AB18=listas!$C$5,listas!$B$5,IF(AB18=listas!$C$6,listas!$B$6,IF(AB18=listas!$C$7,listas!$B$7,IF(AB18=listas!$C$8,listas!$B$8,""))))))))</f>
        <v>CCE-05</v>
      </c>
      <c r="AD18" s="767">
        <v>44115472</v>
      </c>
      <c r="AE18" s="767"/>
      <c r="AF18" s="767"/>
      <c r="AG18" s="1033">
        <f t="shared" si="0"/>
        <v>44115472</v>
      </c>
      <c r="AH18" s="635"/>
      <c r="AI18" s="553"/>
      <c r="AJ18" s="627"/>
      <c r="AK18" s="636"/>
      <c r="AL18" s="637"/>
      <c r="AM18" s="638"/>
      <c r="AN18" s="639"/>
      <c r="AO18" s="639"/>
      <c r="AP18" s="639"/>
      <c r="AQ18" s="639"/>
      <c r="AR18" s="634"/>
      <c r="AS18" s="634">
        <v>3836128</v>
      </c>
      <c r="AT18" s="634">
        <v>3836128</v>
      </c>
      <c r="AU18" s="634">
        <v>3836128</v>
      </c>
      <c r="AV18" s="634">
        <v>3836128</v>
      </c>
      <c r="AW18" s="634">
        <v>3836128</v>
      </c>
      <c r="AX18" s="634">
        <v>3836128</v>
      </c>
      <c r="AY18" s="634">
        <v>3836128</v>
      </c>
      <c r="AZ18" s="634">
        <v>3836128</v>
      </c>
      <c r="BA18" s="634">
        <v>3836128</v>
      </c>
      <c r="BB18" s="634">
        <v>3836128</v>
      </c>
      <c r="BC18" s="634">
        <v>5754192</v>
      </c>
      <c r="BD18" s="639"/>
      <c r="BE18" s="640">
        <f t="shared" si="2"/>
        <v>44115472</v>
      </c>
      <c r="BF18" s="641" t="b">
        <f t="shared" si="3"/>
        <v>1</v>
      </c>
      <c r="BG18" s="767">
        <v>44115472</v>
      </c>
      <c r="BH18" s="767"/>
      <c r="BI18" s="767"/>
      <c r="BJ18" s="767">
        <f t="shared" si="1"/>
        <v>44115472</v>
      </c>
      <c r="BK18" s="956">
        <v>43110</v>
      </c>
      <c r="BL18" s="844">
        <v>5</v>
      </c>
      <c r="BM18" s="960" t="s">
        <v>1015</v>
      </c>
      <c r="BN18" s="991"/>
      <c r="BO18" s="639"/>
      <c r="BP18" s="639"/>
      <c r="BQ18" s="767"/>
    </row>
    <row r="19" spans="1:69" s="641" customFormat="1" ht="34.5" customHeight="1" x14ac:dyDescent="0.2">
      <c r="A19" s="1255"/>
      <c r="B19" s="1255"/>
      <c r="C19" s="1255"/>
      <c r="D19" s="1255"/>
      <c r="E19" s="1255"/>
      <c r="F19" s="1348"/>
      <c r="G19" s="895">
        <v>47</v>
      </c>
      <c r="H19" s="1076">
        <v>55</v>
      </c>
      <c r="I19" s="844">
        <v>5</v>
      </c>
      <c r="J19" s="844" t="s">
        <v>802</v>
      </c>
      <c r="K19" s="845">
        <v>43112</v>
      </c>
      <c r="L19" s="845">
        <v>43116</v>
      </c>
      <c r="M19" s="845">
        <v>43116</v>
      </c>
      <c r="N19" s="845" t="s">
        <v>869</v>
      </c>
      <c r="O19" s="844"/>
      <c r="P19" s="623" t="s">
        <v>740</v>
      </c>
      <c r="Q19" s="825">
        <v>80111621</v>
      </c>
      <c r="R19" s="624" t="s">
        <v>693</v>
      </c>
      <c r="S19" s="885">
        <v>30303</v>
      </c>
      <c r="T19" s="885" t="s">
        <v>875</v>
      </c>
      <c r="U19" s="885" t="s">
        <v>876</v>
      </c>
      <c r="V19" s="885" t="s">
        <v>879</v>
      </c>
      <c r="W19" s="625" t="s">
        <v>601</v>
      </c>
      <c r="X19" s="626" t="s">
        <v>559</v>
      </c>
      <c r="Y19" s="627" t="s">
        <v>559</v>
      </c>
      <c r="Z19" s="628">
        <v>10</v>
      </c>
      <c r="AA19" s="629">
        <v>1</v>
      </c>
      <c r="AB19" s="997" t="s">
        <v>626</v>
      </c>
      <c r="AC19" s="846" t="str">
        <f>IF(AB19=listas!$C$1,listas!$B$1,IF(AB19=listas!$C$2,listas!$B$2,IF(AB19=listas!$C$3,listas!$B$3,IF(AB19=listas!$C$4,listas!$B$4,IF(AB19=listas!$C$5,listas!$B$5,IF(AB19=listas!$C$6,listas!$B$6,IF(AB19=listas!$C$7,listas!$B$7,IF(AB19=listas!$C$8,listas!$B$8,""))))))))</f>
        <v>CCE-05</v>
      </c>
      <c r="AD19" s="767">
        <v>312000000</v>
      </c>
      <c r="AE19" s="767"/>
      <c r="AF19" s="767"/>
      <c r="AG19" s="1033">
        <f t="shared" si="0"/>
        <v>312000000</v>
      </c>
      <c r="AH19" s="635"/>
      <c r="AI19" s="553"/>
      <c r="AJ19" s="627"/>
      <c r="AK19" s="636"/>
      <c r="AL19" s="637"/>
      <c r="AM19" s="638"/>
      <c r="AN19" s="639"/>
      <c r="AO19" s="639"/>
      <c r="AP19" s="639"/>
      <c r="AQ19" s="639"/>
      <c r="AR19" s="634"/>
      <c r="AS19" s="634"/>
      <c r="AT19" s="634"/>
      <c r="AU19" s="634">
        <v>75000000</v>
      </c>
      <c r="AV19" s="634"/>
      <c r="AW19" s="634"/>
      <c r="AX19" s="634">
        <v>75000000</v>
      </c>
      <c r="AY19" s="634"/>
      <c r="AZ19" s="634"/>
      <c r="BA19" s="634">
        <v>75000000</v>
      </c>
      <c r="BB19" s="634"/>
      <c r="BC19" s="634">
        <v>75000000</v>
      </c>
      <c r="BD19" s="639"/>
      <c r="BE19" s="640">
        <f t="shared" si="2"/>
        <v>300000000</v>
      </c>
      <c r="BF19" s="641" t="b">
        <f t="shared" si="3"/>
        <v>0</v>
      </c>
      <c r="BG19" s="767">
        <v>312000000</v>
      </c>
      <c r="BH19" s="767"/>
      <c r="BI19" s="767"/>
      <c r="BJ19" s="767">
        <f t="shared" si="1"/>
        <v>312000000</v>
      </c>
      <c r="BK19" s="956">
        <v>43123</v>
      </c>
      <c r="BL19" s="844">
        <v>49</v>
      </c>
      <c r="BM19" s="960" t="s">
        <v>976</v>
      </c>
      <c r="BN19" s="639"/>
      <c r="BO19" s="639"/>
      <c r="BP19" s="639"/>
      <c r="BQ19" s="767"/>
    </row>
    <row r="20" spans="1:69" s="641" customFormat="1" ht="57.75" customHeight="1" x14ac:dyDescent="0.2">
      <c r="A20" s="1255"/>
      <c r="B20" s="1255"/>
      <c r="C20" s="1255"/>
      <c r="D20" s="1255"/>
      <c r="E20" s="1255"/>
      <c r="F20" s="1348"/>
      <c r="G20" s="895">
        <v>48</v>
      </c>
      <c r="H20" s="1076">
        <v>56</v>
      </c>
      <c r="I20" s="864">
        <v>6</v>
      </c>
      <c r="J20" s="844" t="s">
        <v>802</v>
      </c>
      <c r="K20" s="845">
        <v>43105</v>
      </c>
      <c r="L20" s="845">
        <v>43111</v>
      </c>
      <c r="M20" s="845">
        <v>43112</v>
      </c>
      <c r="N20" s="845" t="s">
        <v>824</v>
      </c>
      <c r="O20" s="844" t="s">
        <v>867</v>
      </c>
      <c r="P20" s="623" t="s">
        <v>694</v>
      </c>
      <c r="Q20" s="825">
        <v>80111621</v>
      </c>
      <c r="R20" s="624" t="s">
        <v>695</v>
      </c>
      <c r="S20" s="885">
        <v>30303</v>
      </c>
      <c r="T20" s="885" t="s">
        <v>875</v>
      </c>
      <c r="U20" s="832" t="s">
        <v>847</v>
      </c>
      <c r="V20" s="832" t="s">
        <v>880</v>
      </c>
      <c r="W20" s="625" t="s">
        <v>603</v>
      </c>
      <c r="X20" s="626" t="s">
        <v>559</v>
      </c>
      <c r="Y20" s="627" t="s">
        <v>559</v>
      </c>
      <c r="Z20" s="628">
        <v>11</v>
      </c>
      <c r="AA20" s="629">
        <v>1</v>
      </c>
      <c r="AB20" s="997" t="s">
        <v>626</v>
      </c>
      <c r="AC20" s="846" t="str">
        <f>IF(AB20=listas!$C$1,listas!$B$1,IF(AB20=listas!$C$2,listas!$B$2,IF(AB20=listas!$C$3,listas!$B$3,IF(AB20=listas!$C$4,listas!$B$4,IF(AB20=listas!$C$5,listas!$B$5,IF(AB20=listas!$C$6,listas!$B$6,IF(AB20=listas!$C$7,listas!$B$7,IF(AB20=listas!$C$8,listas!$B$8,""))))))))</f>
        <v>CCE-05</v>
      </c>
      <c r="AD20" s="767">
        <v>36816528</v>
      </c>
      <c r="AE20" s="767"/>
      <c r="AF20" s="767"/>
      <c r="AG20" s="1033">
        <f t="shared" si="0"/>
        <v>36816528</v>
      </c>
      <c r="AH20" s="635"/>
      <c r="AI20" s="553"/>
      <c r="AJ20" s="627"/>
      <c r="AK20" s="636"/>
      <c r="AL20" s="637"/>
      <c r="AM20" s="638"/>
      <c r="AN20" s="639"/>
      <c r="AO20" s="639"/>
      <c r="AP20" s="639"/>
      <c r="AQ20" s="639"/>
      <c r="AR20" s="634"/>
      <c r="AS20" s="634"/>
      <c r="AT20" s="634"/>
      <c r="AU20" s="634">
        <v>6816528</v>
      </c>
      <c r="AV20" s="634"/>
      <c r="AW20" s="634"/>
      <c r="AX20" s="634">
        <v>10000000</v>
      </c>
      <c r="AY20" s="634"/>
      <c r="AZ20" s="634"/>
      <c r="BA20" s="634">
        <v>10000000</v>
      </c>
      <c r="BB20" s="634"/>
      <c r="BC20" s="634">
        <v>10000000</v>
      </c>
      <c r="BD20" s="639"/>
      <c r="BE20" s="640">
        <f t="shared" si="2"/>
        <v>36816528</v>
      </c>
      <c r="BF20" s="641" t="b">
        <f t="shared" si="3"/>
        <v>1</v>
      </c>
      <c r="BG20" s="767">
        <v>36816528</v>
      </c>
      <c r="BH20" s="767"/>
      <c r="BI20" s="767"/>
      <c r="BJ20" s="767">
        <f t="shared" si="1"/>
        <v>36816528</v>
      </c>
      <c r="BK20" s="956">
        <v>43119</v>
      </c>
      <c r="BL20" s="844">
        <v>31</v>
      </c>
      <c r="BM20" s="960" t="s">
        <v>976</v>
      </c>
      <c r="BN20" s="639"/>
      <c r="BO20" s="639"/>
      <c r="BP20" s="639"/>
      <c r="BQ20" s="767"/>
    </row>
    <row r="21" spans="1:69" s="641" customFormat="1" ht="22.5" customHeight="1" thickBot="1" x14ac:dyDescent="0.25">
      <c r="A21" s="1255"/>
      <c r="B21" s="1255"/>
      <c r="C21" s="1255"/>
      <c r="D21" s="1255"/>
      <c r="E21" s="1255"/>
      <c r="F21" s="1348"/>
      <c r="G21" s="895">
        <v>49</v>
      </c>
      <c r="H21" s="1076">
        <v>57</v>
      </c>
      <c r="I21" s="846"/>
      <c r="J21" s="846"/>
      <c r="K21" s="846"/>
      <c r="L21" s="846"/>
      <c r="M21" s="846"/>
      <c r="N21" s="846"/>
      <c r="O21" s="846"/>
      <c r="P21" s="623" t="s">
        <v>696</v>
      </c>
      <c r="Q21" s="825">
        <v>80111621</v>
      </c>
      <c r="R21" s="624" t="s">
        <v>695</v>
      </c>
      <c r="S21" s="885">
        <v>30303</v>
      </c>
      <c r="T21" s="885" t="s">
        <v>875</v>
      </c>
      <c r="U21" s="885" t="s">
        <v>876</v>
      </c>
      <c r="V21" s="885" t="s">
        <v>879</v>
      </c>
      <c r="W21" s="625" t="s">
        <v>603</v>
      </c>
      <c r="X21" s="626" t="s">
        <v>358</v>
      </c>
      <c r="Y21" s="627" t="s">
        <v>358</v>
      </c>
      <c r="Z21" s="628">
        <v>5</v>
      </c>
      <c r="AA21" s="629">
        <v>1</v>
      </c>
      <c r="AB21" s="997" t="s">
        <v>626</v>
      </c>
      <c r="AC21" s="846" t="str">
        <f>IF(AB21=listas!$C$1,listas!$B$1,IF(AB21=listas!$C$2,listas!$B$2,IF(AB21=listas!$C$3,listas!$B$3,IF(AB21=listas!$C$4,listas!$B$4,IF(AB21=listas!$C$5,listas!$B$5,IF(AB21=listas!$C$6,listas!$B$6,IF(AB21=listas!$C$7,listas!$B$7,IF(AB21=listas!$C$8,listas!$B$8,""))))))))</f>
        <v>CCE-05</v>
      </c>
      <c r="AD21" s="767">
        <v>40000000</v>
      </c>
      <c r="AE21" s="767"/>
      <c r="AF21" s="767"/>
      <c r="AG21" s="1033">
        <f t="shared" si="0"/>
        <v>40000000</v>
      </c>
      <c r="AH21" s="635"/>
      <c r="AI21" s="553"/>
      <c r="AJ21" s="627"/>
      <c r="AK21" s="636"/>
      <c r="AL21" s="637"/>
      <c r="AM21" s="638"/>
      <c r="AN21" s="639"/>
      <c r="AO21" s="639"/>
      <c r="AP21" s="639"/>
      <c r="AQ21" s="639"/>
      <c r="AR21" s="634"/>
      <c r="AS21" s="634"/>
      <c r="AT21" s="634"/>
      <c r="AU21" s="634"/>
      <c r="AV21" s="634"/>
      <c r="AW21" s="634"/>
      <c r="AX21" s="634"/>
      <c r="AY21" s="634">
        <v>10000000</v>
      </c>
      <c r="AZ21" s="634"/>
      <c r="BA21" s="634">
        <v>15000000</v>
      </c>
      <c r="BB21" s="634"/>
      <c r="BC21" s="634">
        <v>15000000</v>
      </c>
      <c r="BD21" s="639"/>
      <c r="BE21" s="640">
        <f t="shared" si="2"/>
        <v>40000000</v>
      </c>
      <c r="BF21" s="641" t="b">
        <f t="shared" si="3"/>
        <v>1</v>
      </c>
      <c r="BG21" s="767"/>
      <c r="BH21" s="767"/>
      <c r="BI21" s="767"/>
      <c r="BJ21" s="767"/>
      <c r="BK21" s="639"/>
      <c r="BL21" s="844"/>
      <c r="BM21" s="960"/>
      <c r="BN21" s="639"/>
      <c r="BO21" s="639"/>
      <c r="BP21" s="639"/>
      <c r="BQ21" s="767"/>
    </row>
    <row r="22" spans="1:69" ht="18" customHeight="1" thickBot="1" x14ac:dyDescent="0.25">
      <c r="A22" s="1255"/>
      <c r="B22" s="1255"/>
      <c r="C22" s="1255"/>
      <c r="D22" s="1255"/>
      <c r="E22" s="1255"/>
      <c r="F22" s="1259" t="s">
        <v>534</v>
      </c>
      <c r="G22" s="1259"/>
      <c r="H22" s="1259"/>
      <c r="I22" s="1259"/>
      <c r="J22" s="1259"/>
      <c r="K22" s="1259"/>
      <c r="L22" s="1259"/>
      <c r="M22" s="1259"/>
      <c r="N22" s="1259"/>
      <c r="O22" s="1259"/>
      <c r="P22" s="1259"/>
      <c r="Q22" s="1259"/>
      <c r="R22" s="1259"/>
      <c r="S22" s="1259"/>
      <c r="T22" s="1259"/>
      <c r="U22" s="1259"/>
      <c r="V22" s="1259"/>
      <c r="W22" s="1259"/>
      <c r="X22" s="1259"/>
      <c r="Y22" s="1259"/>
      <c r="Z22" s="1259"/>
      <c r="AA22" s="1259"/>
      <c r="AB22" s="1259"/>
      <c r="AC22" s="827"/>
      <c r="AD22" s="768">
        <f>SUM(AD15:AD21)</f>
        <v>646532000</v>
      </c>
      <c r="AE22" s="789">
        <f t="shared" ref="AE22:BE22" si="4">SUM(AE15:AE21)</f>
        <v>0</v>
      </c>
      <c r="AF22" s="789"/>
      <c r="AG22" s="789">
        <f>+AD22+AE22+AF22</f>
        <v>646532000</v>
      </c>
      <c r="AH22" s="540">
        <f t="shared" si="4"/>
        <v>0</v>
      </c>
      <c r="AI22" s="540">
        <f t="shared" si="4"/>
        <v>0</v>
      </c>
      <c r="AJ22" s="540">
        <f t="shared" si="4"/>
        <v>0</v>
      </c>
      <c r="AK22" s="540">
        <f t="shared" si="4"/>
        <v>0</v>
      </c>
      <c r="AL22" s="540">
        <f t="shared" si="4"/>
        <v>0</v>
      </c>
      <c r="AM22" s="540">
        <f t="shared" si="4"/>
        <v>0</v>
      </c>
      <c r="AN22" s="540">
        <f t="shared" si="4"/>
        <v>0</v>
      </c>
      <c r="AO22" s="540">
        <f t="shared" si="4"/>
        <v>0</v>
      </c>
      <c r="AP22" s="540">
        <f t="shared" si="4"/>
        <v>0</v>
      </c>
      <c r="AQ22" s="540">
        <f t="shared" si="4"/>
        <v>0</v>
      </c>
      <c r="AR22" s="540">
        <f t="shared" si="4"/>
        <v>0</v>
      </c>
      <c r="AS22" s="540">
        <f t="shared" si="4"/>
        <v>3836128</v>
      </c>
      <c r="AT22" s="540">
        <f t="shared" si="4"/>
        <v>60236128</v>
      </c>
      <c r="AU22" s="540">
        <f t="shared" si="4"/>
        <v>85652656</v>
      </c>
      <c r="AV22" s="540">
        <f t="shared" si="4"/>
        <v>3836128</v>
      </c>
      <c r="AW22" s="540">
        <f t="shared" si="4"/>
        <v>60236128</v>
      </c>
      <c r="AX22" s="540">
        <f t="shared" si="4"/>
        <v>88836128</v>
      </c>
      <c r="AY22" s="540">
        <f t="shared" si="4"/>
        <v>13836128</v>
      </c>
      <c r="AZ22" s="540">
        <f t="shared" si="4"/>
        <v>60236128</v>
      </c>
      <c r="BA22" s="540">
        <f t="shared" si="4"/>
        <v>103836128</v>
      </c>
      <c r="BB22" s="540">
        <f t="shared" si="4"/>
        <v>3836128</v>
      </c>
      <c r="BC22" s="540">
        <f t="shared" si="4"/>
        <v>162154192</v>
      </c>
      <c r="BD22" s="540">
        <f t="shared" si="4"/>
        <v>0</v>
      </c>
      <c r="BE22" s="540">
        <f t="shared" si="4"/>
        <v>646532000</v>
      </c>
      <c r="BF22" s="662" t="b">
        <f t="shared" si="3"/>
        <v>1</v>
      </c>
      <c r="BG22" s="768">
        <f>SUM(BG15:BG21)</f>
        <v>606532000</v>
      </c>
      <c r="BH22" s="789">
        <f t="shared" ref="BH22" si="5">SUM(BH15:BH21)</f>
        <v>0</v>
      </c>
      <c r="BI22" s="789"/>
      <c r="BJ22" s="789">
        <f>+BG22+BH22+BI22</f>
        <v>606532000</v>
      </c>
      <c r="BK22" s="934"/>
      <c r="BL22" s="933"/>
      <c r="BM22" s="961"/>
      <c r="BN22" s="768">
        <v>273287497</v>
      </c>
      <c r="BO22" s="789">
        <f t="shared" ref="BO22" si="6">SUM(BO15:BO21)</f>
        <v>0</v>
      </c>
      <c r="BP22" s="789"/>
      <c r="BQ22" s="789">
        <f>+BN22+BO22+BP22</f>
        <v>273287497</v>
      </c>
    </row>
    <row r="23" spans="1:69" ht="18" customHeight="1" thickBot="1" x14ac:dyDescent="0.25">
      <c r="A23" s="1255"/>
      <c r="B23" s="1255"/>
      <c r="C23" s="1255"/>
      <c r="D23" s="1255"/>
      <c r="E23" s="1255"/>
      <c r="F23" s="1349" t="s">
        <v>535</v>
      </c>
      <c r="G23" s="1349"/>
      <c r="H23" s="1349"/>
      <c r="I23" s="1349"/>
      <c r="J23" s="1349"/>
      <c r="K23" s="1349"/>
      <c r="L23" s="1349"/>
      <c r="M23" s="1349"/>
      <c r="N23" s="1349"/>
      <c r="O23" s="1349"/>
      <c r="P23" s="1349"/>
      <c r="Q23" s="1349"/>
      <c r="R23" s="1349"/>
      <c r="S23" s="1349"/>
      <c r="T23" s="1349"/>
      <c r="U23" s="1349"/>
      <c r="V23" s="1349"/>
      <c r="W23" s="1349"/>
      <c r="X23" s="1349"/>
      <c r="Y23" s="1349"/>
      <c r="Z23" s="1349"/>
      <c r="AA23" s="1349"/>
      <c r="AB23" s="1349"/>
      <c r="AC23" s="831"/>
      <c r="AD23" s="769">
        <f>+AD22</f>
        <v>646532000</v>
      </c>
      <c r="AE23" s="790">
        <f>+AE22</f>
        <v>0</v>
      </c>
      <c r="AF23" s="790"/>
      <c r="AG23" s="790">
        <f>+AD23+AE23+AF23</f>
        <v>646532000</v>
      </c>
      <c r="AH23" s="680">
        <f t="shared" ref="AH23:AI23" si="7">+AH22</f>
        <v>0</v>
      </c>
      <c r="AI23" s="680">
        <f t="shared" si="7"/>
        <v>0</v>
      </c>
      <c r="AJ23" s="680">
        <f t="shared" ref="AJ23" si="8">+AH23+AI23</f>
        <v>0</v>
      </c>
      <c r="AK23" s="680">
        <f t="shared" ref="AK23:AL23" si="9">+AK22</f>
        <v>0</v>
      </c>
      <c r="AL23" s="680">
        <f t="shared" si="9"/>
        <v>0</v>
      </c>
      <c r="AM23" s="680">
        <f t="shared" ref="AM23" si="10">+AK23+AL23</f>
        <v>0</v>
      </c>
      <c r="AN23" s="680">
        <f t="shared" ref="AN23:AO23" si="11">+AN22</f>
        <v>0</v>
      </c>
      <c r="AO23" s="680">
        <f t="shared" si="11"/>
        <v>0</v>
      </c>
      <c r="AP23" s="680">
        <f t="shared" ref="AP23" si="12">+AN23+AO23</f>
        <v>0</v>
      </c>
      <c r="AQ23" s="680">
        <f t="shared" ref="AQ23:AR23" si="13">+AQ22</f>
        <v>0</v>
      </c>
      <c r="AR23" s="680">
        <f t="shared" si="13"/>
        <v>0</v>
      </c>
      <c r="AS23" s="680">
        <f t="shared" ref="AS23" si="14">+AS22</f>
        <v>3836128</v>
      </c>
      <c r="AT23" s="680">
        <f t="shared" ref="AT23" si="15">+AT22</f>
        <v>60236128</v>
      </c>
      <c r="AU23" s="680">
        <f t="shared" ref="AU23" si="16">+AU22</f>
        <v>85652656</v>
      </c>
      <c r="AV23" s="680">
        <f t="shared" ref="AV23" si="17">+AV22</f>
        <v>3836128</v>
      </c>
      <c r="AW23" s="680">
        <f t="shared" ref="AW23" si="18">+AW22</f>
        <v>60236128</v>
      </c>
      <c r="AX23" s="680">
        <f t="shared" ref="AX23" si="19">+AX22</f>
        <v>88836128</v>
      </c>
      <c r="AY23" s="680">
        <f t="shared" ref="AY23" si="20">+AY22</f>
        <v>13836128</v>
      </c>
      <c r="AZ23" s="680">
        <f t="shared" ref="AZ23" si="21">+AZ22</f>
        <v>60236128</v>
      </c>
      <c r="BA23" s="680">
        <f t="shared" ref="BA23" si="22">+BA22</f>
        <v>103836128</v>
      </c>
      <c r="BB23" s="680">
        <f t="shared" ref="BB23" si="23">+BB22</f>
        <v>3836128</v>
      </c>
      <c r="BC23" s="680">
        <f t="shared" ref="BC23" si="24">+BC22</f>
        <v>162154192</v>
      </c>
      <c r="BD23" s="680">
        <f t="shared" ref="BD23" si="25">+BD22</f>
        <v>0</v>
      </c>
      <c r="BE23" s="680">
        <f t="shared" ref="BE23" si="26">+BE22</f>
        <v>646532000</v>
      </c>
      <c r="BF23" s="662" t="b">
        <f t="shared" si="3"/>
        <v>1</v>
      </c>
      <c r="BG23" s="769">
        <f>+BG22</f>
        <v>606532000</v>
      </c>
      <c r="BH23" s="790">
        <f>+BH22</f>
        <v>0</v>
      </c>
      <c r="BI23" s="790"/>
      <c r="BJ23" s="790">
        <f>+BG23+BH23+BI23</f>
        <v>606532000</v>
      </c>
      <c r="BK23" s="790"/>
      <c r="BL23" s="769"/>
      <c r="BM23" s="962"/>
      <c r="BN23" s="769">
        <f>+BN22</f>
        <v>273287497</v>
      </c>
      <c r="BO23" s="790">
        <f>+BO22</f>
        <v>0</v>
      </c>
      <c r="BP23" s="790"/>
      <c r="BQ23" s="790">
        <f>+BN23+BO23+BP23</f>
        <v>273287497</v>
      </c>
    </row>
    <row r="24" spans="1:69" ht="61.5" customHeight="1" x14ac:dyDescent="0.2">
      <c r="A24" s="1255" t="str">
        <f>+A15</f>
        <v>115 Fortalecimiento Institucional desde la Gestión Pedagógica</v>
      </c>
      <c r="B24" s="1255" t="str">
        <f t="shared" ref="B24:C24" si="27">+B15</f>
        <v>Código 383 
Un sistema de seguimiento a la Política Educativa Distrital en los contestos Escolares Ajustado e Implementado</v>
      </c>
      <c r="C24" s="1255" t="str">
        <f t="shared" si="27"/>
        <v>Componente No.1 "Sistema de Seguimiento a la política educativa distrital en los contextos escolares."</v>
      </c>
      <c r="D24" s="1255" t="s">
        <v>505</v>
      </c>
      <c r="E24" s="1255" t="s">
        <v>957</v>
      </c>
      <c r="F24" s="1260" t="s">
        <v>578</v>
      </c>
      <c r="G24" s="896">
        <v>50</v>
      </c>
      <c r="H24" s="1075">
        <v>70</v>
      </c>
      <c r="I24" s="844">
        <v>7</v>
      </c>
      <c r="J24" s="844" t="s">
        <v>803</v>
      </c>
      <c r="K24" s="845">
        <v>43084</v>
      </c>
      <c r="L24" s="849">
        <v>43107</v>
      </c>
      <c r="M24" s="844"/>
      <c r="N24" s="844" t="s">
        <v>821</v>
      </c>
      <c r="O24" s="844"/>
      <c r="P24" s="623" t="s">
        <v>774</v>
      </c>
      <c r="Q24" s="825">
        <v>80111621</v>
      </c>
      <c r="R24" s="624" t="s">
        <v>697</v>
      </c>
      <c r="S24" s="885">
        <v>3020417001</v>
      </c>
      <c r="T24" s="885" t="s">
        <v>881</v>
      </c>
      <c r="U24" s="885" t="s">
        <v>882</v>
      </c>
      <c r="V24" s="885" t="s">
        <v>883</v>
      </c>
      <c r="W24" s="625" t="s">
        <v>602</v>
      </c>
      <c r="X24" s="626" t="s">
        <v>559</v>
      </c>
      <c r="Y24" s="627" t="s">
        <v>559</v>
      </c>
      <c r="Z24" s="628">
        <v>5</v>
      </c>
      <c r="AA24" s="629">
        <v>1</v>
      </c>
      <c r="AB24" s="997" t="s">
        <v>626</v>
      </c>
      <c r="AC24" s="846" t="str">
        <f>IF(AB24=listas!$C$1,listas!$B$1,IF(AB24=listas!$C$2,listas!$B$2,IF(AB24=listas!$C$3,listas!$B$3,IF(AB24=listas!$C$4,listas!$B$4,IF(AB24=listas!$C$5,listas!$B$5,IF(AB24=listas!$C$6,listas!$B$6,IF(AB24=listas!$C$7,listas!$B$7,IF(AB24=listas!$C$8,listas!$B$8,""))))))))</f>
        <v>CCE-05</v>
      </c>
      <c r="AD24" s="767"/>
      <c r="AE24" s="767">
        <v>41791680</v>
      </c>
      <c r="AF24" s="767"/>
      <c r="AG24" s="1033">
        <f t="shared" ref="AG24:AG34" si="28">+AD24+AE24</f>
        <v>41791680</v>
      </c>
      <c r="AH24" s="681"/>
      <c r="AI24" s="682"/>
      <c r="AJ24" s="682"/>
      <c r="AK24" s="682"/>
      <c r="AL24" s="683"/>
      <c r="AM24" s="682"/>
      <c r="AN24" s="682"/>
      <c r="AO24" s="666"/>
      <c r="AP24" s="666"/>
      <c r="AQ24" s="666"/>
      <c r="AR24" s="633"/>
      <c r="AS24" s="633"/>
      <c r="AT24" s="633"/>
      <c r="AU24" s="633"/>
      <c r="AV24" s="633"/>
      <c r="AW24" s="633"/>
      <c r="AX24" s="633"/>
      <c r="AY24" s="633"/>
      <c r="AZ24" s="633"/>
      <c r="BA24" s="633"/>
      <c r="BB24" s="633"/>
      <c r="BC24" s="633">
        <v>40113184</v>
      </c>
      <c r="BD24" s="666"/>
      <c r="BE24" s="667">
        <f t="shared" si="2"/>
        <v>40113184</v>
      </c>
      <c r="BF24" s="662" t="b">
        <f t="shared" si="3"/>
        <v>0</v>
      </c>
      <c r="BG24" s="767"/>
      <c r="BH24" s="767">
        <v>41791680</v>
      </c>
      <c r="BI24" s="767"/>
      <c r="BJ24" s="767">
        <f t="shared" ref="BJ24" si="29">+BG24+BH24</f>
        <v>41791680</v>
      </c>
      <c r="BK24" s="956">
        <v>43123</v>
      </c>
      <c r="BL24" s="844">
        <v>38</v>
      </c>
      <c r="BM24" s="963" t="s">
        <v>1023</v>
      </c>
      <c r="BN24" s="767"/>
      <c r="BO24" s="767"/>
      <c r="BP24" s="767"/>
      <c r="BQ24" s="767"/>
    </row>
    <row r="25" spans="1:69" ht="57" customHeight="1" x14ac:dyDescent="0.2">
      <c r="A25" s="1255"/>
      <c r="B25" s="1255"/>
      <c r="C25" s="1255"/>
      <c r="D25" s="1255"/>
      <c r="E25" s="1255"/>
      <c r="F25" s="1260"/>
      <c r="G25" s="896">
        <v>51</v>
      </c>
      <c r="H25" s="1075">
        <v>71</v>
      </c>
      <c r="I25" s="844">
        <v>8</v>
      </c>
      <c r="J25" s="844" t="s">
        <v>803</v>
      </c>
      <c r="K25" s="845">
        <v>43084</v>
      </c>
      <c r="L25" s="845">
        <v>43107</v>
      </c>
      <c r="M25" s="845">
        <v>43107</v>
      </c>
      <c r="N25" s="845" t="s">
        <v>824</v>
      </c>
      <c r="O25" s="844" t="s">
        <v>864</v>
      </c>
      <c r="P25" s="623" t="s">
        <v>777</v>
      </c>
      <c r="Q25" s="825">
        <v>80111601</v>
      </c>
      <c r="R25" s="624" t="s">
        <v>697</v>
      </c>
      <c r="S25" s="885">
        <v>3020417001</v>
      </c>
      <c r="T25" s="885" t="s">
        <v>881</v>
      </c>
      <c r="U25" s="885" t="s">
        <v>884</v>
      </c>
      <c r="V25" s="885" t="s">
        <v>885</v>
      </c>
      <c r="W25" s="625" t="s">
        <v>602</v>
      </c>
      <c r="X25" s="626" t="s">
        <v>559</v>
      </c>
      <c r="Y25" s="627" t="s">
        <v>559</v>
      </c>
      <c r="Z25" s="628">
        <v>5</v>
      </c>
      <c r="AA25" s="629">
        <v>1</v>
      </c>
      <c r="AB25" s="997" t="s">
        <v>626</v>
      </c>
      <c r="AC25" s="846" t="str">
        <f>IF(AB25=listas!$C$1,listas!$B$1,IF(AB25=listas!$C$2,listas!$B$2,IF(AB25=listas!$C$3,listas!$B$3,IF(AB25=listas!$C$4,listas!$B$4,IF(AB25=listas!$C$5,listas!$B$5,IF(AB25=listas!$C$6,listas!$B$6,IF(AB25=listas!$C$7,listas!$B$7,IF(AB25=listas!$C$8,listas!$B$8,""))))))))</f>
        <v>CCE-05</v>
      </c>
      <c r="AD25" s="767">
        <v>19000000</v>
      </c>
      <c r="AE25" s="767">
        <v>180640</v>
      </c>
      <c r="AF25" s="767"/>
      <c r="AG25" s="1033">
        <f t="shared" si="28"/>
        <v>19180640</v>
      </c>
      <c r="AH25" s="681"/>
      <c r="AI25" s="682"/>
      <c r="AJ25" s="682"/>
      <c r="AK25" s="682"/>
      <c r="AL25" s="683"/>
      <c r="AM25" s="682"/>
      <c r="AN25" s="682"/>
      <c r="AO25" s="666"/>
      <c r="AP25" s="666"/>
      <c r="AQ25" s="666"/>
      <c r="AR25" s="634"/>
      <c r="AS25" s="634"/>
      <c r="AT25" s="634"/>
      <c r="AU25" s="634"/>
      <c r="AV25" s="634"/>
      <c r="AW25" s="634"/>
      <c r="AX25" s="634"/>
      <c r="AY25" s="634"/>
      <c r="AZ25" s="634">
        <v>13777778</v>
      </c>
      <c r="BA25" s="634"/>
      <c r="BB25" s="634">
        <v>13777778</v>
      </c>
      <c r="BC25" s="634"/>
      <c r="BD25" s="666"/>
      <c r="BE25" s="667">
        <f t="shared" si="2"/>
        <v>27555556</v>
      </c>
      <c r="BF25" s="662" t="b">
        <f t="shared" si="3"/>
        <v>0</v>
      </c>
      <c r="BG25" s="767">
        <v>19000000</v>
      </c>
      <c r="BH25" s="767">
        <v>180640</v>
      </c>
      <c r="BI25" s="767"/>
      <c r="BJ25" s="767">
        <f t="shared" ref="BJ25" si="30">+BG25+BH25</f>
        <v>19180640</v>
      </c>
      <c r="BK25" s="956">
        <v>43118</v>
      </c>
      <c r="BL25" s="844">
        <v>27</v>
      </c>
      <c r="BM25" s="963" t="s">
        <v>1016</v>
      </c>
      <c r="BN25" s="767"/>
      <c r="BO25" s="767"/>
      <c r="BP25" s="767"/>
      <c r="BQ25" s="767"/>
    </row>
    <row r="26" spans="1:69" ht="68.25" customHeight="1" x14ac:dyDescent="0.2">
      <c r="A26" s="1255"/>
      <c r="B26" s="1255"/>
      <c r="C26" s="1255"/>
      <c r="D26" s="1255"/>
      <c r="E26" s="1255"/>
      <c r="F26" s="1260"/>
      <c r="G26" s="896">
        <v>52</v>
      </c>
      <c r="H26" s="1075">
        <v>72</v>
      </c>
      <c r="I26" s="844">
        <v>9</v>
      </c>
      <c r="J26" s="844" t="s">
        <v>803</v>
      </c>
      <c r="K26" s="845"/>
      <c r="L26" s="844"/>
      <c r="M26" s="844"/>
      <c r="N26" s="844" t="s">
        <v>821</v>
      </c>
      <c r="O26" s="844"/>
      <c r="P26" s="623" t="s">
        <v>775</v>
      </c>
      <c r="Q26" s="825">
        <v>80111621</v>
      </c>
      <c r="R26" s="624" t="s">
        <v>697</v>
      </c>
      <c r="S26" s="885">
        <v>3020417001</v>
      </c>
      <c r="T26" s="885" t="s">
        <v>881</v>
      </c>
      <c r="U26" s="885" t="s">
        <v>882</v>
      </c>
      <c r="V26" s="885" t="s">
        <v>883</v>
      </c>
      <c r="W26" s="625" t="s">
        <v>602</v>
      </c>
      <c r="X26" s="626" t="s">
        <v>559</v>
      </c>
      <c r="Y26" s="627" t="s">
        <v>559</v>
      </c>
      <c r="Z26" s="628">
        <v>4</v>
      </c>
      <c r="AA26" s="629">
        <v>1</v>
      </c>
      <c r="AB26" s="997" t="s">
        <v>626</v>
      </c>
      <c r="AC26" s="846" t="str">
        <f>IF(AB26=listas!$C$1,listas!$B$1,IF(AB26=listas!$C$2,listas!$B$2,IF(AB26=listas!$C$3,listas!$B$3,IF(AB26=listas!$C$4,listas!$B$4,IF(AB26=listas!$C$5,listas!$B$5,IF(AB26=listas!$C$6,listas!$B$6,IF(AB26=listas!$C$7,listas!$B$7,IF(AB26=listas!$C$8,listas!$B$8,""))))))))</f>
        <v>CCE-05</v>
      </c>
      <c r="AD26" s="767"/>
      <c r="AE26" s="767">
        <v>27555556</v>
      </c>
      <c r="AF26" s="767"/>
      <c r="AG26" s="1033">
        <f t="shared" si="28"/>
        <v>27555556</v>
      </c>
      <c r="AH26" s="681"/>
      <c r="AI26" s="682"/>
      <c r="AJ26" s="682"/>
      <c r="AK26" s="682"/>
      <c r="AL26" s="683"/>
      <c r="AM26" s="682"/>
      <c r="AN26" s="682"/>
      <c r="AO26" s="666"/>
      <c r="AP26" s="666"/>
      <c r="AQ26" s="666"/>
      <c r="AR26" s="634"/>
      <c r="AS26" s="634"/>
      <c r="AT26" s="634"/>
      <c r="AU26" s="634"/>
      <c r="AV26" s="634"/>
      <c r="AW26" s="634"/>
      <c r="AX26" s="634"/>
      <c r="AY26" s="634"/>
      <c r="AZ26" s="634">
        <v>13777778</v>
      </c>
      <c r="BA26" s="634"/>
      <c r="BB26" s="634">
        <v>13777778</v>
      </c>
      <c r="BC26" s="634"/>
      <c r="BD26" s="666"/>
      <c r="BE26" s="667">
        <f t="shared" si="2"/>
        <v>27555556</v>
      </c>
      <c r="BF26" s="662" t="b">
        <f t="shared" si="3"/>
        <v>1</v>
      </c>
      <c r="BG26" s="767"/>
      <c r="BH26" s="767">
        <v>27555556</v>
      </c>
      <c r="BI26" s="767"/>
      <c r="BJ26" s="767">
        <v>27555556</v>
      </c>
      <c r="BK26" s="956">
        <v>43125</v>
      </c>
      <c r="BL26" s="844">
        <v>56</v>
      </c>
      <c r="BM26" s="963" t="s">
        <v>1024</v>
      </c>
      <c r="BN26" s="767"/>
      <c r="BO26" s="767"/>
      <c r="BP26" s="767"/>
      <c r="BQ26" s="767"/>
    </row>
    <row r="27" spans="1:69" ht="48" customHeight="1" x14ac:dyDescent="0.2">
      <c r="A27" s="1255"/>
      <c r="B27" s="1255"/>
      <c r="C27" s="1255"/>
      <c r="D27" s="1255"/>
      <c r="E27" s="1255"/>
      <c r="F27" s="1260"/>
      <c r="G27" s="896">
        <v>53</v>
      </c>
      <c r="H27" s="1075">
        <v>73</v>
      </c>
      <c r="I27" s="844">
        <v>10</v>
      </c>
      <c r="J27" s="844" t="s">
        <v>803</v>
      </c>
      <c r="K27" s="845">
        <v>43083</v>
      </c>
      <c r="L27" s="845">
        <v>43107</v>
      </c>
      <c r="M27" s="844"/>
      <c r="N27" s="844" t="s">
        <v>821</v>
      </c>
      <c r="O27" s="844"/>
      <c r="P27" s="901" t="s">
        <v>776</v>
      </c>
      <c r="Q27" s="825">
        <v>80111621</v>
      </c>
      <c r="R27" s="624" t="s">
        <v>697</v>
      </c>
      <c r="S27" s="885">
        <v>3020417001</v>
      </c>
      <c r="T27" s="885" t="s">
        <v>881</v>
      </c>
      <c r="U27" s="885" t="s">
        <v>882</v>
      </c>
      <c r="V27" s="885" t="s">
        <v>883</v>
      </c>
      <c r="W27" s="625" t="s">
        <v>602</v>
      </c>
      <c r="X27" s="626" t="s">
        <v>559</v>
      </c>
      <c r="Y27" s="627" t="s">
        <v>559</v>
      </c>
      <c r="Z27" s="628">
        <v>4</v>
      </c>
      <c r="AA27" s="629">
        <v>1</v>
      </c>
      <c r="AB27" s="997" t="s">
        <v>626</v>
      </c>
      <c r="AC27" s="846" t="str">
        <f>IF(AB27=listas!$C$1,listas!$B$1,IF(AB27=listas!$C$2,listas!$B$2,IF(AB27=listas!$C$3,listas!$B$3,IF(AB27=listas!$C$4,listas!$B$4,IF(AB27=listas!$C$5,listas!$B$5,IF(AB27=listas!$C$6,listas!$B$6,IF(AB27=listas!$C$7,listas!$B$7,IF(AB27=listas!$C$8,listas!$B$8,""))))))))</f>
        <v>CCE-05</v>
      </c>
      <c r="AD27" s="767"/>
      <c r="AE27" s="767">
        <v>27555556</v>
      </c>
      <c r="AF27" s="767"/>
      <c r="AG27" s="1033">
        <f t="shared" si="28"/>
        <v>27555556</v>
      </c>
      <c r="AH27" s="681"/>
      <c r="AI27" s="682"/>
      <c r="AJ27" s="682"/>
      <c r="AK27" s="682"/>
      <c r="AL27" s="683"/>
      <c r="AM27" s="682"/>
      <c r="AN27" s="682"/>
      <c r="AO27" s="666"/>
      <c r="AP27" s="666"/>
      <c r="AQ27" s="666"/>
      <c r="AR27" s="634"/>
      <c r="AS27" s="634"/>
      <c r="AT27" s="634"/>
      <c r="AU27" s="634"/>
      <c r="AV27" s="634"/>
      <c r="AW27" s="634"/>
      <c r="AX27" s="634"/>
      <c r="AY27" s="634"/>
      <c r="AZ27" s="634"/>
      <c r="BA27" s="634">
        <v>7623613</v>
      </c>
      <c r="BB27" s="634">
        <v>7623613</v>
      </c>
      <c r="BC27" s="634">
        <v>7623613</v>
      </c>
      <c r="BD27" s="666"/>
      <c r="BE27" s="667">
        <f t="shared" si="2"/>
        <v>22870839</v>
      </c>
      <c r="BF27" s="662" t="b">
        <f t="shared" si="3"/>
        <v>0</v>
      </c>
      <c r="BG27" s="767"/>
      <c r="BH27" s="767">
        <v>27555556</v>
      </c>
      <c r="BI27" s="767"/>
      <c r="BJ27" s="767">
        <v>27555556</v>
      </c>
      <c r="BK27" s="956">
        <v>43125</v>
      </c>
      <c r="BL27" s="844">
        <v>39</v>
      </c>
      <c r="BM27" s="963" t="s">
        <v>1025</v>
      </c>
      <c r="BN27" s="767"/>
      <c r="BO27" s="767"/>
      <c r="BP27" s="767"/>
      <c r="BQ27" s="767"/>
    </row>
    <row r="28" spans="1:69" ht="73.5" customHeight="1" x14ac:dyDescent="0.2">
      <c r="A28" s="1255"/>
      <c r="B28" s="1255"/>
      <c r="C28" s="1255"/>
      <c r="D28" s="1255"/>
      <c r="E28" s="1255"/>
      <c r="F28" s="1260"/>
      <c r="G28" s="896">
        <v>141</v>
      </c>
      <c r="H28" s="1075">
        <v>74</v>
      </c>
      <c r="I28" s="864">
        <v>11</v>
      </c>
      <c r="J28" s="844" t="s">
        <v>803</v>
      </c>
      <c r="K28" s="844"/>
      <c r="L28" s="844"/>
      <c r="M28" s="844"/>
      <c r="N28" s="844" t="s">
        <v>821</v>
      </c>
      <c r="O28" s="844"/>
      <c r="P28" s="901" t="s">
        <v>856</v>
      </c>
      <c r="Q28" s="825">
        <v>80111621</v>
      </c>
      <c r="R28" s="624" t="s">
        <v>697</v>
      </c>
      <c r="S28" s="885">
        <v>3020417001</v>
      </c>
      <c r="T28" s="885" t="s">
        <v>881</v>
      </c>
      <c r="U28" s="885" t="s">
        <v>882</v>
      </c>
      <c r="V28" s="885" t="s">
        <v>883</v>
      </c>
      <c r="W28" s="625" t="s">
        <v>602</v>
      </c>
      <c r="X28" s="626" t="s">
        <v>559</v>
      </c>
      <c r="Y28" s="627" t="s">
        <v>559</v>
      </c>
      <c r="Z28" s="628">
        <v>5</v>
      </c>
      <c r="AA28" s="629">
        <v>1</v>
      </c>
      <c r="AB28" s="997" t="s">
        <v>626</v>
      </c>
      <c r="AC28" s="846" t="str">
        <f>IF(AB28=listas!$C$1,listas!$B$1,IF(AB28=listas!$C$2,listas!$B$2,IF(AB28=listas!$C$3,listas!$B$3,IF(AB28=listas!$C$4,listas!$B$4,IF(AB28=listas!$C$5,listas!$B$5,IF(AB28=listas!$C$6,listas!$B$6,IF(AB28=listas!$C$7,listas!$B$7,IF(AB28=listas!$C$8,listas!$B$8,""))))))))</f>
        <v>CCE-05</v>
      </c>
      <c r="AD28" s="767"/>
      <c r="AE28" s="767">
        <v>64819360</v>
      </c>
      <c r="AF28" s="767"/>
      <c r="AG28" s="1033">
        <f t="shared" si="28"/>
        <v>64819360</v>
      </c>
      <c r="AH28" s="681"/>
      <c r="AI28" s="682"/>
      <c r="AJ28" s="682"/>
      <c r="AK28" s="682"/>
      <c r="AL28" s="683"/>
      <c r="AM28" s="682"/>
      <c r="AN28" s="682"/>
      <c r="AO28" s="666"/>
      <c r="AP28" s="666"/>
      <c r="AQ28" s="666"/>
      <c r="AR28" s="756"/>
      <c r="AS28" s="756"/>
      <c r="AT28" s="756"/>
      <c r="AU28" s="756"/>
      <c r="AV28" s="756"/>
      <c r="AW28" s="756"/>
      <c r="AX28" s="756"/>
      <c r="AY28" s="756"/>
      <c r="AZ28" s="756"/>
      <c r="BA28" s="756"/>
      <c r="BB28" s="756"/>
      <c r="BC28" s="756"/>
      <c r="BD28" s="666"/>
      <c r="BE28" s="667"/>
      <c r="BG28" s="767"/>
      <c r="BH28" s="767">
        <v>64819360</v>
      </c>
      <c r="BI28" s="767"/>
      <c r="BJ28" s="767">
        <v>64819360</v>
      </c>
      <c r="BK28" s="956">
        <v>43125</v>
      </c>
      <c r="BL28" s="844">
        <v>58</v>
      </c>
      <c r="BM28" s="963" t="s">
        <v>1026</v>
      </c>
      <c r="BN28" s="767"/>
      <c r="BO28" s="767"/>
      <c r="BP28" s="767"/>
      <c r="BQ28" s="767"/>
    </row>
    <row r="29" spans="1:69" ht="27" customHeight="1" x14ac:dyDescent="0.2">
      <c r="A29" s="1255"/>
      <c r="B29" s="1255"/>
      <c r="C29" s="1255"/>
      <c r="D29" s="1255"/>
      <c r="E29" s="1255"/>
      <c r="F29" s="1260"/>
      <c r="G29" s="896">
        <v>55</v>
      </c>
      <c r="H29" s="1075">
        <v>75</v>
      </c>
      <c r="I29" s="846"/>
      <c r="J29" s="846"/>
      <c r="K29" s="846"/>
      <c r="L29" s="846"/>
      <c r="M29" s="846"/>
      <c r="N29" s="846"/>
      <c r="O29" s="846"/>
      <c r="P29" s="901" t="s">
        <v>577</v>
      </c>
      <c r="Q29" s="825">
        <v>80111621</v>
      </c>
      <c r="R29" s="624" t="s">
        <v>697</v>
      </c>
      <c r="S29" s="885">
        <v>30303</v>
      </c>
      <c r="T29" s="885" t="s">
        <v>875</v>
      </c>
      <c r="U29" s="885" t="s">
        <v>876</v>
      </c>
      <c r="V29" s="885" t="s">
        <v>879</v>
      </c>
      <c r="W29" s="625" t="s">
        <v>602</v>
      </c>
      <c r="X29" s="626" t="s">
        <v>358</v>
      </c>
      <c r="Y29" s="627" t="s">
        <v>358</v>
      </c>
      <c r="Z29" s="628">
        <v>5</v>
      </c>
      <c r="AA29" s="629">
        <v>1</v>
      </c>
      <c r="AB29" s="997" t="s">
        <v>626</v>
      </c>
      <c r="AC29" s="846" t="str">
        <f>IF(AB29=listas!$C$1,listas!$B$1,IF(AB29=listas!$C$2,listas!$B$2,IF(AB29=listas!$C$3,listas!$B$3,IF(AB29=listas!$C$4,listas!$B$4,IF(AB29=listas!$C$5,listas!$B$5,IF(AB29=listas!$C$6,listas!$B$6,IF(AB29=listas!$C$7,listas!$B$7,IF(AB29=listas!$C$8,listas!$B$8,""))))))))</f>
        <v>CCE-05</v>
      </c>
      <c r="AD29" s="767">
        <v>41791680</v>
      </c>
      <c r="AE29" s="767"/>
      <c r="AF29" s="767"/>
      <c r="AG29" s="1033">
        <f t="shared" si="28"/>
        <v>41791680</v>
      </c>
      <c r="AH29" s="681"/>
      <c r="AI29" s="682"/>
      <c r="AJ29" s="682"/>
      <c r="AK29" s="682"/>
      <c r="AL29" s="683"/>
      <c r="AM29" s="682"/>
      <c r="AN29" s="682"/>
      <c r="AO29" s="666"/>
      <c r="AP29" s="666"/>
      <c r="AQ29" s="666"/>
      <c r="AR29" s="756"/>
      <c r="AS29" s="756"/>
      <c r="AT29" s="756"/>
      <c r="AU29" s="756"/>
      <c r="AV29" s="756"/>
      <c r="AW29" s="756"/>
      <c r="AX29" s="756"/>
      <c r="AY29" s="756"/>
      <c r="AZ29" s="756"/>
      <c r="BA29" s="756"/>
      <c r="BB29" s="756"/>
      <c r="BC29" s="756"/>
      <c r="BD29" s="666"/>
      <c r="BE29" s="667"/>
      <c r="BG29" s="767"/>
      <c r="BH29" s="925"/>
      <c r="BI29" s="926"/>
      <c r="BJ29" s="925"/>
      <c r="BK29" s="956"/>
      <c r="BL29" s="844"/>
      <c r="BM29" s="963"/>
      <c r="BN29" s="767"/>
      <c r="BO29" s="767"/>
      <c r="BP29" s="767"/>
      <c r="BQ29" s="767"/>
    </row>
    <row r="30" spans="1:69" ht="40.5" customHeight="1" x14ac:dyDescent="0.2">
      <c r="A30" s="1255"/>
      <c r="B30" s="1255"/>
      <c r="C30" s="1255"/>
      <c r="D30" s="1255"/>
      <c r="E30" s="1255"/>
      <c r="F30" s="1260"/>
      <c r="G30" s="896">
        <v>56</v>
      </c>
      <c r="H30" s="1075">
        <v>78</v>
      </c>
      <c r="I30" s="846"/>
      <c r="J30" s="846"/>
      <c r="K30" s="846"/>
      <c r="L30" s="846"/>
      <c r="M30" s="846"/>
      <c r="N30" s="846"/>
      <c r="O30" s="846"/>
      <c r="P30" s="901" t="s">
        <v>741</v>
      </c>
      <c r="Q30" s="825">
        <v>80111621</v>
      </c>
      <c r="R30" s="624" t="s">
        <v>697</v>
      </c>
      <c r="S30" s="885">
        <v>30303</v>
      </c>
      <c r="T30" s="885" t="s">
        <v>875</v>
      </c>
      <c r="U30" s="885" t="s">
        <v>876</v>
      </c>
      <c r="V30" s="885" t="s">
        <v>879</v>
      </c>
      <c r="W30" s="625" t="s">
        <v>602</v>
      </c>
      <c r="X30" s="626" t="s">
        <v>358</v>
      </c>
      <c r="Y30" s="627" t="s">
        <v>358</v>
      </c>
      <c r="Z30" s="628">
        <v>4</v>
      </c>
      <c r="AA30" s="629">
        <v>1</v>
      </c>
      <c r="AB30" s="997" t="s">
        <v>626</v>
      </c>
      <c r="AC30" s="846" t="str">
        <f>IF(AB30=listas!$C$1,listas!$B$1,IF(AB30=listas!$C$2,listas!$B$2,IF(AB30=listas!$C$3,listas!$B$3,IF(AB30=listas!$C$4,listas!$B$4,IF(AB30=listas!$C$5,listas!$B$5,IF(AB30=listas!$C$6,listas!$B$6,IF(AB30=listas!$C$7,listas!$B$7,IF(AB30=listas!$C$8,listas!$B$8,""))))))))</f>
        <v>CCE-05</v>
      </c>
      <c r="AD30" s="767">
        <v>27555556</v>
      </c>
      <c r="AE30" s="767"/>
      <c r="AF30" s="767"/>
      <c r="AG30" s="1033">
        <f>+AD30+AE30+AF30</f>
        <v>27555556</v>
      </c>
      <c r="AH30" s="681"/>
      <c r="AI30" s="682"/>
      <c r="AJ30" s="682"/>
      <c r="AK30" s="682"/>
      <c r="AL30" s="683"/>
      <c r="AM30" s="682"/>
      <c r="AN30" s="682"/>
      <c r="AO30" s="666"/>
      <c r="AP30" s="666"/>
      <c r="AQ30" s="666"/>
      <c r="AR30" s="756"/>
      <c r="AS30" s="756"/>
      <c r="AT30" s="756"/>
      <c r="AU30" s="756"/>
      <c r="AV30" s="756"/>
      <c r="AW30" s="756"/>
      <c r="AX30" s="756"/>
      <c r="AY30" s="756"/>
      <c r="AZ30" s="756"/>
      <c r="BA30" s="756"/>
      <c r="BB30" s="756"/>
      <c r="BC30" s="756"/>
      <c r="BD30" s="666"/>
      <c r="BE30" s="667"/>
      <c r="BG30" s="767"/>
      <c r="BH30" s="767"/>
      <c r="BI30" s="767"/>
      <c r="BJ30" s="767"/>
      <c r="BK30" s="956"/>
      <c r="BL30" s="844"/>
      <c r="BM30" s="963"/>
      <c r="BN30" s="767"/>
      <c r="BO30" s="767"/>
      <c r="BP30" s="767"/>
      <c r="BQ30" s="767"/>
    </row>
    <row r="31" spans="1:69" ht="43.5" customHeight="1" x14ac:dyDescent="0.2">
      <c r="A31" s="1255"/>
      <c r="B31" s="1255"/>
      <c r="C31" s="1255"/>
      <c r="D31" s="1255"/>
      <c r="E31" s="1255"/>
      <c r="F31" s="1260"/>
      <c r="G31" s="896">
        <v>57</v>
      </c>
      <c r="H31" s="1075">
        <v>84</v>
      </c>
      <c r="I31" s="846"/>
      <c r="J31" s="846"/>
      <c r="K31" s="846"/>
      <c r="L31" s="846"/>
      <c r="M31" s="846"/>
      <c r="N31" s="846"/>
      <c r="O31" s="846"/>
      <c r="P31" s="901" t="s">
        <v>698</v>
      </c>
      <c r="Q31" s="825">
        <v>80111621</v>
      </c>
      <c r="R31" s="624" t="s">
        <v>697</v>
      </c>
      <c r="S31" s="885">
        <v>30303</v>
      </c>
      <c r="T31" s="885" t="s">
        <v>875</v>
      </c>
      <c r="U31" s="885" t="s">
        <v>876</v>
      </c>
      <c r="V31" s="885" t="s">
        <v>879</v>
      </c>
      <c r="W31" s="625" t="s">
        <v>602</v>
      </c>
      <c r="X31" s="626" t="s">
        <v>358</v>
      </c>
      <c r="Y31" s="627" t="s">
        <v>358</v>
      </c>
      <c r="Z31" s="628">
        <v>4</v>
      </c>
      <c r="AA31" s="629">
        <v>1</v>
      </c>
      <c r="AB31" s="997" t="s">
        <v>626</v>
      </c>
      <c r="AC31" s="846" t="str">
        <f>IF(AB31=listas!$C$1,listas!$B$1,IF(AB31=listas!$C$2,listas!$B$2,IF(AB31=listas!$C$3,listas!$B$3,IF(AB31=listas!$C$4,listas!$B$4,IF(AB31=listas!$C$5,listas!$B$5,IF(AB31=listas!$C$6,listas!$B$6,IF(AB31=listas!$C$7,listas!$B$7,IF(AB31=listas!$C$8,listas!$B$8,""))))))))</f>
        <v>CCE-05</v>
      </c>
      <c r="AD31" s="767">
        <v>27555556</v>
      </c>
      <c r="AE31" s="767"/>
      <c r="AF31" s="767"/>
      <c r="AG31" s="1033">
        <f t="shared" si="28"/>
        <v>27555556</v>
      </c>
      <c r="AH31" s="681"/>
      <c r="AI31" s="682"/>
      <c r="AJ31" s="682"/>
      <c r="AK31" s="682"/>
      <c r="AL31" s="683"/>
      <c r="AM31" s="682"/>
      <c r="AN31" s="682"/>
      <c r="AO31" s="666"/>
      <c r="AP31" s="666"/>
      <c r="AQ31" s="666"/>
      <c r="AR31" s="756"/>
      <c r="AS31" s="756">
        <v>3836128</v>
      </c>
      <c r="AT31" s="756">
        <v>3836128</v>
      </c>
      <c r="AU31" s="756">
        <v>3836128</v>
      </c>
      <c r="AV31" s="756">
        <v>3836128</v>
      </c>
      <c r="AW31" s="756">
        <v>3836128</v>
      </c>
      <c r="AX31" s="756"/>
      <c r="AY31" s="756"/>
      <c r="AZ31" s="756"/>
      <c r="BA31" s="756"/>
      <c r="BB31" s="756"/>
      <c r="BC31" s="756"/>
      <c r="BD31" s="666"/>
      <c r="BE31" s="667">
        <f t="shared" si="2"/>
        <v>19180640</v>
      </c>
      <c r="BF31" s="662" t="b">
        <f t="shared" si="3"/>
        <v>0</v>
      </c>
      <c r="BG31" s="767"/>
      <c r="BH31" s="767"/>
      <c r="BI31" s="767"/>
      <c r="BJ31" s="767"/>
      <c r="BK31" s="956"/>
      <c r="BL31" s="844"/>
      <c r="BM31" s="963"/>
      <c r="BN31" s="767"/>
      <c r="BO31" s="767"/>
      <c r="BP31" s="767"/>
      <c r="BQ31" s="767"/>
    </row>
    <row r="32" spans="1:69" ht="62.25" customHeight="1" x14ac:dyDescent="0.2">
      <c r="A32" s="1255"/>
      <c r="B32" s="1255"/>
      <c r="C32" s="1255"/>
      <c r="D32" s="1255"/>
      <c r="E32" s="1255"/>
      <c r="F32" s="1260"/>
      <c r="G32" s="896">
        <v>58</v>
      </c>
      <c r="H32" s="1075">
        <v>85</v>
      </c>
      <c r="I32" s="846"/>
      <c r="J32" s="846"/>
      <c r="K32" s="846"/>
      <c r="L32" s="846"/>
      <c r="M32" s="846"/>
      <c r="N32" s="846"/>
      <c r="O32" s="846"/>
      <c r="P32" s="623" t="s">
        <v>742</v>
      </c>
      <c r="Q32" s="825">
        <v>80111621</v>
      </c>
      <c r="R32" s="624" t="s">
        <v>697</v>
      </c>
      <c r="S32" s="885">
        <v>30303</v>
      </c>
      <c r="T32" s="885" t="s">
        <v>875</v>
      </c>
      <c r="U32" s="885" t="s">
        <v>876</v>
      </c>
      <c r="V32" s="885" t="s">
        <v>879</v>
      </c>
      <c r="W32" s="625" t="s">
        <v>602</v>
      </c>
      <c r="X32" s="626" t="s">
        <v>561</v>
      </c>
      <c r="Y32" s="627" t="s">
        <v>561</v>
      </c>
      <c r="Z32" s="628">
        <v>3</v>
      </c>
      <c r="AA32" s="629">
        <v>1</v>
      </c>
      <c r="AB32" s="997" t="s">
        <v>626</v>
      </c>
      <c r="AC32" s="846" t="str">
        <f>IF(AB32=listas!$C$1,listas!$B$1,IF(AB32=listas!$C$2,listas!$B$2,IF(AB32=listas!$C$3,listas!$B$3,IF(AB32=listas!$C$4,listas!$B$4,IF(AB32=listas!$C$5,listas!$B$5,IF(AB32=listas!$C$6,listas!$B$6,IF(AB32=listas!$C$7,listas!$B$7,IF(AB32=listas!$C$8,listas!$B$8,""))))))))</f>
        <v>CCE-05</v>
      </c>
      <c r="AD32" s="767">
        <v>38118065</v>
      </c>
      <c r="AE32" s="767"/>
      <c r="AF32" s="767"/>
      <c r="AG32" s="1033">
        <f t="shared" si="28"/>
        <v>38118065</v>
      </c>
      <c r="AH32" s="681"/>
      <c r="AI32" s="682"/>
      <c r="AJ32" s="682"/>
      <c r="AK32" s="682"/>
      <c r="AL32" s="683"/>
      <c r="AM32" s="682"/>
      <c r="AN32" s="682"/>
      <c r="AO32" s="666"/>
      <c r="AP32" s="666"/>
      <c r="AQ32" s="666"/>
      <c r="AR32" s="756"/>
      <c r="AS32" s="756"/>
      <c r="AT32" s="756"/>
      <c r="AU32" s="756"/>
      <c r="AV32" s="756"/>
      <c r="AW32" s="756"/>
      <c r="AX32" s="756"/>
      <c r="AY32" s="756"/>
      <c r="AZ32" s="756"/>
      <c r="BA32" s="756"/>
      <c r="BB32" s="756"/>
      <c r="BC32" s="756"/>
      <c r="BD32" s="666"/>
      <c r="BE32" s="667"/>
      <c r="BG32" s="767"/>
      <c r="BH32" s="767"/>
      <c r="BI32" s="767"/>
      <c r="BJ32" s="767"/>
      <c r="BK32" s="956"/>
      <c r="BL32" s="844"/>
      <c r="BM32" s="963"/>
      <c r="BN32" s="767"/>
      <c r="BO32" s="767"/>
      <c r="BP32" s="767"/>
      <c r="BQ32" s="767"/>
    </row>
    <row r="33" spans="1:69" ht="40.5" customHeight="1" x14ac:dyDescent="0.2">
      <c r="A33" s="1255"/>
      <c r="B33" s="1255"/>
      <c r="C33" s="1255"/>
      <c r="D33" s="1255"/>
      <c r="E33" s="1255"/>
      <c r="F33" s="1260"/>
      <c r="G33" s="896">
        <v>59</v>
      </c>
      <c r="H33" s="1075">
        <v>86</v>
      </c>
      <c r="I33" s="844">
        <v>12</v>
      </c>
      <c r="J33" s="844" t="s">
        <v>803</v>
      </c>
      <c r="K33" s="844"/>
      <c r="L33" s="844"/>
      <c r="M33" s="844"/>
      <c r="N33" s="844"/>
      <c r="O33" s="844"/>
      <c r="P33" s="623" t="s">
        <v>743</v>
      </c>
      <c r="Q33" s="825">
        <v>80111601</v>
      </c>
      <c r="R33" s="624" t="s">
        <v>697</v>
      </c>
      <c r="S33" s="885">
        <v>30303</v>
      </c>
      <c r="T33" s="885" t="s">
        <v>875</v>
      </c>
      <c r="U33" s="885" t="s">
        <v>876</v>
      </c>
      <c r="V33" s="885" t="s">
        <v>879</v>
      </c>
      <c r="W33" s="625" t="s">
        <v>602</v>
      </c>
      <c r="X33" s="626" t="s">
        <v>358</v>
      </c>
      <c r="Y33" s="627" t="s">
        <v>358</v>
      </c>
      <c r="Z33" s="628">
        <v>5</v>
      </c>
      <c r="AA33" s="629">
        <v>1</v>
      </c>
      <c r="AB33" s="997" t="s">
        <v>626</v>
      </c>
      <c r="AC33" s="846" t="str">
        <f>IF(AB33=listas!$C$1,listas!$B$1,IF(AB33=listas!$C$2,listas!$B$2,IF(AB33=listas!$C$3,listas!$B$3,IF(AB33=listas!$C$4,listas!$B$4,IF(AB33=listas!$C$5,listas!$B$5,IF(AB33=listas!$C$6,listas!$B$6,IF(AB33=listas!$C$7,listas!$B$7,IF(AB33=listas!$C$8,listas!$B$8,""))))))))</f>
        <v>CCE-05</v>
      </c>
      <c r="AD33" s="767">
        <v>19180640</v>
      </c>
      <c r="AE33" s="767"/>
      <c r="AF33" s="767"/>
      <c r="AG33" s="1033">
        <f t="shared" si="28"/>
        <v>19180640</v>
      </c>
      <c r="AH33" s="681"/>
      <c r="AI33" s="682"/>
      <c r="AJ33" s="682"/>
      <c r="AK33" s="682"/>
      <c r="AL33" s="683"/>
      <c r="AM33" s="682"/>
      <c r="AN33" s="682"/>
      <c r="AO33" s="666"/>
      <c r="AP33" s="666"/>
      <c r="AQ33" s="666"/>
      <c r="AR33" s="756"/>
      <c r="AS33" s="756"/>
      <c r="AT33" s="756"/>
      <c r="AU33" s="756"/>
      <c r="AV33" s="756"/>
      <c r="AW33" s="756"/>
      <c r="AX33" s="756"/>
      <c r="AY33" s="756"/>
      <c r="AZ33" s="756"/>
      <c r="BA33" s="756"/>
      <c r="BB33" s="756"/>
      <c r="BC33" s="756"/>
      <c r="BD33" s="666"/>
      <c r="BE33" s="667"/>
      <c r="BG33" s="767"/>
      <c r="BH33" s="767"/>
      <c r="BI33" s="767"/>
      <c r="BJ33" s="767"/>
      <c r="BK33" s="956"/>
      <c r="BL33" s="844"/>
      <c r="BM33" s="963"/>
      <c r="BN33" s="767"/>
      <c r="BO33" s="767"/>
      <c r="BP33" s="767"/>
      <c r="BQ33" s="767"/>
    </row>
    <row r="34" spans="1:69" ht="62.25" customHeight="1" thickBot="1" x14ac:dyDescent="0.25">
      <c r="A34" s="1255"/>
      <c r="B34" s="1255"/>
      <c r="C34" s="1255"/>
      <c r="D34" s="1255"/>
      <c r="E34" s="1255"/>
      <c r="F34" s="1260"/>
      <c r="G34" s="896">
        <v>60</v>
      </c>
      <c r="H34" s="1075">
        <v>87</v>
      </c>
      <c r="I34" s="846"/>
      <c r="J34" s="846"/>
      <c r="K34" s="846"/>
      <c r="L34" s="846"/>
      <c r="M34" s="846"/>
      <c r="N34" s="846"/>
      <c r="O34" s="846"/>
      <c r="P34" s="623" t="s">
        <v>699</v>
      </c>
      <c r="Q34" s="825">
        <v>80111621</v>
      </c>
      <c r="R34" s="624" t="s">
        <v>697</v>
      </c>
      <c r="S34" s="885">
        <v>3020417001</v>
      </c>
      <c r="T34" s="885" t="s">
        <v>881</v>
      </c>
      <c r="U34" s="885" t="s">
        <v>884</v>
      </c>
      <c r="V34" s="885" t="s">
        <v>885</v>
      </c>
      <c r="W34" s="625" t="s">
        <v>602</v>
      </c>
      <c r="X34" s="626" t="s">
        <v>358</v>
      </c>
      <c r="Y34" s="627" t="s">
        <v>358</v>
      </c>
      <c r="Z34" s="628">
        <v>4</v>
      </c>
      <c r="AA34" s="629">
        <v>1</v>
      </c>
      <c r="AB34" s="997" t="s">
        <v>626</v>
      </c>
      <c r="AC34" s="846" t="str">
        <f>IF(AB34=listas!$C$1,listas!$B$1,IF(AB34=listas!$C$2,listas!$B$2,IF(AB34=listas!$C$3,listas!$B$3,IF(AB34=listas!$C$4,listas!$B$4,IF(AB34=listas!$C$5,listas!$B$5,IF(AB34=listas!$C$6,listas!$B$6,IF(AB34=listas!$C$7,listas!$B$7,IF(AB34=listas!$C$8,listas!$B$8,""))))))))</f>
        <v>CCE-05</v>
      </c>
      <c r="AD34" s="767">
        <v>26798503</v>
      </c>
      <c r="AE34" s="767">
        <f>138097208-14355662-55644338</f>
        <v>68097208</v>
      </c>
      <c r="AF34" s="767"/>
      <c r="AG34" s="1033">
        <f t="shared" si="28"/>
        <v>94895711</v>
      </c>
      <c r="AH34" s="681"/>
      <c r="AI34" s="682"/>
      <c r="AJ34" s="682"/>
      <c r="AK34" s="682"/>
      <c r="AL34" s="683"/>
      <c r="AM34" s="682"/>
      <c r="AN34" s="682"/>
      <c r="AO34" s="666"/>
      <c r="AP34" s="666"/>
      <c r="AQ34" s="666"/>
      <c r="AR34" s="756"/>
      <c r="AS34" s="756"/>
      <c r="AT34" s="756"/>
      <c r="AU34" s="756"/>
      <c r="AV34" s="756"/>
      <c r="AW34" s="756"/>
      <c r="AX34" s="756"/>
      <c r="AY34" s="756">
        <v>20932545</v>
      </c>
      <c r="AZ34" s="756"/>
      <c r="BA34" s="756"/>
      <c r="BB34" s="756"/>
      <c r="BC34" s="756"/>
      <c r="BD34" s="666"/>
      <c r="BE34" s="667">
        <f t="shared" si="2"/>
        <v>20932545</v>
      </c>
      <c r="BF34" s="662" t="b">
        <f t="shared" si="3"/>
        <v>0</v>
      </c>
      <c r="BG34" s="767"/>
      <c r="BH34" s="767"/>
      <c r="BI34" s="767"/>
      <c r="BJ34" s="767"/>
      <c r="BK34" s="956"/>
      <c r="BL34" s="844"/>
      <c r="BM34" s="963"/>
      <c r="BN34" s="767"/>
      <c r="BO34" s="767"/>
      <c r="BP34" s="767"/>
      <c r="BQ34" s="767"/>
    </row>
    <row r="35" spans="1:69" ht="15" customHeight="1" thickBot="1" x14ac:dyDescent="0.25">
      <c r="A35" s="1255"/>
      <c r="B35" s="1255"/>
      <c r="C35" s="1255"/>
      <c r="D35" s="1255"/>
      <c r="E35" s="1255"/>
      <c r="F35" s="1259" t="s">
        <v>534</v>
      </c>
      <c r="G35" s="1253"/>
      <c r="H35" s="1253"/>
      <c r="I35" s="1259"/>
      <c r="J35" s="1259"/>
      <c r="K35" s="1259"/>
      <c r="L35" s="1259"/>
      <c r="M35" s="1259"/>
      <c r="N35" s="1259"/>
      <c r="O35" s="1259"/>
      <c r="P35" s="1259"/>
      <c r="Q35" s="1259"/>
      <c r="R35" s="1259"/>
      <c r="S35" s="1259"/>
      <c r="T35" s="1259"/>
      <c r="U35" s="1259"/>
      <c r="V35" s="1259"/>
      <c r="W35" s="1259"/>
      <c r="X35" s="1259"/>
      <c r="Y35" s="1259"/>
      <c r="Z35" s="1259"/>
      <c r="AA35" s="1259"/>
      <c r="AB35" s="1259"/>
      <c r="AC35" s="742"/>
      <c r="AD35" s="770">
        <f>SUM(AD24:AD34)</f>
        <v>200000000</v>
      </c>
      <c r="AE35" s="774">
        <f t="shared" ref="AE35:BE35" si="31">SUM(AE24:AE34)</f>
        <v>230000000</v>
      </c>
      <c r="AF35" s="774"/>
      <c r="AG35" s="774">
        <f>AF34+AD35+AE35</f>
        <v>430000000</v>
      </c>
      <c r="AH35" s="684">
        <f t="shared" si="31"/>
        <v>0</v>
      </c>
      <c r="AI35" s="684">
        <f t="shared" si="31"/>
        <v>0</v>
      </c>
      <c r="AJ35" s="684">
        <f t="shared" si="31"/>
        <v>0</v>
      </c>
      <c r="AK35" s="684">
        <f t="shared" si="31"/>
        <v>0</v>
      </c>
      <c r="AL35" s="684">
        <f t="shared" si="31"/>
        <v>0</v>
      </c>
      <c r="AM35" s="684">
        <f t="shared" si="31"/>
        <v>0</v>
      </c>
      <c r="AN35" s="684">
        <f t="shared" si="31"/>
        <v>0</v>
      </c>
      <c r="AO35" s="684">
        <f t="shared" si="31"/>
        <v>0</v>
      </c>
      <c r="AP35" s="684">
        <f t="shared" si="31"/>
        <v>0</v>
      </c>
      <c r="AQ35" s="684">
        <f t="shared" si="31"/>
        <v>0</v>
      </c>
      <c r="AR35" s="684">
        <f t="shared" si="31"/>
        <v>0</v>
      </c>
      <c r="AS35" s="684">
        <f t="shared" si="31"/>
        <v>3836128</v>
      </c>
      <c r="AT35" s="684">
        <f t="shared" si="31"/>
        <v>3836128</v>
      </c>
      <c r="AU35" s="684">
        <f t="shared" si="31"/>
        <v>3836128</v>
      </c>
      <c r="AV35" s="684">
        <f t="shared" si="31"/>
        <v>3836128</v>
      </c>
      <c r="AW35" s="684">
        <f t="shared" si="31"/>
        <v>3836128</v>
      </c>
      <c r="AX35" s="684">
        <f t="shared" si="31"/>
        <v>0</v>
      </c>
      <c r="AY35" s="684">
        <f t="shared" si="31"/>
        <v>20932545</v>
      </c>
      <c r="AZ35" s="684">
        <f t="shared" si="31"/>
        <v>27555556</v>
      </c>
      <c r="BA35" s="684">
        <f t="shared" si="31"/>
        <v>7623613</v>
      </c>
      <c r="BB35" s="684">
        <f t="shared" si="31"/>
        <v>35179169</v>
      </c>
      <c r="BC35" s="684">
        <f t="shared" si="31"/>
        <v>47736797</v>
      </c>
      <c r="BD35" s="684">
        <f t="shared" si="31"/>
        <v>0</v>
      </c>
      <c r="BE35" s="684">
        <f t="shared" si="31"/>
        <v>158208320</v>
      </c>
      <c r="BF35" s="662" t="b">
        <f t="shared" si="3"/>
        <v>0</v>
      </c>
      <c r="BG35" s="770">
        <f>SUM(BG24:BG34)</f>
        <v>19000000</v>
      </c>
      <c r="BH35" s="774">
        <f t="shared" ref="BH35" si="32">SUM(BH24:BH34)</f>
        <v>161902792</v>
      </c>
      <c r="BI35" s="774"/>
      <c r="BJ35" s="774">
        <f>BI34+BG35+BH35</f>
        <v>180902792</v>
      </c>
      <c r="BK35" s="958"/>
      <c r="BL35" s="864"/>
      <c r="BM35" s="964"/>
      <c r="BN35" s="770">
        <v>19000000</v>
      </c>
      <c r="BO35" s="774">
        <v>86034790</v>
      </c>
      <c r="BP35" s="774"/>
      <c r="BQ35" s="774">
        <f>+BN35+BO35</f>
        <v>105034790</v>
      </c>
    </row>
    <row r="36" spans="1:69" ht="43.5" customHeight="1" x14ac:dyDescent="0.2">
      <c r="A36" s="1255"/>
      <c r="B36" s="1255"/>
      <c r="C36" s="1255"/>
      <c r="D36" s="1255"/>
      <c r="E36" s="1255"/>
      <c r="F36" s="1261" t="s">
        <v>576</v>
      </c>
      <c r="G36" s="897">
        <v>61</v>
      </c>
      <c r="H36" s="1077">
        <v>89</v>
      </c>
      <c r="I36" s="847">
        <v>12</v>
      </c>
      <c r="J36" s="844" t="s">
        <v>803</v>
      </c>
      <c r="K36" s="848">
        <v>43081</v>
      </c>
      <c r="L36" s="849">
        <v>43107</v>
      </c>
      <c r="M36" s="847"/>
      <c r="N36" s="844" t="s">
        <v>821</v>
      </c>
      <c r="O36" s="847"/>
      <c r="P36" s="623" t="s">
        <v>783</v>
      </c>
      <c r="Q36" s="825">
        <v>80111621</v>
      </c>
      <c r="R36" s="624" t="s">
        <v>697</v>
      </c>
      <c r="S36" s="885">
        <v>3020417001</v>
      </c>
      <c r="T36" s="885" t="s">
        <v>881</v>
      </c>
      <c r="U36" s="885" t="s">
        <v>882</v>
      </c>
      <c r="V36" s="885" t="s">
        <v>883</v>
      </c>
      <c r="W36" s="625" t="s">
        <v>602</v>
      </c>
      <c r="X36" s="825" t="s">
        <v>559</v>
      </c>
      <c r="Y36" s="825" t="s">
        <v>559</v>
      </c>
      <c r="Z36" s="628">
        <v>5</v>
      </c>
      <c r="AA36" s="629">
        <v>1</v>
      </c>
      <c r="AB36" s="997" t="s">
        <v>626</v>
      </c>
      <c r="AC36" s="846" t="str">
        <f>IF(AB36=listas!$C$1,listas!$B$1,IF(AB36=listas!$C$2,listas!$B$2,IF(AB36=listas!$C$3,listas!$B$3,IF(AB36=listas!$C$4,listas!$B$4,IF(AB36=listas!$C$5,listas!$B$5,IF(AB36=listas!$C$6,listas!$B$6,IF(AB36=listas!$C$7,listas!$B$7,IF(AB36=listas!$C$8,listas!$B$8,""))))))))</f>
        <v>CCE-05</v>
      </c>
      <c r="AD36" s="771"/>
      <c r="AE36" s="767">
        <v>41791680</v>
      </c>
      <c r="AF36" s="771"/>
      <c r="AG36" s="1033">
        <f t="shared" ref="AG36:AG41" si="33">+AD36+AE36</f>
        <v>41791680</v>
      </c>
      <c r="AH36" s="685"/>
      <c r="AI36" s="686"/>
      <c r="AJ36" s="686"/>
      <c r="AK36" s="686"/>
      <c r="AL36" s="687"/>
      <c r="AM36" s="686"/>
      <c r="AN36" s="686"/>
      <c r="AO36" s="666"/>
      <c r="AP36" s="666"/>
      <c r="AQ36" s="666"/>
      <c r="AR36" s="666"/>
      <c r="AS36" s="666"/>
      <c r="AT36" s="666"/>
      <c r="AU36" s="666"/>
      <c r="AV36" s="666"/>
      <c r="AW36" s="666"/>
      <c r="AX36" s="666"/>
      <c r="AY36" s="666"/>
      <c r="AZ36" s="666">
        <v>8358336</v>
      </c>
      <c r="BA36" s="666"/>
      <c r="BB36" s="666">
        <v>16716672</v>
      </c>
      <c r="BC36" s="666">
        <v>16716672</v>
      </c>
      <c r="BD36" s="666">
        <v>0</v>
      </c>
      <c r="BE36" s="667">
        <f t="shared" si="2"/>
        <v>41791680</v>
      </c>
      <c r="BF36" s="662" t="b">
        <f t="shared" si="3"/>
        <v>1</v>
      </c>
      <c r="BG36" s="771"/>
      <c r="BH36" s="767">
        <v>41791680</v>
      </c>
      <c r="BI36" s="771"/>
      <c r="BJ36" s="767">
        <f t="shared" ref="BJ36:BJ40" si="34">+BG36+BH36</f>
        <v>41791680</v>
      </c>
      <c r="BK36" s="956">
        <v>43123</v>
      </c>
      <c r="BL36" s="844">
        <v>36</v>
      </c>
      <c r="BM36" s="963" t="s">
        <v>1029</v>
      </c>
      <c r="BN36" s="771"/>
      <c r="BO36" s="767"/>
      <c r="BP36" s="767"/>
      <c r="BQ36" s="767"/>
    </row>
    <row r="37" spans="1:69" ht="42.75" customHeight="1" x14ac:dyDescent="0.2">
      <c r="A37" s="1255"/>
      <c r="B37" s="1255"/>
      <c r="C37" s="1255"/>
      <c r="D37" s="1255"/>
      <c r="E37" s="1255"/>
      <c r="F37" s="1262"/>
      <c r="G37" s="898">
        <v>62</v>
      </c>
      <c r="H37" s="1078">
        <v>90</v>
      </c>
      <c r="I37" s="847">
        <v>13</v>
      </c>
      <c r="J37" s="844" t="s">
        <v>803</v>
      </c>
      <c r="K37" s="848">
        <v>43081</v>
      </c>
      <c r="L37" s="848">
        <v>43107</v>
      </c>
      <c r="M37" s="845">
        <v>43107</v>
      </c>
      <c r="N37" s="845" t="s">
        <v>824</v>
      </c>
      <c r="O37" s="844" t="s">
        <v>865</v>
      </c>
      <c r="P37" s="643" t="s">
        <v>784</v>
      </c>
      <c r="Q37" s="621">
        <v>80111601</v>
      </c>
      <c r="R37" s="624" t="s">
        <v>697</v>
      </c>
      <c r="S37" s="885">
        <v>3020417001</v>
      </c>
      <c r="T37" s="885" t="s">
        <v>881</v>
      </c>
      <c r="U37" s="885" t="s">
        <v>882</v>
      </c>
      <c r="V37" s="885" t="s">
        <v>883</v>
      </c>
      <c r="W37" s="644" t="s">
        <v>602</v>
      </c>
      <c r="X37" s="621" t="s">
        <v>559</v>
      </c>
      <c r="Y37" s="621" t="s">
        <v>559</v>
      </c>
      <c r="Z37" s="630">
        <v>5</v>
      </c>
      <c r="AA37" s="645">
        <v>1</v>
      </c>
      <c r="AB37" s="997" t="s">
        <v>626</v>
      </c>
      <c r="AC37" s="846" t="str">
        <f>IF(AB37=listas!$C$1,listas!$B$1,IF(AB37=listas!$C$2,listas!$B$2,IF(AB37=listas!$C$3,listas!$B$3,IF(AB37=listas!$C$4,listas!$B$4,IF(AB37=listas!$C$5,listas!$B$5,IF(AB37=listas!$C$6,listas!$B$6,IF(AB37=listas!$C$7,listas!$B$7,IF(AB37=listas!$C$8,listas!$B$8,""))))))))</f>
        <v>CCE-05</v>
      </c>
      <c r="AD37" s="771"/>
      <c r="AE37" s="767">
        <v>19180640</v>
      </c>
      <c r="AF37" s="798"/>
      <c r="AG37" s="1033">
        <f t="shared" si="33"/>
        <v>19180640</v>
      </c>
      <c r="AH37" s="685"/>
      <c r="AI37" s="686"/>
      <c r="AJ37" s="686"/>
      <c r="AK37" s="686"/>
      <c r="AL37" s="687"/>
      <c r="AM37" s="686"/>
      <c r="AN37" s="686"/>
      <c r="AO37" s="666"/>
      <c r="AP37" s="666"/>
      <c r="AQ37" s="666"/>
      <c r="AR37" s="666"/>
      <c r="AS37" s="666"/>
      <c r="AT37" s="666"/>
      <c r="AU37" s="666"/>
      <c r="AV37" s="666"/>
      <c r="AW37" s="666"/>
      <c r="AX37" s="666"/>
      <c r="AY37" s="666"/>
      <c r="AZ37" s="666"/>
      <c r="BA37" s="666"/>
      <c r="BB37" s="666"/>
      <c r="BC37" s="666"/>
      <c r="BD37" s="666"/>
      <c r="BE37" s="667"/>
      <c r="BG37" s="771"/>
      <c r="BH37" s="767">
        <v>19180640</v>
      </c>
      <c r="BI37" s="798"/>
      <c r="BJ37" s="767">
        <f t="shared" si="34"/>
        <v>19180640</v>
      </c>
      <c r="BK37" s="956">
        <v>43119</v>
      </c>
      <c r="BL37" s="844">
        <v>28</v>
      </c>
      <c r="BM37" s="963" t="s">
        <v>1030</v>
      </c>
      <c r="BN37" s="771"/>
      <c r="BO37" s="767"/>
      <c r="BP37" s="767"/>
      <c r="BQ37" s="767"/>
    </row>
    <row r="38" spans="1:69" ht="60.75" customHeight="1" x14ac:dyDescent="0.2">
      <c r="A38" s="1255"/>
      <c r="B38" s="1255"/>
      <c r="C38" s="1255"/>
      <c r="D38" s="1255"/>
      <c r="E38" s="1255"/>
      <c r="F38" s="1262"/>
      <c r="G38" s="897">
        <v>63</v>
      </c>
      <c r="H38" s="1077">
        <v>91</v>
      </c>
      <c r="I38" s="847">
        <v>14</v>
      </c>
      <c r="J38" s="844" t="s">
        <v>803</v>
      </c>
      <c r="K38" s="848">
        <v>43081</v>
      </c>
      <c r="L38" s="848">
        <v>43107</v>
      </c>
      <c r="M38" s="847"/>
      <c r="N38" s="844" t="s">
        <v>821</v>
      </c>
      <c r="O38" s="875"/>
      <c r="P38" s="643" t="s">
        <v>797</v>
      </c>
      <c r="Q38" s="621">
        <v>80111621</v>
      </c>
      <c r="R38" s="624" t="s">
        <v>697</v>
      </c>
      <c r="S38" s="885">
        <v>3020417001</v>
      </c>
      <c r="T38" s="885" t="s">
        <v>881</v>
      </c>
      <c r="U38" s="885" t="s">
        <v>882</v>
      </c>
      <c r="V38" s="885" t="s">
        <v>883</v>
      </c>
      <c r="W38" s="644" t="s">
        <v>602</v>
      </c>
      <c r="X38" s="621" t="s">
        <v>559</v>
      </c>
      <c r="Y38" s="621" t="s">
        <v>559</v>
      </c>
      <c r="Z38" s="630">
        <v>5</v>
      </c>
      <c r="AA38" s="645">
        <v>1</v>
      </c>
      <c r="AB38" s="997" t="s">
        <v>626</v>
      </c>
      <c r="AC38" s="846" t="str">
        <f>IF(AB38=listas!$C$1,listas!$B$1,IF(AB38=listas!$C$2,listas!$B$2,IF(AB38=listas!$C$3,listas!$B$3,IF(AB38=listas!$C$4,listas!$B$4,IF(AB38=listas!$C$5,listas!$B$5,IF(AB38=listas!$C$6,listas!$B$6,IF(AB38=listas!$C$7,listas!$B$7,IF(AB38=listas!$C$8,listas!$B$8,""))))))))</f>
        <v>CCE-05</v>
      </c>
      <c r="AD38" s="771"/>
      <c r="AE38" s="767">
        <v>34444445</v>
      </c>
      <c r="AF38" s="798"/>
      <c r="AG38" s="1033">
        <f t="shared" si="33"/>
        <v>34444445</v>
      </c>
      <c r="AH38" s="685"/>
      <c r="AI38" s="686"/>
      <c r="AJ38" s="686"/>
      <c r="AK38" s="686"/>
      <c r="AL38" s="687"/>
      <c r="AM38" s="686"/>
      <c r="AN38" s="686"/>
      <c r="AO38" s="666"/>
      <c r="AP38" s="666"/>
      <c r="AQ38" s="666"/>
      <c r="AR38" s="666"/>
      <c r="AS38" s="666"/>
      <c r="AT38" s="666"/>
      <c r="AU38" s="666"/>
      <c r="AV38" s="666"/>
      <c r="AW38" s="666"/>
      <c r="AX38" s="666"/>
      <c r="AY38" s="666"/>
      <c r="AZ38" s="666"/>
      <c r="BA38" s="666"/>
      <c r="BB38" s="666"/>
      <c r="BC38" s="666"/>
      <c r="BD38" s="666"/>
      <c r="BE38" s="667"/>
      <c r="BG38" s="771"/>
      <c r="BH38" s="767">
        <v>34444445</v>
      </c>
      <c r="BI38" s="798"/>
      <c r="BJ38" s="767">
        <f t="shared" si="34"/>
        <v>34444445</v>
      </c>
      <c r="BK38" s="956">
        <v>43123</v>
      </c>
      <c r="BL38" s="844">
        <v>37</v>
      </c>
      <c r="BM38" s="963" t="s">
        <v>1031</v>
      </c>
      <c r="BN38" s="771"/>
      <c r="BO38" s="767"/>
      <c r="BP38" s="767"/>
      <c r="BQ38" s="767"/>
    </row>
    <row r="39" spans="1:69" ht="67.5" customHeight="1" x14ac:dyDescent="0.2">
      <c r="A39" s="1255"/>
      <c r="B39" s="1255"/>
      <c r="C39" s="1255"/>
      <c r="D39" s="1255"/>
      <c r="E39" s="1255"/>
      <c r="F39" s="1262"/>
      <c r="G39" s="897">
        <v>138</v>
      </c>
      <c r="H39" s="1077">
        <v>96</v>
      </c>
      <c r="I39" s="847">
        <v>15</v>
      </c>
      <c r="J39" s="844" t="s">
        <v>803</v>
      </c>
      <c r="K39" s="848">
        <v>43081</v>
      </c>
      <c r="L39" s="848">
        <v>43107</v>
      </c>
      <c r="M39" s="847"/>
      <c r="N39" s="844" t="s">
        <v>821</v>
      </c>
      <c r="O39" s="875"/>
      <c r="P39" s="909" t="s">
        <v>954</v>
      </c>
      <c r="Q39" s="621">
        <v>80111621</v>
      </c>
      <c r="R39" s="624" t="s">
        <v>697</v>
      </c>
      <c r="S39" s="885">
        <v>3020417001</v>
      </c>
      <c r="T39" s="885" t="s">
        <v>881</v>
      </c>
      <c r="U39" s="885" t="s">
        <v>882</v>
      </c>
      <c r="V39" s="885" t="s">
        <v>883</v>
      </c>
      <c r="W39" s="644" t="s">
        <v>602</v>
      </c>
      <c r="X39" s="621" t="s">
        <v>559</v>
      </c>
      <c r="Y39" s="621" t="s">
        <v>559</v>
      </c>
      <c r="Z39" s="630">
        <v>5</v>
      </c>
      <c r="AA39" s="645">
        <v>1</v>
      </c>
      <c r="AB39" s="997" t="s">
        <v>626</v>
      </c>
      <c r="AC39" s="846" t="str">
        <f>IF(AB39=listas!$C$1,listas!$B$1,IF(AB39=listas!$C$2,listas!$B$2,IF(AB39=listas!$C$3,listas!$B$3,IF(AB39=listas!$C$4,listas!$B$4,IF(AB39=listas!$C$5,listas!$B$5,IF(AB39=listas!$C$6,listas!$B$6,IF(AB39=listas!$C$7,listas!$B$7,IF(AB39=listas!$C$8,listas!$B$8,""))))))))</f>
        <v>CCE-05</v>
      </c>
      <c r="AD39" s="771"/>
      <c r="AE39" s="925">
        <v>34444445</v>
      </c>
      <c r="AF39" s="798"/>
      <c r="AG39" s="1033">
        <f t="shared" si="33"/>
        <v>34444445</v>
      </c>
      <c r="AH39" s="685"/>
      <c r="AI39" s="686"/>
      <c r="AJ39" s="686"/>
      <c r="AK39" s="686"/>
      <c r="AL39" s="687"/>
      <c r="AM39" s="686"/>
      <c r="AN39" s="686"/>
      <c r="AO39" s="666"/>
      <c r="AP39" s="666"/>
      <c r="AQ39" s="666"/>
      <c r="AR39" s="666"/>
      <c r="AS39" s="666"/>
      <c r="AT39" s="666"/>
      <c r="AU39" s="666"/>
      <c r="AV39" s="666"/>
      <c r="AW39" s="666"/>
      <c r="AX39" s="666"/>
      <c r="AY39" s="666"/>
      <c r="AZ39" s="666"/>
      <c r="BA39" s="666"/>
      <c r="BB39" s="666"/>
      <c r="BC39" s="666"/>
      <c r="BD39" s="666"/>
      <c r="BE39" s="667"/>
      <c r="BG39" s="771"/>
      <c r="BH39" s="925">
        <v>34444445</v>
      </c>
      <c r="BI39" s="798"/>
      <c r="BJ39" s="767">
        <f t="shared" si="34"/>
        <v>34444445</v>
      </c>
      <c r="BK39" s="956">
        <v>43123</v>
      </c>
      <c r="BL39" s="844">
        <v>40</v>
      </c>
      <c r="BM39" s="965" t="s">
        <v>1032</v>
      </c>
      <c r="BN39" s="771"/>
      <c r="BO39" s="767"/>
      <c r="BP39" s="767"/>
      <c r="BQ39" s="767"/>
    </row>
    <row r="40" spans="1:69" ht="48" customHeight="1" x14ac:dyDescent="0.2">
      <c r="A40" s="1255"/>
      <c r="B40" s="1255"/>
      <c r="C40" s="1255"/>
      <c r="D40" s="1255"/>
      <c r="E40" s="1255"/>
      <c r="F40" s="1262"/>
      <c r="G40" s="897">
        <v>65</v>
      </c>
      <c r="H40" s="1077">
        <v>97</v>
      </c>
      <c r="I40" s="847">
        <v>16</v>
      </c>
      <c r="J40" s="844" t="s">
        <v>803</v>
      </c>
      <c r="K40" s="848">
        <v>43089</v>
      </c>
      <c r="L40" s="849">
        <v>43107</v>
      </c>
      <c r="M40" s="847"/>
      <c r="N40" s="844" t="s">
        <v>821</v>
      </c>
      <c r="O40" s="875"/>
      <c r="P40" s="909" t="s">
        <v>955</v>
      </c>
      <c r="Q40" s="621">
        <v>80111621</v>
      </c>
      <c r="R40" s="624" t="s">
        <v>697</v>
      </c>
      <c r="S40" s="885">
        <v>3020417001</v>
      </c>
      <c r="T40" s="885" t="s">
        <v>881</v>
      </c>
      <c r="U40" s="885" t="s">
        <v>882</v>
      </c>
      <c r="V40" s="885" t="s">
        <v>883</v>
      </c>
      <c r="W40" s="644" t="s">
        <v>602</v>
      </c>
      <c r="X40" s="621" t="s">
        <v>559</v>
      </c>
      <c r="Y40" s="621" t="s">
        <v>559</v>
      </c>
      <c r="Z40" s="630">
        <v>4</v>
      </c>
      <c r="AA40" s="645">
        <v>1</v>
      </c>
      <c r="AB40" s="997" t="s">
        <v>626</v>
      </c>
      <c r="AC40" s="846" t="str">
        <f>IF(AB40=listas!$C$1,listas!$B$1,IF(AB40=listas!$C$2,listas!$B$2,IF(AB40=listas!$C$3,listas!$B$3,IF(AB40=listas!$C$4,listas!$B$4,IF(AB40=listas!$C$5,listas!$B$5,IF(AB40=listas!$C$6,listas!$B$6,IF(AB40=listas!$C$7,listas!$B$7,IF(AB40=listas!$C$8,listas!$B$8,""))))))))</f>
        <v>CCE-05</v>
      </c>
      <c r="AD40" s="771"/>
      <c r="AE40" s="925">
        <v>27555556</v>
      </c>
      <c r="AF40" s="798"/>
      <c r="AG40" s="1033">
        <f t="shared" si="33"/>
        <v>27555556</v>
      </c>
      <c r="AH40" s="685"/>
      <c r="AI40" s="686"/>
      <c r="AJ40" s="686"/>
      <c r="AK40" s="686"/>
      <c r="AL40" s="687"/>
      <c r="AM40" s="686"/>
      <c r="AN40" s="686"/>
      <c r="AO40" s="666"/>
      <c r="AP40" s="666"/>
      <c r="AQ40" s="666"/>
      <c r="AR40" s="666"/>
      <c r="AS40" s="666"/>
      <c r="AT40" s="666"/>
      <c r="AU40" s="666"/>
      <c r="AV40" s="666"/>
      <c r="AW40" s="666"/>
      <c r="AX40" s="666"/>
      <c r="AY40" s="666"/>
      <c r="AZ40" s="666"/>
      <c r="BA40" s="666"/>
      <c r="BB40" s="666"/>
      <c r="BC40" s="666"/>
      <c r="BD40" s="666"/>
      <c r="BE40" s="667"/>
      <c r="BG40" s="771"/>
      <c r="BH40" s="925">
        <v>27555556</v>
      </c>
      <c r="BI40" s="798"/>
      <c r="BJ40" s="767">
        <f t="shared" si="34"/>
        <v>27555556</v>
      </c>
      <c r="BK40" s="956">
        <v>43123</v>
      </c>
      <c r="BL40" s="844">
        <v>52</v>
      </c>
      <c r="BM40" s="965" t="s">
        <v>1033</v>
      </c>
      <c r="BN40" s="771"/>
      <c r="BO40" s="767"/>
      <c r="BP40" s="767"/>
      <c r="BQ40" s="767"/>
    </row>
    <row r="41" spans="1:69" ht="102" customHeight="1" thickBot="1" x14ac:dyDescent="0.25">
      <c r="A41" s="1255"/>
      <c r="B41" s="1255"/>
      <c r="C41" s="1255"/>
      <c r="D41" s="1255"/>
      <c r="E41" s="1255"/>
      <c r="F41" s="1263"/>
      <c r="G41" s="897">
        <v>141</v>
      </c>
      <c r="H41" s="1077">
        <v>98</v>
      </c>
      <c r="I41" s="866" t="s">
        <v>870</v>
      </c>
      <c r="J41" s="844" t="s">
        <v>803</v>
      </c>
      <c r="K41" s="847"/>
      <c r="L41" s="847"/>
      <c r="M41" s="847"/>
      <c r="N41" s="844" t="s">
        <v>821</v>
      </c>
      <c r="O41" s="875"/>
      <c r="P41" s="909" t="s">
        <v>856</v>
      </c>
      <c r="Q41" s="917">
        <v>80111621</v>
      </c>
      <c r="R41" s="620" t="s">
        <v>697</v>
      </c>
      <c r="S41" s="832">
        <v>3020417001</v>
      </c>
      <c r="T41" s="832" t="s">
        <v>881</v>
      </c>
      <c r="U41" s="832" t="s">
        <v>882</v>
      </c>
      <c r="V41" s="832" t="s">
        <v>883</v>
      </c>
      <c r="W41" s="921" t="s">
        <v>602</v>
      </c>
      <c r="X41" s="917" t="s">
        <v>559</v>
      </c>
      <c r="Y41" s="917" t="s">
        <v>559</v>
      </c>
      <c r="Z41" s="922">
        <v>5</v>
      </c>
      <c r="AA41" s="923">
        <v>1</v>
      </c>
      <c r="AB41" s="997" t="s">
        <v>626</v>
      </c>
      <c r="AC41" s="846" t="str">
        <f>IF(AB41=listas!$C$1,listas!$B$1,IF(AB41=listas!$C$2,listas!$B$2,IF(AB41=listas!$C$3,listas!$B$3,IF(AB41=listas!$C$4,listas!$B$4,IF(AB41=listas!$C$5,listas!$B$5,IF(AB41=listas!$C$6,listas!$B$6,IF(AB41=listas!$C$7,listas!$B$7,IF(AB41=listas!$C$8,listas!$B$8,""))))))))</f>
        <v>CCE-05</v>
      </c>
      <c r="AD41" s="924"/>
      <c r="AE41" s="925">
        <f>156938896+55644338</f>
        <v>212583234</v>
      </c>
      <c r="AF41" s="926"/>
      <c r="AG41" s="1033">
        <f t="shared" si="33"/>
        <v>212583234</v>
      </c>
      <c r="AH41" s="685"/>
      <c r="AI41" s="686"/>
      <c r="AJ41" s="686"/>
      <c r="AK41" s="686"/>
      <c r="AL41" s="687"/>
      <c r="AM41" s="686"/>
      <c r="AN41" s="686"/>
      <c r="AO41" s="666"/>
      <c r="AP41" s="666"/>
      <c r="AQ41" s="666"/>
      <c r="AR41" s="666"/>
      <c r="AS41" s="666"/>
      <c r="AT41" s="666"/>
      <c r="AU41" s="666"/>
      <c r="AV41" s="666"/>
      <c r="AW41" s="666"/>
      <c r="AX41" s="666"/>
      <c r="AY41" s="666"/>
      <c r="AZ41" s="666"/>
      <c r="BA41" s="666"/>
      <c r="BB41" s="666"/>
      <c r="BC41" s="666"/>
      <c r="BD41" s="666"/>
      <c r="BE41" s="667"/>
      <c r="BG41" s="924"/>
      <c r="BH41" s="925">
        <f>156938896+55644338</f>
        <v>212583234</v>
      </c>
      <c r="BI41" s="926"/>
      <c r="BJ41" s="925">
        <f t="shared" ref="BJ41" si="35">+BG41+BH41</f>
        <v>212583234</v>
      </c>
      <c r="BK41" s="956">
        <v>43125</v>
      </c>
      <c r="BL41" s="844">
        <v>58</v>
      </c>
      <c r="BM41" s="965" t="s">
        <v>1026</v>
      </c>
      <c r="BN41" s="924"/>
      <c r="BO41" s="925"/>
      <c r="BP41" s="925"/>
      <c r="BQ41" s="925"/>
    </row>
    <row r="42" spans="1:69" ht="17.25" customHeight="1" thickBot="1" x14ac:dyDescent="0.25">
      <c r="A42" s="1255"/>
      <c r="B42" s="1255"/>
      <c r="C42" s="1255"/>
      <c r="D42" s="1255"/>
      <c r="E42" s="1255"/>
      <c r="F42" s="1356" t="s">
        <v>956</v>
      </c>
      <c r="G42" s="1357"/>
      <c r="H42" s="1357"/>
      <c r="I42" s="1357"/>
      <c r="J42" s="1357"/>
      <c r="K42" s="1357"/>
      <c r="L42" s="1357"/>
      <c r="M42" s="1357"/>
      <c r="N42" s="1357"/>
      <c r="O42" s="1357"/>
      <c r="P42" s="1358"/>
      <c r="Q42" s="827"/>
      <c r="R42" s="827"/>
      <c r="S42" s="886"/>
      <c r="T42" s="886"/>
      <c r="U42" s="827"/>
      <c r="V42" s="881"/>
      <c r="W42" s="827"/>
      <c r="X42" s="827"/>
      <c r="Y42" s="827"/>
      <c r="Z42" s="827"/>
      <c r="AA42" s="827"/>
      <c r="AB42" s="827"/>
      <c r="AC42" s="742"/>
      <c r="AD42" s="770">
        <f>SUM(AD36)</f>
        <v>0</v>
      </c>
      <c r="AE42" s="774">
        <f>SUM(AE36:AE41)</f>
        <v>370000000</v>
      </c>
      <c r="AF42" s="774"/>
      <c r="AG42" s="774">
        <f>+AD42+AE42+AF42</f>
        <v>370000000</v>
      </c>
      <c r="AH42" s="684">
        <f t="shared" ref="AH42:BE42" si="36">SUM(AH36)</f>
        <v>0</v>
      </c>
      <c r="AI42" s="684">
        <f t="shared" si="36"/>
        <v>0</v>
      </c>
      <c r="AJ42" s="684">
        <f t="shared" si="36"/>
        <v>0</v>
      </c>
      <c r="AK42" s="684">
        <f t="shared" si="36"/>
        <v>0</v>
      </c>
      <c r="AL42" s="684">
        <f t="shared" si="36"/>
        <v>0</v>
      </c>
      <c r="AM42" s="684">
        <f t="shared" si="36"/>
        <v>0</v>
      </c>
      <c r="AN42" s="684">
        <f t="shared" si="36"/>
        <v>0</v>
      </c>
      <c r="AO42" s="684">
        <f t="shared" si="36"/>
        <v>0</v>
      </c>
      <c r="AP42" s="684">
        <f t="shared" si="36"/>
        <v>0</v>
      </c>
      <c r="AQ42" s="684">
        <f t="shared" si="36"/>
        <v>0</v>
      </c>
      <c r="AR42" s="684">
        <f t="shared" si="36"/>
        <v>0</v>
      </c>
      <c r="AS42" s="684">
        <f t="shared" si="36"/>
        <v>0</v>
      </c>
      <c r="AT42" s="684">
        <f t="shared" si="36"/>
        <v>0</v>
      </c>
      <c r="AU42" s="684">
        <f t="shared" si="36"/>
        <v>0</v>
      </c>
      <c r="AV42" s="684">
        <f t="shared" si="36"/>
        <v>0</v>
      </c>
      <c r="AW42" s="684">
        <f t="shared" si="36"/>
        <v>0</v>
      </c>
      <c r="AX42" s="684">
        <f t="shared" si="36"/>
        <v>0</v>
      </c>
      <c r="AY42" s="684">
        <f t="shared" si="36"/>
        <v>0</v>
      </c>
      <c r="AZ42" s="684">
        <f t="shared" si="36"/>
        <v>8358336</v>
      </c>
      <c r="BA42" s="684">
        <f t="shared" si="36"/>
        <v>0</v>
      </c>
      <c r="BB42" s="684">
        <f t="shared" si="36"/>
        <v>16716672</v>
      </c>
      <c r="BC42" s="684">
        <f t="shared" si="36"/>
        <v>16716672</v>
      </c>
      <c r="BD42" s="684">
        <f t="shared" si="36"/>
        <v>0</v>
      </c>
      <c r="BE42" s="684">
        <f t="shared" si="36"/>
        <v>41791680</v>
      </c>
      <c r="BF42" s="662" t="b">
        <f t="shared" si="3"/>
        <v>0</v>
      </c>
      <c r="BG42" s="770">
        <f>SUM(BG36)</f>
        <v>0</v>
      </c>
      <c r="BH42" s="774">
        <f>SUM(BH36:BH41)</f>
        <v>370000000</v>
      </c>
      <c r="BI42" s="774"/>
      <c r="BJ42" s="774">
        <f>+BG42+BH42+BI42</f>
        <v>370000000</v>
      </c>
      <c r="BK42" s="956"/>
      <c r="BL42" s="844"/>
      <c r="BM42" s="964"/>
      <c r="BN42" s="770">
        <f>SUM(BN36)</f>
        <v>0</v>
      </c>
      <c r="BO42" s="774">
        <v>283211126</v>
      </c>
      <c r="BP42" s="774"/>
      <c r="BQ42" s="774">
        <f>+BN42+BO42+BP42</f>
        <v>283211126</v>
      </c>
    </row>
    <row r="43" spans="1:69" ht="30" customHeight="1" x14ac:dyDescent="0.2">
      <c r="A43" s="1255"/>
      <c r="B43" s="1255"/>
      <c r="C43" s="1255"/>
      <c r="D43" s="1255"/>
      <c r="E43" s="1255"/>
      <c r="F43" s="1260" t="s">
        <v>574</v>
      </c>
      <c r="G43" s="896">
        <v>67</v>
      </c>
      <c r="H43" s="1075">
        <v>99</v>
      </c>
      <c r="I43" s="844">
        <v>17</v>
      </c>
      <c r="J43" s="844" t="s">
        <v>802</v>
      </c>
      <c r="K43" s="845">
        <v>43081</v>
      </c>
      <c r="L43" s="849">
        <v>43084</v>
      </c>
      <c r="M43" s="845">
        <v>43110</v>
      </c>
      <c r="N43" s="844" t="s">
        <v>820</v>
      </c>
      <c r="O43" s="844"/>
      <c r="P43" s="623" t="s">
        <v>744</v>
      </c>
      <c r="Q43" s="825">
        <v>80111621</v>
      </c>
      <c r="R43" s="624" t="s">
        <v>700</v>
      </c>
      <c r="S43" s="885">
        <v>30303</v>
      </c>
      <c r="T43" s="885" t="s">
        <v>875</v>
      </c>
      <c r="U43" s="885" t="s">
        <v>876</v>
      </c>
      <c r="V43" s="885" t="s">
        <v>879</v>
      </c>
      <c r="W43" s="625" t="s">
        <v>604</v>
      </c>
      <c r="X43" s="626" t="s">
        <v>559</v>
      </c>
      <c r="Y43" s="627" t="s">
        <v>569</v>
      </c>
      <c r="Z43" s="628">
        <v>10</v>
      </c>
      <c r="AA43" s="629">
        <v>1</v>
      </c>
      <c r="AB43" s="997" t="s">
        <v>626</v>
      </c>
      <c r="AC43" s="846" t="str">
        <f>IF(AB43=listas!$C$1,listas!$B$1,IF(AB43=listas!$C$2,listas!$B$2,IF(AB43=listas!$C$3,listas!$B$3,IF(AB43=listas!$C$4,listas!$B$4,IF(AB43=listas!$C$5,listas!$B$5,IF(AB43=listas!$C$6,listas!$B$6,IF(AB43=listas!$C$7,listas!$B$7,IF(AB43=listas!$C$8,listas!$B$8,""))))))))</f>
        <v>CCE-05</v>
      </c>
      <c r="AD43" s="767">
        <v>69750000</v>
      </c>
      <c r="AE43" s="771"/>
      <c r="AF43" s="771"/>
      <c r="AG43" s="1033">
        <f t="shared" ref="AG43:AG44" si="37">+AD43+AE43</f>
        <v>69750000</v>
      </c>
      <c r="AH43" s="681"/>
      <c r="AI43" s="682"/>
      <c r="AJ43" s="682"/>
      <c r="AK43" s="682"/>
      <c r="AL43" s="683"/>
      <c r="AM43" s="688"/>
      <c r="AN43" s="688"/>
      <c r="AO43" s="666"/>
      <c r="AP43" s="666"/>
      <c r="AQ43" s="666"/>
      <c r="AR43" s="633">
        <v>0</v>
      </c>
      <c r="AS43" s="633">
        <v>6975000</v>
      </c>
      <c r="AT43" s="633">
        <v>6975000</v>
      </c>
      <c r="AU43" s="633">
        <v>6975000</v>
      </c>
      <c r="AV43" s="633">
        <v>6975000</v>
      </c>
      <c r="AW43" s="633">
        <v>6975000</v>
      </c>
      <c r="AX43" s="633">
        <v>6975000</v>
      </c>
      <c r="AY43" s="633">
        <v>6975000</v>
      </c>
      <c r="AZ43" s="633">
        <v>6975000</v>
      </c>
      <c r="BA43" s="633">
        <v>6975000</v>
      </c>
      <c r="BB43" s="633">
        <v>6975000</v>
      </c>
      <c r="BC43" s="666"/>
      <c r="BD43" s="666"/>
      <c r="BE43" s="667">
        <f t="shared" si="2"/>
        <v>69750000</v>
      </c>
      <c r="BF43" s="662" t="b">
        <f t="shared" si="3"/>
        <v>1</v>
      </c>
      <c r="BG43" s="767">
        <v>69750000</v>
      </c>
      <c r="BH43" s="771"/>
      <c r="BI43" s="771"/>
      <c r="BJ43" s="767">
        <f t="shared" ref="BJ43:BJ44" si="38">+BG43+BH43</f>
        <v>69750000</v>
      </c>
      <c r="BK43" s="956">
        <v>43123</v>
      </c>
      <c r="BL43" s="844">
        <v>48</v>
      </c>
      <c r="BM43" s="993" t="s">
        <v>1017</v>
      </c>
      <c r="BN43" s="771"/>
      <c r="BO43" s="767"/>
      <c r="BP43" s="767"/>
      <c r="BQ43" s="767"/>
    </row>
    <row r="44" spans="1:69" ht="48.75" customHeight="1" thickBot="1" x14ac:dyDescent="0.25">
      <c r="A44" s="1255"/>
      <c r="B44" s="1255"/>
      <c r="C44" s="1255"/>
      <c r="D44" s="1255"/>
      <c r="E44" s="1255"/>
      <c r="F44" s="1260"/>
      <c r="G44" s="896">
        <v>68</v>
      </c>
      <c r="H44" s="1075">
        <v>100</v>
      </c>
      <c r="I44" s="844">
        <v>18</v>
      </c>
      <c r="J44" s="844" t="s">
        <v>804</v>
      </c>
      <c r="K44" s="844"/>
      <c r="L44" s="591"/>
      <c r="M44" s="844"/>
      <c r="N44" s="844" t="s">
        <v>820</v>
      </c>
      <c r="O44" s="844"/>
      <c r="P44" s="623" t="s">
        <v>575</v>
      </c>
      <c r="Q44" s="825">
        <v>80111621</v>
      </c>
      <c r="R44" s="624" t="s">
        <v>700</v>
      </c>
      <c r="S44" s="885">
        <v>30303</v>
      </c>
      <c r="T44" s="885" t="s">
        <v>875</v>
      </c>
      <c r="U44" s="885" t="s">
        <v>886</v>
      </c>
      <c r="V44" s="885" t="s">
        <v>887</v>
      </c>
      <c r="W44" s="625" t="s">
        <v>604</v>
      </c>
      <c r="X44" s="626" t="s">
        <v>559</v>
      </c>
      <c r="Y44" s="627" t="s">
        <v>569</v>
      </c>
      <c r="Z44" s="628">
        <v>9</v>
      </c>
      <c r="AA44" s="629">
        <v>1</v>
      </c>
      <c r="AB44" s="997" t="s">
        <v>626</v>
      </c>
      <c r="AC44" s="846" t="str">
        <f>IF(AB44=listas!$C$1,listas!$B$1,IF(AB44=listas!$C$2,listas!$B$2,IF(AB44=listas!$C$3,listas!$B$3,IF(AB44=listas!$C$4,listas!$B$4,IF(AB44=listas!$C$5,listas!$B$5,IF(AB44=listas!$C$6,listas!$B$6,IF(AB44=listas!$C$7,listas!$B$7,IF(AB44=listas!$C$8,listas!$B$8,""))))))))</f>
        <v>CCE-05</v>
      </c>
      <c r="AD44" s="767">
        <v>130250000</v>
      </c>
      <c r="AE44" s="771"/>
      <c r="AF44" s="771"/>
      <c r="AG44" s="1033">
        <f t="shared" si="37"/>
        <v>130250000</v>
      </c>
      <c r="AH44" s="681"/>
      <c r="AI44" s="682"/>
      <c r="AJ44" s="682"/>
      <c r="AK44" s="682"/>
      <c r="AL44" s="683"/>
      <c r="AM44" s="688"/>
      <c r="AN44" s="688"/>
      <c r="AO44" s="666"/>
      <c r="AP44" s="666"/>
      <c r="AQ44" s="666"/>
      <c r="AR44" s="756"/>
      <c r="AS44" s="756">
        <v>32562500</v>
      </c>
      <c r="AT44" s="756"/>
      <c r="AU44" s="756">
        <v>32562500</v>
      </c>
      <c r="AV44" s="756"/>
      <c r="AW44" s="756">
        <v>32562500</v>
      </c>
      <c r="AX44" s="756"/>
      <c r="AY44" s="756">
        <v>32562500</v>
      </c>
      <c r="AZ44" s="756"/>
      <c r="BA44" s="756"/>
      <c r="BB44" s="756"/>
      <c r="BC44" s="666"/>
      <c r="BD44" s="666"/>
      <c r="BE44" s="667">
        <f t="shared" si="2"/>
        <v>130250000</v>
      </c>
      <c r="BF44" s="662" t="b">
        <f t="shared" si="3"/>
        <v>1</v>
      </c>
      <c r="BG44" s="767">
        <v>130250000</v>
      </c>
      <c r="BH44" s="771"/>
      <c r="BI44" s="771"/>
      <c r="BJ44" s="767">
        <f t="shared" si="38"/>
        <v>130250000</v>
      </c>
      <c r="BK44" s="956">
        <v>43126</v>
      </c>
      <c r="BL44" s="844">
        <v>65</v>
      </c>
      <c r="BM44" s="992" t="s">
        <v>1018</v>
      </c>
      <c r="BN44" s="771"/>
      <c r="BO44" s="767"/>
      <c r="BP44" s="767"/>
      <c r="BQ44" s="767"/>
    </row>
    <row r="45" spans="1:69" ht="13.5" customHeight="1" thickBot="1" x14ac:dyDescent="0.25">
      <c r="A45" s="1255"/>
      <c r="B45" s="1255"/>
      <c r="C45" s="1255"/>
      <c r="D45" s="1255"/>
      <c r="E45" s="1255"/>
      <c r="F45" s="1259" t="s">
        <v>534</v>
      </c>
      <c r="G45" s="1259"/>
      <c r="H45" s="1259"/>
      <c r="I45" s="1259"/>
      <c r="J45" s="1259"/>
      <c r="K45" s="1259"/>
      <c r="L45" s="1259"/>
      <c r="M45" s="1259"/>
      <c r="N45" s="1259"/>
      <c r="O45" s="1259"/>
      <c r="P45" s="1259"/>
      <c r="Q45" s="1259"/>
      <c r="R45" s="1259"/>
      <c r="S45" s="1259"/>
      <c r="T45" s="1259"/>
      <c r="U45" s="1259"/>
      <c r="V45" s="1259"/>
      <c r="W45" s="1259"/>
      <c r="X45" s="1259"/>
      <c r="Y45" s="1259"/>
      <c r="Z45" s="1259"/>
      <c r="AA45" s="1259"/>
      <c r="AB45" s="1259"/>
      <c r="AC45" s="742"/>
      <c r="AD45" s="772">
        <f>SUM(AD43:AD44)</f>
        <v>200000000</v>
      </c>
      <c r="AE45" s="774">
        <f t="shared" ref="AE45" si="39">SUM(AE43:AE44)</f>
        <v>0</v>
      </c>
      <c r="AF45" s="774"/>
      <c r="AG45" s="774">
        <f>SUM(AG43:AG44)</f>
        <v>200000000</v>
      </c>
      <c r="AH45" s="684">
        <f t="shared" ref="AH45:BE45" si="40">SUM(AH43:AH44)</f>
        <v>0</v>
      </c>
      <c r="AI45" s="684">
        <f t="shared" si="40"/>
        <v>0</v>
      </c>
      <c r="AJ45" s="684">
        <f t="shared" si="40"/>
        <v>0</v>
      </c>
      <c r="AK45" s="684">
        <f t="shared" si="40"/>
        <v>0</v>
      </c>
      <c r="AL45" s="684">
        <f t="shared" si="40"/>
        <v>0</v>
      </c>
      <c r="AM45" s="684">
        <f t="shared" si="40"/>
        <v>0</v>
      </c>
      <c r="AN45" s="684">
        <f t="shared" si="40"/>
        <v>0</v>
      </c>
      <c r="AO45" s="684">
        <f t="shared" si="40"/>
        <v>0</v>
      </c>
      <c r="AP45" s="684">
        <f t="shared" si="40"/>
        <v>0</v>
      </c>
      <c r="AQ45" s="684">
        <f t="shared" si="40"/>
        <v>0</v>
      </c>
      <c r="AR45" s="684">
        <f t="shared" si="40"/>
        <v>0</v>
      </c>
      <c r="AS45" s="684">
        <f t="shared" si="40"/>
        <v>39537500</v>
      </c>
      <c r="AT45" s="684">
        <f t="shared" si="40"/>
        <v>6975000</v>
      </c>
      <c r="AU45" s="684">
        <f t="shared" si="40"/>
        <v>39537500</v>
      </c>
      <c r="AV45" s="684">
        <f t="shared" si="40"/>
        <v>6975000</v>
      </c>
      <c r="AW45" s="684">
        <f t="shared" si="40"/>
        <v>39537500</v>
      </c>
      <c r="AX45" s="684">
        <f t="shared" si="40"/>
        <v>6975000</v>
      </c>
      <c r="AY45" s="684">
        <f t="shared" si="40"/>
        <v>39537500</v>
      </c>
      <c r="AZ45" s="684">
        <f t="shared" si="40"/>
        <v>6975000</v>
      </c>
      <c r="BA45" s="684">
        <f t="shared" si="40"/>
        <v>6975000</v>
      </c>
      <c r="BB45" s="684">
        <f t="shared" si="40"/>
        <v>6975000</v>
      </c>
      <c r="BC45" s="684">
        <f t="shared" si="40"/>
        <v>0</v>
      </c>
      <c r="BD45" s="684">
        <f t="shared" si="40"/>
        <v>0</v>
      </c>
      <c r="BE45" s="684">
        <f t="shared" si="40"/>
        <v>200000000</v>
      </c>
      <c r="BF45" s="662" t="b">
        <f t="shared" si="3"/>
        <v>1</v>
      </c>
      <c r="BG45" s="772">
        <f>SUM(BG43:BG44)</f>
        <v>200000000</v>
      </c>
      <c r="BH45" s="774">
        <f t="shared" ref="BH45" si="41">SUM(BH43:BH44)</f>
        <v>0</v>
      </c>
      <c r="BI45" s="774"/>
      <c r="BJ45" s="774">
        <f>SUM(BJ43:BJ44)</f>
        <v>200000000</v>
      </c>
      <c r="BK45" s="774"/>
      <c r="BL45" s="774"/>
      <c r="BM45" s="964"/>
      <c r="BN45" s="772">
        <v>96512500</v>
      </c>
      <c r="BO45" s="774">
        <f t="shared" ref="BO45" si="42">SUM(BO43:BO44)</f>
        <v>0</v>
      </c>
      <c r="BP45" s="774"/>
      <c r="BQ45" s="774">
        <f>+BN45+BO45+BP45</f>
        <v>96512500</v>
      </c>
    </row>
    <row r="46" spans="1:69" ht="13.5" customHeight="1" thickBot="1" x14ac:dyDescent="0.25">
      <c r="A46" s="1255"/>
      <c r="B46" s="1255"/>
      <c r="C46" s="1255"/>
      <c r="D46" s="1255"/>
      <c r="E46" s="1359" t="s">
        <v>535</v>
      </c>
      <c r="F46" s="1360"/>
      <c r="G46" s="1360"/>
      <c r="H46" s="1360"/>
      <c r="I46" s="1360"/>
      <c r="J46" s="1360"/>
      <c r="K46" s="1360"/>
      <c r="L46" s="1360"/>
      <c r="M46" s="1360"/>
      <c r="N46" s="1360"/>
      <c r="O46" s="1360"/>
      <c r="P46" s="1360"/>
      <c r="Q46" s="1360"/>
      <c r="R46" s="1360"/>
      <c r="S46" s="1360"/>
      <c r="T46" s="1360"/>
      <c r="U46" s="1360"/>
      <c r="V46" s="1360"/>
      <c r="W46" s="1360"/>
      <c r="X46" s="1360"/>
      <c r="Y46" s="1360"/>
      <c r="Z46" s="1360"/>
      <c r="AA46" s="1360"/>
      <c r="AB46" s="1360"/>
      <c r="AC46" s="1361"/>
      <c r="AD46" s="773">
        <f>+AD35+AD42+AD45</f>
        <v>400000000</v>
      </c>
      <c r="AE46" s="773">
        <f>+AE35+AE42+AE45</f>
        <v>600000000</v>
      </c>
      <c r="AF46" s="773">
        <f>+AF35+AF42+AF45</f>
        <v>0</v>
      </c>
      <c r="AG46" s="773">
        <f>+AG35+AG42+AG45</f>
        <v>1000000000</v>
      </c>
      <c r="AH46" s="689">
        <f t="shared" ref="AH46" si="43">+AH45+AH42+AH35</f>
        <v>0</v>
      </c>
      <c r="AI46" s="689">
        <f t="shared" ref="AI46" si="44">+AI45+AI42+AI35</f>
        <v>0</v>
      </c>
      <c r="AJ46" s="689">
        <f t="shared" ref="AJ46" si="45">+AJ45+AJ42+AJ35</f>
        <v>0</v>
      </c>
      <c r="AK46" s="689">
        <f t="shared" ref="AK46" si="46">+AK45+AK42+AK35</f>
        <v>0</v>
      </c>
      <c r="AL46" s="689">
        <f t="shared" ref="AL46" si="47">+AL45+AL42+AL35</f>
        <v>0</v>
      </c>
      <c r="AM46" s="689">
        <f t="shared" ref="AM46" si="48">+AM45+AM42+AM35</f>
        <v>0</v>
      </c>
      <c r="AN46" s="689">
        <f t="shared" ref="AN46" si="49">+AN45+AN42+AN35</f>
        <v>0</v>
      </c>
      <c r="AO46" s="689">
        <f t="shared" ref="AO46" si="50">+AO45+AO42+AO35</f>
        <v>0</v>
      </c>
      <c r="AP46" s="689">
        <f t="shared" ref="AP46" si="51">+AP45+AP42+AP35</f>
        <v>0</v>
      </c>
      <c r="AQ46" s="689">
        <f t="shared" ref="AQ46" si="52">+AQ45+AQ42+AQ35</f>
        <v>0</v>
      </c>
      <c r="AR46" s="689">
        <f t="shared" ref="AR46" si="53">+AR45+AR42+AR35</f>
        <v>0</v>
      </c>
      <c r="AS46" s="689">
        <f t="shared" ref="AS46" si="54">+AS45+AS42+AS35</f>
        <v>43373628</v>
      </c>
      <c r="AT46" s="689">
        <f t="shared" ref="AT46" si="55">+AT45+AT42+AT35</f>
        <v>10811128</v>
      </c>
      <c r="AU46" s="689">
        <f t="shared" ref="AU46" si="56">+AU45+AU42+AU35</f>
        <v>43373628</v>
      </c>
      <c r="AV46" s="689">
        <f t="shared" ref="AV46" si="57">+AV45+AV42+AV35</f>
        <v>10811128</v>
      </c>
      <c r="AW46" s="689">
        <f t="shared" ref="AW46" si="58">+AW45+AW42+AW35</f>
        <v>43373628</v>
      </c>
      <c r="AX46" s="689">
        <f t="shared" ref="AX46" si="59">+AX45+AX42+AX35</f>
        <v>6975000</v>
      </c>
      <c r="AY46" s="689">
        <f t="shared" ref="AY46" si="60">+AY45+AY42+AY35</f>
        <v>60470045</v>
      </c>
      <c r="AZ46" s="689">
        <f t="shared" ref="AZ46" si="61">+AZ45+AZ42+AZ35</f>
        <v>42888892</v>
      </c>
      <c r="BA46" s="689">
        <f t="shared" ref="BA46" si="62">+BA45+BA42+BA35</f>
        <v>14598613</v>
      </c>
      <c r="BB46" s="689">
        <f t="shared" ref="BB46" si="63">+BB45+BB42+BB35</f>
        <v>58870841</v>
      </c>
      <c r="BC46" s="689">
        <f t="shared" ref="BC46" si="64">+BC45+BC42+BC35</f>
        <v>64453469</v>
      </c>
      <c r="BD46" s="689">
        <f t="shared" ref="BD46" si="65">+BD45+BD42+BD35</f>
        <v>0</v>
      </c>
      <c r="BE46" s="689">
        <f t="shared" ref="BE46" si="66">+BE45+BE42+BE35</f>
        <v>400000000</v>
      </c>
      <c r="BF46" s="662" t="b">
        <f t="shared" si="3"/>
        <v>0</v>
      </c>
      <c r="BG46" s="773">
        <f>+BG35+BG42+BG45</f>
        <v>219000000</v>
      </c>
      <c r="BH46" s="773">
        <f>+BH35+BH42+BH45</f>
        <v>531902792</v>
      </c>
      <c r="BI46" s="773">
        <f>+BI35+BI42+BI45</f>
        <v>0</v>
      </c>
      <c r="BJ46" s="773">
        <f>+BJ35+BJ42+BJ45</f>
        <v>750902792</v>
      </c>
      <c r="BK46" s="773"/>
      <c r="BL46" s="773"/>
      <c r="BM46" s="966"/>
      <c r="BN46" s="773">
        <f>+BN35+BN42+BN45</f>
        <v>115512500</v>
      </c>
      <c r="BO46" s="773">
        <f t="shared" ref="BO46:BQ46" si="67">+BO35+BO42+BO45</f>
        <v>369245916</v>
      </c>
      <c r="BP46" s="773">
        <f t="shared" si="67"/>
        <v>0</v>
      </c>
      <c r="BQ46" s="773">
        <f t="shared" si="67"/>
        <v>484758416</v>
      </c>
    </row>
    <row r="47" spans="1:69" ht="58.5" customHeight="1" x14ac:dyDescent="0.2">
      <c r="A47" s="1255" t="str">
        <f>+A24</f>
        <v>115 Fortalecimiento Institucional desde la Gestión Pedagógica</v>
      </c>
      <c r="B47" s="1255" t="str">
        <f t="shared" ref="B47:C47" si="68">+B24</f>
        <v>Código 383 
Un sistema de seguimiento a la Política Educativa Distrital en los contestos Escolares Ajustado e Implementado</v>
      </c>
      <c r="C47" s="1255" t="str">
        <f t="shared" si="68"/>
        <v>Componente No.1 "Sistema de Seguimiento a la política educativa distrital en los contextos escolares."</v>
      </c>
      <c r="D47" s="1255" t="s">
        <v>509</v>
      </c>
      <c r="E47" s="1363" t="s">
        <v>509</v>
      </c>
      <c r="F47" s="1339" t="s">
        <v>816</v>
      </c>
      <c r="G47" s="832">
        <v>69</v>
      </c>
      <c r="H47" s="1076">
        <v>101</v>
      </c>
      <c r="I47" s="865">
        <v>19</v>
      </c>
      <c r="J47" s="839" t="s">
        <v>802</v>
      </c>
      <c r="K47" s="573">
        <v>43081</v>
      </c>
      <c r="L47" s="573">
        <v>43087</v>
      </c>
      <c r="M47" s="573">
        <v>43097</v>
      </c>
      <c r="N47" s="849" t="s">
        <v>824</v>
      </c>
      <c r="O47" s="573" t="s">
        <v>842</v>
      </c>
      <c r="P47" s="901" t="s">
        <v>579</v>
      </c>
      <c r="Q47" s="838">
        <v>82111901</v>
      </c>
      <c r="R47" s="624" t="s">
        <v>695</v>
      </c>
      <c r="S47" s="885">
        <v>30303</v>
      </c>
      <c r="T47" s="885" t="s">
        <v>875</v>
      </c>
      <c r="U47" s="885" t="s">
        <v>888</v>
      </c>
      <c r="V47" s="885" t="s">
        <v>889</v>
      </c>
      <c r="W47" s="625" t="s">
        <v>603</v>
      </c>
      <c r="X47" s="646" t="s">
        <v>559</v>
      </c>
      <c r="Y47" s="646" t="s">
        <v>559</v>
      </c>
      <c r="Z47" s="647">
        <v>350</v>
      </c>
      <c r="AA47" s="629">
        <v>0</v>
      </c>
      <c r="AB47" s="997" t="s">
        <v>626</v>
      </c>
      <c r="AC47" s="846" t="str">
        <f>IF(AB47=listas!$C$1,listas!$B$1,IF(AB47=listas!$C$2,listas!$B$2,IF(AB47=listas!$C$3,listas!$B$3,IF(AB47=listas!$C$4,listas!$B$4,IF(AB47=listas!$C$5,listas!$B$5,IF(AB47=listas!$C$6,listas!$B$6,IF(AB47=listas!$C$7,listas!$B$7,IF(AB47=listas!$C$8,listas!$B$8,""))))))))</f>
        <v>CCE-05</v>
      </c>
      <c r="AD47" s="767">
        <v>33477650</v>
      </c>
      <c r="AE47" s="767"/>
      <c r="AF47" s="767"/>
      <c r="AG47" s="1033">
        <f t="shared" ref="AG47:AG57" si="69">+AD47+AE47</f>
        <v>33477650</v>
      </c>
      <c r="AH47" s="690"/>
      <c r="AI47" s="691"/>
      <c r="AJ47" s="692"/>
      <c r="AK47" s="693"/>
      <c r="AL47" s="694"/>
      <c r="AM47" s="695"/>
      <c r="AN47" s="693"/>
      <c r="AO47" s="666"/>
      <c r="AP47" s="666"/>
      <c r="AQ47" s="666"/>
      <c r="AR47" s="666"/>
      <c r="AS47" s="666">
        <v>3059368</v>
      </c>
      <c r="AT47" s="666">
        <v>3059368</v>
      </c>
      <c r="AU47" s="666">
        <v>3059368</v>
      </c>
      <c r="AV47" s="666">
        <v>3059368</v>
      </c>
      <c r="AW47" s="666">
        <v>3059368</v>
      </c>
      <c r="AX47" s="666">
        <v>3059368</v>
      </c>
      <c r="AY47" s="666">
        <v>3059368</v>
      </c>
      <c r="AZ47" s="666">
        <v>3059368</v>
      </c>
      <c r="BA47" s="666">
        <v>3059368</v>
      </c>
      <c r="BB47" s="666">
        <v>3059368</v>
      </c>
      <c r="BC47" s="666">
        <v>4589052</v>
      </c>
      <c r="BD47" s="666"/>
      <c r="BE47" s="667">
        <f t="shared" si="2"/>
        <v>35182732</v>
      </c>
      <c r="BF47" s="662" t="b">
        <f t="shared" si="3"/>
        <v>0</v>
      </c>
      <c r="BG47" s="767">
        <v>33477650</v>
      </c>
      <c r="BH47" s="767"/>
      <c r="BI47" s="767"/>
      <c r="BJ47" s="767">
        <f t="shared" ref="BJ47:BJ57" si="70">+BG47+BH47</f>
        <v>33477650</v>
      </c>
      <c r="BK47" s="949">
        <v>43116</v>
      </c>
      <c r="BL47" s="942">
        <v>17</v>
      </c>
      <c r="BM47" s="963" t="s">
        <v>1019</v>
      </c>
      <c r="BN47" s="767"/>
      <c r="BO47" s="767"/>
      <c r="BP47" s="767"/>
      <c r="BQ47" s="767"/>
    </row>
    <row r="48" spans="1:69" ht="38.25" customHeight="1" x14ac:dyDescent="0.2">
      <c r="A48" s="1255"/>
      <c r="B48" s="1255"/>
      <c r="C48" s="1255"/>
      <c r="D48" s="1255"/>
      <c r="E48" s="1364"/>
      <c r="F48" s="1340"/>
      <c r="G48" s="832">
        <v>70</v>
      </c>
      <c r="H48" s="1076">
        <v>102</v>
      </c>
      <c r="I48" s="865">
        <v>20</v>
      </c>
      <c r="J48" s="839" t="s">
        <v>802</v>
      </c>
      <c r="K48" s="849">
        <v>43081</v>
      </c>
      <c r="L48" s="573">
        <v>43095</v>
      </c>
      <c r="M48" s="839" t="s">
        <v>806</v>
      </c>
      <c r="N48" s="573" t="s">
        <v>824</v>
      </c>
      <c r="O48" s="573" t="s">
        <v>844</v>
      </c>
      <c r="P48" s="901" t="s">
        <v>580</v>
      </c>
      <c r="Q48" s="838">
        <v>82141505</v>
      </c>
      <c r="R48" s="624" t="s">
        <v>695</v>
      </c>
      <c r="S48" s="885">
        <v>30303</v>
      </c>
      <c r="T48" s="885" t="s">
        <v>875</v>
      </c>
      <c r="U48" s="885" t="s">
        <v>890</v>
      </c>
      <c r="V48" s="885" t="s">
        <v>891</v>
      </c>
      <c r="W48" s="625" t="s">
        <v>603</v>
      </c>
      <c r="X48" s="646" t="s">
        <v>559</v>
      </c>
      <c r="Y48" s="646" t="s">
        <v>559</v>
      </c>
      <c r="Z48" s="647">
        <v>350</v>
      </c>
      <c r="AA48" s="629">
        <v>0</v>
      </c>
      <c r="AB48" s="997" t="s">
        <v>626</v>
      </c>
      <c r="AC48" s="846" t="str">
        <f>IF(AB48=listas!$C$1,listas!$B$1,IF(AB48=listas!$C$2,listas!$B$2,IF(AB48=listas!$C$3,listas!$B$3,IF(AB48=listas!$C$4,listas!$B$4,IF(AB48=listas!$C$5,listas!$B$5,IF(AB48=listas!$C$6,listas!$B$6,IF(AB48=listas!$C$7,listas!$B$7,IF(AB48=listas!$C$8,listas!$B$8,""))))))))</f>
        <v>CCE-05</v>
      </c>
      <c r="AD48" s="767">
        <v>24325950</v>
      </c>
      <c r="AE48" s="767"/>
      <c r="AF48" s="767"/>
      <c r="AG48" s="1033">
        <f t="shared" si="69"/>
        <v>24325950</v>
      </c>
      <c r="AH48" s="690"/>
      <c r="AI48" s="691"/>
      <c r="AJ48" s="692"/>
      <c r="AK48" s="693"/>
      <c r="AL48" s="694"/>
      <c r="AM48" s="695"/>
      <c r="AN48" s="693"/>
      <c r="AO48" s="666"/>
      <c r="AP48" s="666"/>
      <c r="AQ48" s="666"/>
      <c r="AR48" s="666"/>
      <c r="AS48" s="666">
        <v>2115307</v>
      </c>
      <c r="AT48" s="666">
        <v>2115307</v>
      </c>
      <c r="AU48" s="666">
        <v>2115307</v>
      </c>
      <c r="AV48" s="666">
        <v>2115307</v>
      </c>
      <c r="AW48" s="666">
        <v>2115307</v>
      </c>
      <c r="AX48" s="666">
        <v>2115307</v>
      </c>
      <c r="AY48" s="666">
        <v>2115307</v>
      </c>
      <c r="AZ48" s="666">
        <v>2115307</v>
      </c>
      <c r="BA48" s="666">
        <v>2115307</v>
      </c>
      <c r="BB48" s="666">
        <v>2115307</v>
      </c>
      <c r="BC48" s="666">
        <v>3172960</v>
      </c>
      <c r="BD48" s="666"/>
      <c r="BE48" s="667">
        <f t="shared" si="2"/>
        <v>24326030</v>
      </c>
      <c r="BF48" s="662" t="b">
        <f t="shared" si="3"/>
        <v>0</v>
      </c>
      <c r="BG48" s="767">
        <v>24325950</v>
      </c>
      <c r="BH48" s="767"/>
      <c r="BI48" s="767"/>
      <c r="BJ48" s="767">
        <f t="shared" si="70"/>
        <v>24325950</v>
      </c>
      <c r="BK48" s="949">
        <v>43116</v>
      </c>
      <c r="BL48" s="942">
        <v>16</v>
      </c>
      <c r="BM48" s="963" t="s">
        <v>999</v>
      </c>
      <c r="BN48" s="767"/>
      <c r="BO48" s="767"/>
      <c r="BP48" s="767"/>
      <c r="BQ48" s="767"/>
    </row>
    <row r="49" spans="1:70" ht="69" customHeight="1" x14ac:dyDescent="0.2">
      <c r="A49" s="1255"/>
      <c r="B49" s="1255"/>
      <c r="C49" s="1255"/>
      <c r="D49" s="1255"/>
      <c r="E49" s="1364"/>
      <c r="F49" s="1340"/>
      <c r="G49" s="832">
        <v>71</v>
      </c>
      <c r="H49" s="1076">
        <v>110</v>
      </c>
      <c r="I49" s="865">
        <v>21</v>
      </c>
      <c r="J49" s="839" t="s">
        <v>803</v>
      </c>
      <c r="K49" s="849">
        <v>43081</v>
      </c>
      <c r="L49" s="573">
        <v>43086</v>
      </c>
      <c r="M49" s="573">
        <v>43088</v>
      </c>
      <c r="N49" s="849" t="s">
        <v>824</v>
      </c>
      <c r="O49" s="573" t="s">
        <v>822</v>
      </c>
      <c r="P49" s="901" t="s">
        <v>581</v>
      </c>
      <c r="Q49" s="838">
        <v>80161500</v>
      </c>
      <c r="R49" s="648" t="s">
        <v>701</v>
      </c>
      <c r="S49" s="885">
        <v>30303</v>
      </c>
      <c r="T49" s="885" t="s">
        <v>875</v>
      </c>
      <c r="U49" s="885" t="s">
        <v>850</v>
      </c>
      <c r="V49" s="885" t="s">
        <v>892</v>
      </c>
      <c r="W49" s="625" t="s">
        <v>607</v>
      </c>
      <c r="X49" s="646" t="s">
        <v>559</v>
      </c>
      <c r="Y49" s="646" t="s">
        <v>559</v>
      </c>
      <c r="Z49" s="647">
        <v>350</v>
      </c>
      <c r="AA49" s="629">
        <v>0</v>
      </c>
      <c r="AB49" s="997" t="s">
        <v>626</v>
      </c>
      <c r="AC49" s="846" t="str">
        <f>IF(AB49=listas!$C$1,listas!$B$1,IF(AB49=listas!$C$2,listas!$B$2,IF(AB49=listas!$C$3,listas!$B$3,IF(AB49=listas!$C$4,listas!$B$4,IF(AB49=listas!$C$5,listas!$B$5,IF(AB49=listas!$C$6,listas!$B$6,IF(AB49=listas!$C$7,listas!$B$7,IF(AB49=listas!$C$8,listas!$B$8,""))))))))</f>
        <v>CCE-05</v>
      </c>
      <c r="AD49" s="767">
        <v>35045100</v>
      </c>
      <c r="AE49" s="767"/>
      <c r="AF49" s="767"/>
      <c r="AG49" s="1033">
        <f t="shared" si="69"/>
        <v>35045100</v>
      </c>
      <c r="AH49" s="690"/>
      <c r="AI49" s="691"/>
      <c r="AJ49" s="692"/>
      <c r="AK49" s="693"/>
      <c r="AL49" s="694"/>
      <c r="AM49" s="695"/>
      <c r="AN49" s="693"/>
      <c r="AO49" s="666"/>
      <c r="AP49" s="666"/>
      <c r="AQ49" s="666"/>
      <c r="AR49" s="666"/>
      <c r="AS49" s="666">
        <v>3047401</v>
      </c>
      <c r="AT49" s="666">
        <v>3047401</v>
      </c>
      <c r="AU49" s="666">
        <v>3047401</v>
      </c>
      <c r="AV49" s="666">
        <v>3047401</v>
      </c>
      <c r="AW49" s="666">
        <v>3047401</v>
      </c>
      <c r="AX49" s="666">
        <v>3047401</v>
      </c>
      <c r="AY49" s="666">
        <v>3047401</v>
      </c>
      <c r="AZ49" s="666">
        <v>3047401</v>
      </c>
      <c r="BA49" s="666">
        <v>3047401</v>
      </c>
      <c r="BB49" s="666">
        <v>3047401</v>
      </c>
      <c r="BC49" s="666">
        <v>4571098</v>
      </c>
      <c r="BD49" s="666"/>
      <c r="BE49" s="667">
        <f t="shared" si="2"/>
        <v>35045108</v>
      </c>
      <c r="BF49" s="662" t="b">
        <f t="shared" si="3"/>
        <v>0</v>
      </c>
      <c r="BG49" s="767">
        <v>35045100</v>
      </c>
      <c r="BH49" s="767"/>
      <c r="BI49" s="767"/>
      <c r="BJ49" s="767">
        <f t="shared" si="70"/>
        <v>35045100</v>
      </c>
      <c r="BK49" s="949">
        <v>43110</v>
      </c>
      <c r="BL49" s="942">
        <v>3</v>
      </c>
      <c r="BM49" s="963" t="s">
        <v>997</v>
      </c>
      <c r="BN49" s="767"/>
      <c r="BO49" s="767"/>
      <c r="BP49" s="767"/>
      <c r="BQ49" s="767"/>
    </row>
    <row r="50" spans="1:70" ht="73.5" customHeight="1" x14ac:dyDescent="0.2">
      <c r="A50" s="1255"/>
      <c r="B50" s="1255"/>
      <c r="C50" s="1255"/>
      <c r="D50" s="1255"/>
      <c r="E50" s="1364"/>
      <c r="F50" s="1340"/>
      <c r="G50" s="832">
        <v>72</v>
      </c>
      <c r="H50" s="1076">
        <v>120</v>
      </c>
      <c r="I50" s="865">
        <v>22</v>
      </c>
      <c r="J50" s="839" t="s">
        <v>802</v>
      </c>
      <c r="K50" s="849">
        <v>43081</v>
      </c>
      <c r="L50" s="849">
        <v>43084</v>
      </c>
      <c r="M50" s="573">
        <v>43095</v>
      </c>
      <c r="N50" s="849" t="s">
        <v>824</v>
      </c>
      <c r="O50" s="573" t="s">
        <v>827</v>
      </c>
      <c r="P50" s="901" t="s">
        <v>702</v>
      </c>
      <c r="Q50" s="838">
        <v>81111800</v>
      </c>
      <c r="R50" s="624" t="s">
        <v>695</v>
      </c>
      <c r="S50" s="885">
        <v>30303</v>
      </c>
      <c r="T50" s="885" t="s">
        <v>875</v>
      </c>
      <c r="U50" s="885" t="s">
        <v>850</v>
      </c>
      <c r="V50" s="885" t="s">
        <v>892</v>
      </c>
      <c r="W50" s="625" t="s">
        <v>603</v>
      </c>
      <c r="X50" s="646" t="s">
        <v>559</v>
      </c>
      <c r="Y50" s="646" t="s">
        <v>559</v>
      </c>
      <c r="Z50" s="647">
        <v>350</v>
      </c>
      <c r="AA50" s="629">
        <v>0</v>
      </c>
      <c r="AB50" s="997" t="s">
        <v>626</v>
      </c>
      <c r="AC50" s="846" t="str">
        <f>IF(AB50=listas!$C$1,listas!$B$1,IF(AB50=listas!$C$2,listas!$B$2,IF(AB50=listas!$C$3,listas!$B$3,IF(AB50=listas!$C$4,listas!$B$4,IF(AB50=listas!$C$5,listas!$B$5,IF(AB50=listas!$C$6,listas!$B$6,IF(AB50=listas!$C$7,listas!$B$7,IF(AB50=listas!$C$8,listas!$B$8,""))))))))</f>
        <v>CCE-05</v>
      </c>
      <c r="AD50" s="767">
        <v>32890000</v>
      </c>
      <c r="AE50" s="767"/>
      <c r="AF50" s="767"/>
      <c r="AG50" s="1033">
        <f t="shared" si="69"/>
        <v>32890000</v>
      </c>
      <c r="AH50" s="690"/>
      <c r="AI50" s="691"/>
      <c r="AJ50" s="692"/>
      <c r="AK50" s="693"/>
      <c r="AL50" s="694"/>
      <c r="AM50" s="695"/>
      <c r="AN50" s="693"/>
      <c r="AO50" s="666"/>
      <c r="AP50" s="666"/>
      <c r="AQ50" s="666"/>
      <c r="AR50" s="666"/>
      <c r="AS50" s="666">
        <v>2575201</v>
      </c>
      <c r="AT50" s="666">
        <v>2575201</v>
      </c>
      <c r="AU50" s="666">
        <v>2575201</v>
      </c>
      <c r="AV50" s="666">
        <v>2575201</v>
      </c>
      <c r="AW50" s="666">
        <v>2575201</v>
      </c>
      <c r="AX50" s="666">
        <v>2575201</v>
      </c>
      <c r="AY50" s="666">
        <v>2575201</v>
      </c>
      <c r="AZ50" s="666">
        <v>2575201</v>
      </c>
      <c r="BA50" s="666">
        <v>2575201</v>
      </c>
      <c r="BB50" s="666">
        <v>2575201</v>
      </c>
      <c r="BC50" s="666">
        <v>3862804</v>
      </c>
      <c r="BD50" s="666"/>
      <c r="BE50" s="667">
        <f t="shared" si="2"/>
        <v>29614814</v>
      </c>
      <c r="BF50" s="662" t="b">
        <f t="shared" si="3"/>
        <v>0</v>
      </c>
      <c r="BG50" s="767">
        <v>32890000</v>
      </c>
      <c r="BH50" s="767"/>
      <c r="BI50" s="767"/>
      <c r="BJ50" s="767">
        <f t="shared" si="70"/>
        <v>32890000</v>
      </c>
      <c r="BK50" s="949">
        <v>43111</v>
      </c>
      <c r="BL50" s="942">
        <v>9</v>
      </c>
      <c r="BM50" s="963" t="s">
        <v>998</v>
      </c>
      <c r="BN50" s="767"/>
      <c r="BO50" s="767"/>
      <c r="BP50" s="767"/>
      <c r="BQ50" s="767"/>
    </row>
    <row r="51" spans="1:70" ht="62.25" customHeight="1" x14ac:dyDescent="0.2">
      <c r="A51" s="1255"/>
      <c r="B51" s="1255"/>
      <c r="C51" s="1255"/>
      <c r="D51" s="1255"/>
      <c r="E51" s="1364"/>
      <c r="F51" s="1340"/>
      <c r="G51" s="899">
        <v>73</v>
      </c>
      <c r="H51" s="1079">
        <v>140</v>
      </c>
      <c r="I51" s="865">
        <v>23</v>
      </c>
      <c r="J51" s="839" t="s">
        <v>804</v>
      </c>
      <c r="K51" s="573">
        <v>43081</v>
      </c>
      <c r="L51" s="573">
        <v>43112</v>
      </c>
      <c r="M51" s="573">
        <v>43088</v>
      </c>
      <c r="N51" s="894">
        <v>43118</v>
      </c>
      <c r="O51" s="573"/>
      <c r="P51" s="901" t="s">
        <v>703</v>
      </c>
      <c r="Q51" s="838">
        <v>82141505</v>
      </c>
      <c r="R51" s="624" t="s">
        <v>700</v>
      </c>
      <c r="S51" s="885">
        <v>3031701</v>
      </c>
      <c r="T51" s="885" t="s">
        <v>893</v>
      </c>
      <c r="U51" s="885" t="s">
        <v>890</v>
      </c>
      <c r="V51" s="885" t="s">
        <v>891</v>
      </c>
      <c r="W51" s="625" t="s">
        <v>606</v>
      </c>
      <c r="X51" s="646" t="s">
        <v>559</v>
      </c>
      <c r="Y51" s="646" t="s">
        <v>559</v>
      </c>
      <c r="Z51" s="647">
        <v>11</v>
      </c>
      <c r="AA51" s="629">
        <v>1</v>
      </c>
      <c r="AB51" s="997" t="s">
        <v>626</v>
      </c>
      <c r="AC51" s="846" t="str">
        <f>IF(AB51=listas!$C$1,listas!$B$1,IF(AB51=listas!$C$2,listas!$B$2,IF(AB51=listas!$C$3,listas!$B$3,IF(AB51=listas!$C$4,listas!$B$4,IF(AB51=listas!$C$5,listas!$B$5,IF(AB51=listas!$C$6,listas!$B$6,IF(AB51=listas!$C$7,listas!$B$7,IF(AB51=listas!$C$8,listas!$B$8,""))))))))</f>
        <v>CCE-05</v>
      </c>
      <c r="AD51" s="767">
        <v>13817143</v>
      </c>
      <c r="AE51" s="767"/>
      <c r="AF51" s="767"/>
      <c r="AG51" s="1033">
        <f t="shared" si="69"/>
        <v>13817143</v>
      </c>
      <c r="AH51" s="690"/>
      <c r="AI51" s="691"/>
      <c r="AJ51" s="692"/>
      <c r="AK51" s="693"/>
      <c r="AL51" s="694"/>
      <c r="AM51" s="695"/>
      <c r="AN51" s="693"/>
      <c r="AO51" s="666"/>
      <c r="AP51" s="666"/>
      <c r="AQ51" s="666"/>
      <c r="AR51" s="666"/>
      <c r="AS51" s="666"/>
      <c r="AT51" s="666"/>
      <c r="AU51" s="666"/>
      <c r="AV51" s="666"/>
      <c r="AW51" s="666">
        <v>4021816</v>
      </c>
      <c r="AX51" s="666"/>
      <c r="AY51" s="666"/>
      <c r="AZ51" s="666"/>
      <c r="BA51" s="666"/>
      <c r="BB51" s="666">
        <v>4021816</v>
      </c>
      <c r="BC51" s="666"/>
      <c r="BD51" s="666"/>
      <c r="BE51" s="667">
        <f t="shared" si="2"/>
        <v>8043632</v>
      </c>
      <c r="BF51" s="662" t="b">
        <f t="shared" si="3"/>
        <v>0</v>
      </c>
      <c r="BG51" s="767">
        <v>13817143</v>
      </c>
      <c r="BH51" s="767"/>
      <c r="BI51" s="767"/>
      <c r="BJ51" s="767">
        <f t="shared" si="70"/>
        <v>13817143</v>
      </c>
      <c r="BK51" s="949">
        <v>43123</v>
      </c>
      <c r="BL51" s="942">
        <v>50</v>
      </c>
      <c r="BM51" s="963" t="s">
        <v>1020</v>
      </c>
      <c r="BN51" s="767"/>
      <c r="BO51" s="767"/>
      <c r="BP51" s="767"/>
      <c r="BQ51" s="767"/>
    </row>
    <row r="52" spans="1:70" ht="44.25" customHeight="1" x14ac:dyDescent="0.2">
      <c r="A52" s="1255"/>
      <c r="B52" s="1255"/>
      <c r="C52" s="1255"/>
      <c r="D52" s="1255"/>
      <c r="E52" s="1364"/>
      <c r="F52" s="1340"/>
      <c r="G52" s="899">
        <v>74</v>
      </c>
      <c r="H52" s="1076">
        <v>190</v>
      </c>
      <c r="I52" s="865">
        <v>24</v>
      </c>
      <c r="J52" s="839" t="s">
        <v>804</v>
      </c>
      <c r="K52" s="573">
        <v>43081</v>
      </c>
      <c r="L52" s="573">
        <v>43112</v>
      </c>
      <c r="M52" s="573">
        <v>43091</v>
      </c>
      <c r="N52" s="894">
        <v>43118</v>
      </c>
      <c r="O52" s="573"/>
      <c r="P52" s="901" t="s">
        <v>780</v>
      </c>
      <c r="Q52" s="838" t="s">
        <v>778</v>
      </c>
      <c r="R52" s="624" t="s">
        <v>700</v>
      </c>
      <c r="S52" s="885">
        <v>3031702</v>
      </c>
      <c r="T52" s="885" t="s">
        <v>894</v>
      </c>
      <c r="U52" s="885" t="s">
        <v>890</v>
      </c>
      <c r="V52" s="885" t="s">
        <v>891</v>
      </c>
      <c r="W52" s="625" t="s">
        <v>606</v>
      </c>
      <c r="X52" s="646" t="s">
        <v>559</v>
      </c>
      <c r="Y52" s="646" t="s">
        <v>559</v>
      </c>
      <c r="Z52" s="647">
        <v>11</v>
      </c>
      <c r="AA52" s="629">
        <v>1</v>
      </c>
      <c r="AB52" s="997" t="s">
        <v>626</v>
      </c>
      <c r="AC52" s="846" t="str">
        <f>IF(AB52=listas!$C$1,listas!$B$1,IF(AB52=listas!$C$2,listas!$B$2,IF(AB52=listas!$C$3,listas!$B$3,IF(AB52=listas!$C$4,listas!$B$4,IF(AB52=listas!$C$5,listas!$B$5,IF(AB52=listas!$C$6,listas!$B$6,IF(AB52=listas!$C$7,listas!$B$7,IF(AB52=listas!$C$8,listas!$B$8,""))))))))</f>
        <v>CCE-05</v>
      </c>
      <c r="AD52" s="767">
        <f>20382489-42214</f>
        <v>20340275</v>
      </c>
      <c r="AE52" s="767"/>
      <c r="AF52" s="767"/>
      <c r="AG52" s="1033">
        <f t="shared" si="69"/>
        <v>20340275</v>
      </c>
      <c r="AH52" s="690"/>
      <c r="AI52" s="691"/>
      <c r="AJ52" s="692"/>
      <c r="AK52" s="693"/>
      <c r="AL52" s="694"/>
      <c r="AM52" s="695"/>
      <c r="AN52" s="693"/>
      <c r="AO52" s="666"/>
      <c r="AP52" s="666"/>
      <c r="AQ52" s="666"/>
      <c r="AR52" s="666"/>
      <c r="AS52" s="666"/>
      <c r="AT52" s="666"/>
      <c r="AU52" s="666">
        <v>13078000</v>
      </c>
      <c r="AV52" s="666"/>
      <c r="AW52" s="666"/>
      <c r="AX52" s="666">
        <v>13078000</v>
      </c>
      <c r="AY52" s="666"/>
      <c r="AZ52" s="666"/>
      <c r="BA52" s="666"/>
      <c r="BB52" s="666"/>
      <c r="BC52" s="666"/>
      <c r="BD52" s="666"/>
      <c r="BE52" s="667">
        <f t="shared" si="2"/>
        <v>26156000</v>
      </c>
      <c r="BF52" s="662" t="b">
        <f t="shared" si="3"/>
        <v>0</v>
      </c>
      <c r="BG52" s="767">
        <f>20382489-42214</f>
        <v>20340275</v>
      </c>
      <c r="BH52" s="767"/>
      <c r="BI52" s="767"/>
      <c r="BJ52" s="767">
        <f t="shared" si="70"/>
        <v>20340275</v>
      </c>
      <c r="BK52" s="949">
        <v>43122</v>
      </c>
      <c r="BL52" s="942">
        <v>33</v>
      </c>
      <c r="BM52" s="963" t="s">
        <v>1002</v>
      </c>
      <c r="BN52" s="767"/>
      <c r="BO52" s="767"/>
      <c r="BP52" s="767"/>
      <c r="BQ52" s="767"/>
    </row>
    <row r="53" spans="1:70" ht="39.75" customHeight="1" x14ac:dyDescent="0.2">
      <c r="A53" s="1255"/>
      <c r="B53" s="1255"/>
      <c r="C53" s="1255"/>
      <c r="D53" s="1255"/>
      <c r="E53" s="1364"/>
      <c r="F53" s="1340"/>
      <c r="G53" s="899">
        <v>75</v>
      </c>
      <c r="H53" s="1032">
        <v>191</v>
      </c>
      <c r="I53" s="865">
        <v>25</v>
      </c>
      <c r="J53" s="839" t="s">
        <v>804</v>
      </c>
      <c r="K53" s="573">
        <v>43081</v>
      </c>
      <c r="L53" s="573">
        <v>43112</v>
      </c>
      <c r="M53" s="573">
        <v>43112</v>
      </c>
      <c r="N53" s="894">
        <v>43118</v>
      </c>
      <c r="O53" s="868"/>
      <c r="P53" s="901" t="s">
        <v>704</v>
      </c>
      <c r="Q53" s="838" t="s">
        <v>582</v>
      </c>
      <c r="R53" s="624" t="s">
        <v>700</v>
      </c>
      <c r="S53" s="885">
        <v>3031703</v>
      </c>
      <c r="T53" s="885" t="s">
        <v>895</v>
      </c>
      <c r="U53" s="885" t="s">
        <v>890</v>
      </c>
      <c r="V53" s="885" t="s">
        <v>891</v>
      </c>
      <c r="W53" s="625" t="s">
        <v>606</v>
      </c>
      <c r="X53" s="646" t="s">
        <v>559</v>
      </c>
      <c r="Y53" s="646" t="s">
        <v>559</v>
      </c>
      <c r="Z53" s="647">
        <v>11</v>
      </c>
      <c r="AA53" s="629">
        <v>1</v>
      </c>
      <c r="AB53" s="997" t="s">
        <v>626</v>
      </c>
      <c r="AC53" s="846" t="str">
        <f>IF(AB53=listas!$C$1,listas!$B$1,IF(AB53=listas!$C$2,listas!$B$2,IF(AB53=listas!$C$3,listas!$B$3,IF(AB53=listas!$C$4,listas!$B$4,IF(AB53=listas!$C$5,listas!$B$5,IF(AB53=listas!$C$6,listas!$B$6,IF(AB53=listas!$C$7,listas!$B$7,IF(AB53=listas!$C$8,listas!$B$8,""))))))))</f>
        <v>CCE-05</v>
      </c>
      <c r="AD53" s="767">
        <f>25721600-7321600</f>
        <v>18400000</v>
      </c>
      <c r="AE53" s="767"/>
      <c r="AF53" s="767"/>
      <c r="AG53" s="1033">
        <f t="shared" si="69"/>
        <v>18400000</v>
      </c>
      <c r="AH53" s="690"/>
      <c r="AI53" s="691"/>
      <c r="AJ53" s="692"/>
      <c r="AK53" s="693"/>
      <c r="AL53" s="694"/>
      <c r="AM53" s="695"/>
      <c r="AN53" s="693"/>
      <c r="AO53" s="666"/>
      <c r="AP53" s="666"/>
      <c r="AQ53" s="666"/>
      <c r="AR53" s="666"/>
      <c r="AS53" s="666"/>
      <c r="AT53" s="666"/>
      <c r="AU53" s="666"/>
      <c r="AV53" s="666">
        <v>12860800</v>
      </c>
      <c r="AW53" s="666"/>
      <c r="AX53" s="666"/>
      <c r="AY53" s="666">
        <v>12860800</v>
      </c>
      <c r="AZ53" s="666"/>
      <c r="BA53" s="666"/>
      <c r="BB53" s="666"/>
      <c r="BC53" s="666"/>
      <c r="BD53" s="666"/>
      <c r="BE53" s="667">
        <f t="shared" si="2"/>
        <v>25721600</v>
      </c>
      <c r="BF53" s="662" t="b">
        <f t="shared" si="3"/>
        <v>0</v>
      </c>
      <c r="BG53" s="767">
        <f>25721600-7321600</f>
        <v>18400000</v>
      </c>
      <c r="BH53" s="767"/>
      <c r="BI53" s="767"/>
      <c r="BJ53" s="767">
        <f t="shared" si="70"/>
        <v>18400000</v>
      </c>
      <c r="BK53" s="949">
        <v>43122</v>
      </c>
      <c r="BL53" s="942">
        <v>34</v>
      </c>
      <c r="BM53" s="963" t="s">
        <v>1021</v>
      </c>
      <c r="BN53" s="767"/>
      <c r="BO53" s="767"/>
      <c r="BP53" s="767"/>
      <c r="BQ53" s="767"/>
    </row>
    <row r="54" spans="1:70" ht="36.75" customHeight="1" x14ac:dyDescent="0.2">
      <c r="A54" s="1255"/>
      <c r="B54" s="1255"/>
      <c r="C54" s="1255"/>
      <c r="D54" s="1255"/>
      <c r="E54" s="1364"/>
      <c r="F54" s="1340"/>
      <c r="G54" s="832">
        <v>149</v>
      </c>
      <c r="H54" s="1032">
        <v>192</v>
      </c>
      <c r="I54" s="994"/>
      <c r="J54" s="994"/>
      <c r="K54" s="994"/>
      <c r="L54" s="994"/>
      <c r="M54" s="994"/>
      <c r="N54" s="994"/>
      <c r="O54" s="994"/>
      <c r="P54" s="901" t="s">
        <v>1034</v>
      </c>
      <c r="Q54" s="832">
        <v>73151905</v>
      </c>
      <c r="R54" s="620" t="s">
        <v>700</v>
      </c>
      <c r="S54" s="1028" t="s">
        <v>896</v>
      </c>
      <c r="T54" s="1028" t="s">
        <v>897</v>
      </c>
      <c r="U54" s="832" t="s">
        <v>890</v>
      </c>
      <c r="V54" s="832" t="s">
        <v>891</v>
      </c>
      <c r="W54" s="911" t="s">
        <v>606</v>
      </c>
      <c r="X54" s="931" t="s">
        <v>39</v>
      </c>
      <c r="Y54" s="931" t="s">
        <v>59</v>
      </c>
      <c r="Z54" s="932">
        <v>3</v>
      </c>
      <c r="AA54" s="622">
        <v>1</v>
      </c>
      <c r="AB54" s="1024" t="s">
        <v>1039</v>
      </c>
      <c r="AC54" s="846" t="str">
        <f>IF(AB54=listas!$C$1,listas!$B$1,IF(AB54=listas!$C$2,listas!$B$2,IF(AB54=listas!$C$3,listas!$B$3,IF(AB54=listas!$C$4,listas!$B$4,IF(AB54=listas!$C$5,listas!$B$5,IF(AB54=listas!$C$6,listas!$B$6,IF(AB54=listas!$C$7,listas!$B$7,IF(AB54=listas!$C$8,listas!$B$8,""))))))))</f>
        <v>CCE-07</v>
      </c>
      <c r="AD54" s="925">
        <v>27201460</v>
      </c>
      <c r="AE54" s="925"/>
      <c r="AF54" s="925"/>
      <c r="AG54" s="1033">
        <f t="shared" si="69"/>
        <v>27201460</v>
      </c>
      <c r="AH54" s="690"/>
      <c r="AI54" s="691"/>
      <c r="AJ54" s="692"/>
      <c r="AK54" s="693"/>
      <c r="AL54" s="694"/>
      <c r="AM54" s="695"/>
      <c r="AN54" s="693"/>
      <c r="AO54" s="666"/>
      <c r="AP54" s="666"/>
      <c r="AQ54" s="666"/>
      <c r="AR54" s="666"/>
      <c r="AS54" s="666"/>
      <c r="AT54" s="666"/>
      <c r="AU54" s="666">
        <v>5440292</v>
      </c>
      <c r="AV54" s="666"/>
      <c r="AW54" s="666">
        <v>5440292</v>
      </c>
      <c r="AX54" s="666"/>
      <c r="AY54" s="666"/>
      <c r="AZ54" s="666">
        <v>10880584</v>
      </c>
      <c r="BA54" s="666"/>
      <c r="BB54" s="666">
        <v>5440292</v>
      </c>
      <c r="BC54" s="666"/>
      <c r="BD54" s="666"/>
      <c r="BE54" s="667">
        <f t="shared" si="2"/>
        <v>27201460</v>
      </c>
      <c r="BF54" s="662" t="b">
        <f t="shared" si="3"/>
        <v>1</v>
      </c>
      <c r="BG54" s="767"/>
      <c r="BH54" s="767"/>
      <c r="BI54" s="767"/>
      <c r="BJ54" s="767"/>
      <c r="BK54" s="949"/>
      <c r="BL54" s="942"/>
      <c r="BM54" s="963"/>
      <c r="BN54" s="767"/>
      <c r="BO54" s="767"/>
      <c r="BP54" s="767"/>
      <c r="BQ54" s="767"/>
    </row>
    <row r="55" spans="1:70" ht="70.5" customHeight="1" x14ac:dyDescent="0.2">
      <c r="A55" s="1255"/>
      <c r="B55" s="1255"/>
      <c r="C55" s="1255"/>
      <c r="D55" s="1255"/>
      <c r="E55" s="1364"/>
      <c r="F55" s="1340"/>
      <c r="G55" s="1022">
        <v>48</v>
      </c>
      <c r="H55" s="1079">
        <v>193</v>
      </c>
      <c r="I55" s="865" t="s">
        <v>807</v>
      </c>
      <c r="J55" s="839" t="s">
        <v>802</v>
      </c>
      <c r="K55" s="845">
        <v>43105</v>
      </c>
      <c r="L55" s="845">
        <v>43111</v>
      </c>
      <c r="M55" s="845">
        <v>43112</v>
      </c>
      <c r="N55" s="845" t="s">
        <v>824</v>
      </c>
      <c r="O55" s="844" t="s">
        <v>867</v>
      </c>
      <c r="P55" s="901" t="s">
        <v>694</v>
      </c>
      <c r="Q55" s="832">
        <v>80111621</v>
      </c>
      <c r="R55" s="620" t="s">
        <v>695</v>
      </c>
      <c r="S55" s="832">
        <v>30301</v>
      </c>
      <c r="T55" s="832" t="s">
        <v>898</v>
      </c>
      <c r="U55" s="832" t="s">
        <v>847</v>
      </c>
      <c r="V55" s="832" t="s">
        <v>880</v>
      </c>
      <c r="W55" s="911" t="s">
        <v>603</v>
      </c>
      <c r="X55" s="931" t="s">
        <v>559</v>
      </c>
      <c r="Y55" s="931" t="s">
        <v>559</v>
      </c>
      <c r="Z55" s="932">
        <v>11</v>
      </c>
      <c r="AA55" s="622">
        <v>1</v>
      </c>
      <c r="AB55" s="1024" t="s">
        <v>626</v>
      </c>
      <c r="AC55" s="846" t="str">
        <f>IF(AB55=listas!$C$1,listas!$B$1,IF(AB55=listas!$C$2,listas!$B$2,IF(AB55=listas!$C$3,listas!$B$3,IF(AB55=listas!$C$4,listas!$B$4,IF(AB55=listas!$C$5,listas!$B$5,IF(AB55=listas!$C$6,listas!$B$6,IF(AB55=listas!$C$7,listas!$B$7,IF(AB55=listas!$C$8,listas!$B$8,""))))))))</f>
        <v>CCE-05</v>
      </c>
      <c r="AD55" s="925">
        <f>40336608+42214+7321600</f>
        <v>47700422</v>
      </c>
      <c r="AE55" s="925"/>
      <c r="AF55" s="925"/>
      <c r="AG55" s="1033">
        <f t="shared" si="69"/>
        <v>47700422</v>
      </c>
      <c r="AH55" s="690"/>
      <c r="AI55" s="691"/>
      <c r="AJ55" s="692"/>
      <c r="AK55" s="693"/>
      <c r="AL55" s="694"/>
      <c r="AM55" s="695"/>
      <c r="AN55" s="693"/>
      <c r="AO55" s="666"/>
      <c r="AP55" s="666"/>
      <c r="AQ55" s="666"/>
      <c r="AR55" s="666"/>
      <c r="AS55" s="666"/>
      <c r="AT55" s="666">
        <v>2095332</v>
      </c>
      <c r="AU55" s="666">
        <v>2095332</v>
      </c>
      <c r="AV55" s="666">
        <v>6285994</v>
      </c>
      <c r="AW55" s="666">
        <v>6285994</v>
      </c>
      <c r="AX55" s="666">
        <v>0</v>
      </c>
      <c r="AY55" s="666">
        <v>4190662</v>
      </c>
      <c r="AZ55" s="666">
        <v>4190662</v>
      </c>
      <c r="BA55" s="666">
        <v>6285994</v>
      </c>
      <c r="BB55" s="666">
        <v>4190662</v>
      </c>
      <c r="BC55" s="666">
        <v>6285992</v>
      </c>
      <c r="BD55" s="666"/>
      <c r="BE55" s="667">
        <f t="shared" si="2"/>
        <v>41906624</v>
      </c>
      <c r="BF55" s="662" t="b">
        <f t="shared" si="3"/>
        <v>0</v>
      </c>
      <c r="BG55" s="767">
        <f>40336608+42214+7321600</f>
        <v>47700422</v>
      </c>
      <c r="BH55" s="767"/>
      <c r="BI55" s="767"/>
      <c r="BJ55" s="767">
        <f t="shared" si="70"/>
        <v>47700422</v>
      </c>
      <c r="BK55" s="949">
        <v>43119</v>
      </c>
      <c r="BL55" s="942">
        <v>31</v>
      </c>
      <c r="BM55" s="963" t="s">
        <v>976</v>
      </c>
      <c r="BN55" s="767"/>
      <c r="BO55" s="767"/>
      <c r="BP55" s="767"/>
      <c r="BQ55" s="767"/>
    </row>
    <row r="56" spans="1:70" ht="36" customHeight="1" x14ac:dyDescent="0.2">
      <c r="A56" s="1255"/>
      <c r="B56" s="1255"/>
      <c r="C56" s="1255"/>
      <c r="D56" s="1255"/>
      <c r="E56" s="1364"/>
      <c r="F56" s="1340"/>
      <c r="G56" s="832">
        <v>77</v>
      </c>
      <c r="H56" s="1032">
        <v>194</v>
      </c>
      <c r="I56" s="850"/>
      <c r="J56" s="850"/>
      <c r="K56" s="850"/>
      <c r="L56" s="850"/>
      <c r="M56" s="850"/>
      <c r="N56" s="850"/>
      <c r="O56" s="850"/>
      <c r="P56" s="901" t="s">
        <v>705</v>
      </c>
      <c r="Q56" s="1032">
        <v>43231512</v>
      </c>
      <c r="R56" s="930" t="s">
        <v>701</v>
      </c>
      <c r="S56" s="1032">
        <v>30303</v>
      </c>
      <c r="T56" s="1032" t="s">
        <v>875</v>
      </c>
      <c r="U56" s="1032" t="s">
        <v>848</v>
      </c>
      <c r="V56" s="1032" t="s">
        <v>899</v>
      </c>
      <c r="W56" s="911" t="s">
        <v>607</v>
      </c>
      <c r="X56" s="931" t="s">
        <v>101</v>
      </c>
      <c r="Y56" s="931" t="s">
        <v>561</v>
      </c>
      <c r="Z56" s="932">
        <v>12</v>
      </c>
      <c r="AA56" s="622">
        <v>1</v>
      </c>
      <c r="AB56" s="1085" t="s">
        <v>1039</v>
      </c>
      <c r="AC56" s="846" t="str">
        <f>IF(AB56=listas!$C$1,listas!$B$1,IF(AB56=listas!$C$2,listas!$B$2,IF(AB56=listas!$C$3,listas!$B$3,IF(AB56=listas!$C$4,listas!$B$4,IF(AB56=listas!$C$5,listas!$B$5,IF(AB56=listas!$C$6,listas!$B$6,IF(AB56=listas!$C$7,listas!$B$7,IF(AB56=listas!$C$8,listas!$B$8,""))))))))</f>
        <v>CCE-07</v>
      </c>
      <c r="AD56" s="925">
        <v>10000000</v>
      </c>
      <c r="AE56" s="925"/>
      <c r="AF56" s="925"/>
      <c r="AG56" s="1033">
        <f t="shared" si="69"/>
        <v>10000000</v>
      </c>
      <c r="AH56" s="690"/>
      <c r="AI56" s="691"/>
      <c r="AJ56" s="692"/>
      <c r="AK56" s="693"/>
      <c r="AL56" s="694"/>
      <c r="AM56" s="695"/>
      <c r="AN56" s="693"/>
      <c r="AO56" s="666"/>
      <c r="AP56" s="666"/>
      <c r="AQ56" s="666"/>
      <c r="AR56" s="666"/>
      <c r="AS56" s="666"/>
      <c r="AT56" s="666"/>
      <c r="AU56" s="666"/>
      <c r="AV56" s="667">
        <f>+AG56</f>
        <v>10000000</v>
      </c>
      <c r="AW56" s="666"/>
      <c r="AX56" s="666"/>
      <c r="AY56" s="666"/>
      <c r="AZ56" s="666"/>
      <c r="BA56" s="666"/>
      <c r="BB56" s="666"/>
      <c r="BC56" s="666"/>
      <c r="BD56" s="666"/>
      <c r="BE56" s="667">
        <f t="shared" si="2"/>
        <v>10000000</v>
      </c>
      <c r="BF56" s="662" t="b">
        <f t="shared" si="3"/>
        <v>1</v>
      </c>
      <c r="BG56" s="767"/>
      <c r="BH56" s="767"/>
      <c r="BI56" s="767"/>
      <c r="BJ56" s="767"/>
      <c r="BK56" s="949"/>
      <c r="BL56" s="942"/>
      <c r="BM56" s="963"/>
      <c r="BN56" s="767"/>
      <c r="BO56" s="767"/>
      <c r="BP56" s="767"/>
      <c r="BQ56" s="767"/>
    </row>
    <row r="57" spans="1:70" ht="63.75" customHeight="1" x14ac:dyDescent="0.2">
      <c r="A57" s="1255"/>
      <c r="B57" s="1255"/>
      <c r="C57" s="1255"/>
      <c r="D57" s="1255"/>
      <c r="E57" s="1364"/>
      <c r="F57" s="1341"/>
      <c r="G57" s="832">
        <v>144</v>
      </c>
      <c r="H57" s="1076">
        <v>195</v>
      </c>
      <c r="I57" s="918">
        <v>26</v>
      </c>
      <c r="J57" s="918" t="s">
        <v>803</v>
      </c>
      <c r="K57" s="573">
        <v>43089</v>
      </c>
      <c r="L57" s="573">
        <v>43132</v>
      </c>
      <c r="M57" s="573">
        <v>43132</v>
      </c>
      <c r="N57" s="573">
        <v>43125</v>
      </c>
      <c r="O57" s="573"/>
      <c r="P57" s="901" t="s">
        <v>832</v>
      </c>
      <c r="Q57" s="832">
        <v>82111801</v>
      </c>
      <c r="R57" s="930" t="s">
        <v>701</v>
      </c>
      <c r="S57" s="832">
        <v>30303</v>
      </c>
      <c r="T57" s="832" t="s">
        <v>875</v>
      </c>
      <c r="U57" s="832" t="s">
        <v>890</v>
      </c>
      <c r="V57" s="832" t="s">
        <v>891</v>
      </c>
      <c r="W57" s="911" t="s">
        <v>607</v>
      </c>
      <c r="X57" s="931" t="s">
        <v>559</v>
      </c>
      <c r="Y57" s="931" t="s">
        <v>559</v>
      </c>
      <c r="Z57" s="932">
        <v>4</v>
      </c>
      <c r="AA57" s="622">
        <v>1</v>
      </c>
      <c r="AB57" s="997" t="s">
        <v>626</v>
      </c>
      <c r="AC57" s="846" t="str">
        <f>IF(AB57=listas!$C$1,listas!$B$1,IF(AB57=listas!$C$2,listas!$B$2,IF(AB57=listas!$C$3,listas!$B$3,IF(AB57=listas!$C$4,listas!$B$4,IF(AB57=listas!$C$5,listas!$B$5,IF(AB57=listas!$C$6,listas!$B$6,IF(AB57=listas!$C$7,listas!$B$7,IF(AB57=listas!$C$8,listas!$B$8,""))))))))</f>
        <v>CCE-05</v>
      </c>
      <c r="AD57" s="925">
        <v>12051000</v>
      </c>
      <c r="AE57" s="925"/>
      <c r="AF57" s="925"/>
      <c r="AG57" s="1033">
        <f t="shared" si="69"/>
        <v>12051000</v>
      </c>
      <c r="AH57" s="690"/>
      <c r="AI57" s="691"/>
      <c r="AJ57" s="692"/>
      <c r="AK57" s="693"/>
      <c r="AL57" s="694"/>
      <c r="AM57" s="695"/>
      <c r="AN57" s="693"/>
      <c r="AO57" s="666"/>
      <c r="AP57" s="666"/>
      <c r="AQ57" s="666"/>
      <c r="AR57" s="666"/>
      <c r="AS57" s="666"/>
      <c r="AT57" s="666"/>
      <c r="AU57" s="666"/>
      <c r="AV57" s="666">
        <v>12051000</v>
      </c>
      <c r="AW57" s="666"/>
      <c r="AX57" s="666"/>
      <c r="AY57" s="666"/>
      <c r="AZ57" s="666"/>
      <c r="BA57" s="666"/>
      <c r="BB57" s="666"/>
      <c r="BC57" s="666"/>
      <c r="BD57" s="666"/>
      <c r="BE57" s="667">
        <f t="shared" si="2"/>
        <v>12051000</v>
      </c>
      <c r="BF57" s="662" t="b">
        <f t="shared" si="3"/>
        <v>1</v>
      </c>
      <c r="BG57" s="925">
        <v>12051000</v>
      </c>
      <c r="BH57" s="925"/>
      <c r="BI57" s="925"/>
      <c r="BJ57" s="925">
        <f t="shared" si="70"/>
        <v>12051000</v>
      </c>
      <c r="BK57" s="949">
        <v>43126</v>
      </c>
      <c r="BL57" s="942">
        <v>61</v>
      </c>
      <c r="BM57" s="965" t="s">
        <v>1022</v>
      </c>
      <c r="BN57" s="925"/>
      <c r="BO57" s="925"/>
      <c r="BP57" s="925"/>
      <c r="BQ57" s="925"/>
    </row>
    <row r="58" spans="1:70" ht="22.5" customHeight="1" x14ac:dyDescent="0.2">
      <c r="A58" s="1255"/>
      <c r="B58" s="1255"/>
      <c r="C58" s="1255"/>
      <c r="D58" s="1255"/>
      <c r="E58" s="906"/>
      <c r="F58" s="1253" t="s">
        <v>534</v>
      </c>
      <c r="G58" s="1254"/>
      <c r="H58" s="1254"/>
      <c r="I58" s="1253"/>
      <c r="J58" s="1253"/>
      <c r="K58" s="1253"/>
      <c r="L58" s="1253"/>
      <c r="M58" s="1253"/>
      <c r="N58" s="1253"/>
      <c r="O58" s="1253"/>
      <c r="P58" s="1253"/>
      <c r="Q58" s="1253"/>
      <c r="R58" s="1253"/>
      <c r="S58" s="1253"/>
      <c r="T58" s="1253"/>
      <c r="U58" s="1253"/>
      <c r="V58" s="1253"/>
      <c r="W58" s="1253"/>
      <c r="X58" s="1253"/>
      <c r="Y58" s="1253"/>
      <c r="Z58" s="1253"/>
      <c r="AA58" s="1253"/>
      <c r="AB58" s="1253"/>
      <c r="AC58" s="902"/>
      <c r="AD58" s="774">
        <f>SUM(AD47:AD57)</f>
        <v>275249000</v>
      </c>
      <c r="AE58" s="774">
        <f t="shared" ref="AE58:BE58" si="71">SUM(AE47:AE57)</f>
        <v>0</v>
      </c>
      <c r="AF58" s="774"/>
      <c r="AG58" s="774">
        <f t="shared" ref="AG58:AG60" si="72">+AD58+AE58+AF58</f>
        <v>275249000</v>
      </c>
      <c r="AH58" s="684">
        <f t="shared" si="71"/>
        <v>0</v>
      </c>
      <c r="AI58" s="684">
        <f t="shared" si="71"/>
        <v>0</v>
      </c>
      <c r="AJ58" s="684">
        <f t="shared" si="71"/>
        <v>0</v>
      </c>
      <c r="AK58" s="684">
        <f t="shared" si="71"/>
        <v>0</v>
      </c>
      <c r="AL58" s="684">
        <f t="shared" si="71"/>
        <v>0</v>
      </c>
      <c r="AM58" s="684">
        <f t="shared" si="71"/>
        <v>0</v>
      </c>
      <c r="AN58" s="684">
        <f t="shared" si="71"/>
        <v>0</v>
      </c>
      <c r="AO58" s="684">
        <f t="shared" si="71"/>
        <v>0</v>
      </c>
      <c r="AP58" s="684">
        <f t="shared" si="71"/>
        <v>0</v>
      </c>
      <c r="AQ58" s="684">
        <f t="shared" si="71"/>
        <v>0</v>
      </c>
      <c r="AR58" s="684">
        <f t="shared" si="71"/>
        <v>0</v>
      </c>
      <c r="AS58" s="684">
        <f t="shared" si="71"/>
        <v>10797277</v>
      </c>
      <c r="AT58" s="684">
        <f t="shared" si="71"/>
        <v>12892609</v>
      </c>
      <c r="AU58" s="684">
        <f t="shared" si="71"/>
        <v>31410901</v>
      </c>
      <c r="AV58" s="684">
        <f t="shared" si="71"/>
        <v>51995071</v>
      </c>
      <c r="AW58" s="684">
        <f t="shared" si="71"/>
        <v>26545379</v>
      </c>
      <c r="AX58" s="684">
        <f t="shared" si="71"/>
        <v>23875277</v>
      </c>
      <c r="AY58" s="684">
        <f t="shared" si="71"/>
        <v>27848739</v>
      </c>
      <c r="AZ58" s="684">
        <f t="shared" si="71"/>
        <v>25868523</v>
      </c>
      <c r="BA58" s="684">
        <f t="shared" si="71"/>
        <v>17083271</v>
      </c>
      <c r="BB58" s="684">
        <f t="shared" si="71"/>
        <v>24450047</v>
      </c>
      <c r="BC58" s="684">
        <f t="shared" si="71"/>
        <v>22481906</v>
      </c>
      <c r="BD58" s="684">
        <f t="shared" si="71"/>
        <v>0</v>
      </c>
      <c r="BE58" s="684">
        <f t="shared" si="71"/>
        <v>275249000</v>
      </c>
      <c r="BF58" s="662" t="b">
        <f t="shared" si="3"/>
        <v>1</v>
      </c>
      <c r="BG58" s="774">
        <f>SUM(BG47:BG57)</f>
        <v>238047540</v>
      </c>
      <c r="BH58" s="774">
        <f t="shared" ref="BH58" si="73">SUM(BH47:BH57)</f>
        <v>0</v>
      </c>
      <c r="BI58" s="774"/>
      <c r="BJ58" s="774">
        <f t="shared" ref="BJ58:BJ60" si="74">+BG58+BH58+BI58</f>
        <v>238047540</v>
      </c>
      <c r="BK58" s="774"/>
      <c r="BL58" s="774"/>
      <c r="BM58" s="964"/>
      <c r="BN58" s="774">
        <v>110236423</v>
      </c>
      <c r="BO58" s="774">
        <f t="shared" ref="BO58" si="75">SUM(BO47:BO57)</f>
        <v>0</v>
      </c>
      <c r="BP58" s="774"/>
      <c r="BQ58" s="774">
        <f t="shared" ref="BQ58:BQ59" si="76">+BN58+BO58+BP58</f>
        <v>110236423</v>
      </c>
    </row>
    <row r="59" spans="1:70" ht="20.25" customHeight="1" x14ac:dyDescent="0.2">
      <c r="A59" s="1255"/>
      <c r="B59" s="1255"/>
      <c r="C59" s="1255"/>
      <c r="D59" s="1375"/>
      <c r="E59" s="1362" t="s">
        <v>537</v>
      </c>
      <c r="F59" s="1362"/>
      <c r="G59" s="1362"/>
      <c r="H59" s="1362"/>
      <c r="I59" s="1362"/>
      <c r="J59" s="1362"/>
      <c r="K59" s="1362"/>
      <c r="L59" s="1362"/>
      <c r="M59" s="1362"/>
      <c r="N59" s="1362"/>
      <c r="O59" s="1362"/>
      <c r="P59" s="1362"/>
      <c r="Q59" s="1362"/>
      <c r="R59" s="1362"/>
      <c r="S59" s="1362"/>
      <c r="T59" s="1362"/>
      <c r="U59" s="1362"/>
      <c r="V59" s="1362"/>
      <c r="W59" s="1362"/>
      <c r="X59" s="1362"/>
      <c r="Y59" s="1362"/>
      <c r="Z59" s="1362"/>
      <c r="AA59" s="1362"/>
      <c r="AB59" s="1362"/>
      <c r="AC59" s="1362"/>
      <c r="AD59" s="907">
        <f>+AD58</f>
        <v>275249000</v>
      </c>
      <c r="AE59" s="775">
        <f t="shared" ref="AE59:BE59" si="77">+AE58</f>
        <v>0</v>
      </c>
      <c r="AF59" s="775"/>
      <c r="AG59" s="775">
        <f t="shared" si="72"/>
        <v>275249000</v>
      </c>
      <c r="AH59" s="696">
        <f t="shared" si="77"/>
        <v>0</v>
      </c>
      <c r="AI59" s="696">
        <f t="shared" si="77"/>
        <v>0</v>
      </c>
      <c r="AJ59" s="696">
        <f t="shared" si="77"/>
        <v>0</v>
      </c>
      <c r="AK59" s="696">
        <f t="shared" si="77"/>
        <v>0</v>
      </c>
      <c r="AL59" s="696">
        <f t="shared" si="77"/>
        <v>0</v>
      </c>
      <c r="AM59" s="696">
        <f t="shared" si="77"/>
        <v>0</v>
      </c>
      <c r="AN59" s="696">
        <f t="shared" si="77"/>
        <v>0</v>
      </c>
      <c r="AO59" s="696">
        <f t="shared" si="77"/>
        <v>0</v>
      </c>
      <c r="AP59" s="696">
        <f t="shared" si="77"/>
        <v>0</v>
      </c>
      <c r="AQ59" s="696">
        <f t="shared" si="77"/>
        <v>0</v>
      </c>
      <c r="AR59" s="696">
        <f t="shared" si="77"/>
        <v>0</v>
      </c>
      <c r="AS59" s="696">
        <f t="shared" si="77"/>
        <v>10797277</v>
      </c>
      <c r="AT59" s="696">
        <f t="shared" si="77"/>
        <v>12892609</v>
      </c>
      <c r="AU59" s="696">
        <f t="shared" si="77"/>
        <v>31410901</v>
      </c>
      <c r="AV59" s="696">
        <f t="shared" si="77"/>
        <v>51995071</v>
      </c>
      <c r="AW59" s="696">
        <f t="shared" si="77"/>
        <v>26545379</v>
      </c>
      <c r="AX59" s="696">
        <f t="shared" si="77"/>
        <v>23875277</v>
      </c>
      <c r="AY59" s="696">
        <f t="shared" si="77"/>
        <v>27848739</v>
      </c>
      <c r="AZ59" s="696">
        <f t="shared" si="77"/>
        <v>25868523</v>
      </c>
      <c r="BA59" s="696">
        <f t="shared" si="77"/>
        <v>17083271</v>
      </c>
      <c r="BB59" s="696">
        <f t="shared" si="77"/>
        <v>24450047</v>
      </c>
      <c r="BC59" s="696">
        <f t="shared" si="77"/>
        <v>22481906</v>
      </c>
      <c r="BD59" s="696">
        <f t="shared" si="77"/>
        <v>0</v>
      </c>
      <c r="BE59" s="696">
        <f t="shared" si="77"/>
        <v>275249000</v>
      </c>
      <c r="BF59" s="662" t="b">
        <f t="shared" si="3"/>
        <v>1</v>
      </c>
      <c r="BG59" s="907">
        <f>+BG58</f>
        <v>238047540</v>
      </c>
      <c r="BH59" s="775">
        <f t="shared" ref="BH59" si="78">+BH58</f>
        <v>0</v>
      </c>
      <c r="BI59" s="775"/>
      <c r="BJ59" s="775">
        <f t="shared" si="74"/>
        <v>238047540</v>
      </c>
      <c r="BK59" s="775"/>
      <c r="BL59" s="907"/>
      <c r="BM59" s="967"/>
      <c r="BN59" s="907">
        <f>+BN58</f>
        <v>110236423</v>
      </c>
      <c r="BO59" s="775">
        <f t="shared" ref="BO59" si="79">+BO58</f>
        <v>0</v>
      </c>
      <c r="BP59" s="775"/>
      <c r="BQ59" s="775">
        <f t="shared" si="76"/>
        <v>110236423</v>
      </c>
    </row>
    <row r="60" spans="1:70" ht="25.5" customHeight="1" thickBot="1" x14ac:dyDescent="0.25">
      <c r="A60" s="1256" t="s">
        <v>538</v>
      </c>
      <c r="B60" s="1256"/>
      <c r="C60" s="1256"/>
      <c r="D60" s="1256"/>
      <c r="E60" s="1256"/>
      <c r="F60" s="1256"/>
      <c r="G60" s="1256"/>
      <c r="H60" s="1256"/>
      <c r="I60" s="1256"/>
      <c r="J60" s="1256"/>
      <c r="K60" s="1256"/>
      <c r="L60" s="1256"/>
      <c r="M60" s="1256"/>
      <c r="N60" s="1256"/>
      <c r="O60" s="1256"/>
      <c r="P60" s="1256"/>
      <c r="Q60" s="1256"/>
      <c r="R60" s="1256"/>
      <c r="S60" s="1256"/>
      <c r="T60" s="1256"/>
      <c r="U60" s="1256"/>
      <c r="V60" s="1256"/>
      <c r="W60" s="1256"/>
      <c r="X60" s="1256"/>
      <c r="Y60" s="1256"/>
      <c r="Z60" s="1256"/>
      <c r="AA60" s="1256"/>
      <c r="AB60" s="1256"/>
      <c r="AC60" s="826"/>
      <c r="AD60" s="776">
        <f>+AD59+AD46+AD23</f>
        <v>1321781000</v>
      </c>
      <c r="AE60" s="776">
        <f t="shared" ref="AE60:BD60" si="80">+AE59+AE46+AE23</f>
        <v>600000000</v>
      </c>
      <c r="AF60" s="776"/>
      <c r="AG60" s="776">
        <f t="shared" si="72"/>
        <v>1921781000</v>
      </c>
      <c r="AH60" s="697">
        <f t="shared" si="80"/>
        <v>0</v>
      </c>
      <c r="AI60" s="697">
        <f t="shared" si="80"/>
        <v>0</v>
      </c>
      <c r="AJ60" s="697">
        <f t="shared" si="80"/>
        <v>0</v>
      </c>
      <c r="AK60" s="697">
        <f t="shared" si="80"/>
        <v>0</v>
      </c>
      <c r="AL60" s="697">
        <f t="shared" si="80"/>
        <v>0</v>
      </c>
      <c r="AM60" s="697">
        <f t="shared" si="80"/>
        <v>0</v>
      </c>
      <c r="AN60" s="697">
        <f t="shared" si="80"/>
        <v>0</v>
      </c>
      <c r="AO60" s="697">
        <f t="shared" si="80"/>
        <v>0</v>
      </c>
      <c r="AP60" s="697">
        <f t="shared" si="80"/>
        <v>0</v>
      </c>
      <c r="AQ60" s="697">
        <f t="shared" si="80"/>
        <v>0</v>
      </c>
      <c r="AR60" s="698">
        <f t="shared" si="80"/>
        <v>0</v>
      </c>
      <c r="AS60" s="698">
        <f t="shared" si="80"/>
        <v>58007033</v>
      </c>
      <c r="AT60" s="698">
        <f t="shared" si="80"/>
        <v>83939865</v>
      </c>
      <c r="AU60" s="698">
        <f t="shared" si="80"/>
        <v>160437185</v>
      </c>
      <c r="AV60" s="698">
        <f t="shared" si="80"/>
        <v>66642327</v>
      </c>
      <c r="AW60" s="698">
        <f t="shared" si="80"/>
        <v>130155135</v>
      </c>
      <c r="AX60" s="698">
        <f t="shared" si="80"/>
        <v>119686405</v>
      </c>
      <c r="AY60" s="698">
        <f t="shared" si="80"/>
        <v>102154912</v>
      </c>
      <c r="AZ60" s="698">
        <f t="shared" si="80"/>
        <v>128993543</v>
      </c>
      <c r="BA60" s="698">
        <f t="shared" si="80"/>
        <v>135518012</v>
      </c>
      <c r="BB60" s="698">
        <f t="shared" si="80"/>
        <v>87157016</v>
      </c>
      <c r="BC60" s="698">
        <f t="shared" si="80"/>
        <v>249089567</v>
      </c>
      <c r="BD60" s="698">
        <f t="shared" si="80"/>
        <v>0</v>
      </c>
      <c r="BE60" s="698">
        <f>+BE59+BE46+BE23</f>
        <v>1321781000</v>
      </c>
      <c r="BF60" s="662" t="b">
        <f t="shared" si="3"/>
        <v>0</v>
      </c>
      <c r="BG60" s="776">
        <f>+BG59+BG46+BG23</f>
        <v>1063579540</v>
      </c>
      <c r="BH60" s="776">
        <f t="shared" ref="BH60" si="81">+BH59+BH46+BH23</f>
        <v>531902792</v>
      </c>
      <c r="BI60" s="776"/>
      <c r="BJ60" s="776">
        <f t="shared" si="74"/>
        <v>1595482332</v>
      </c>
      <c r="BK60" s="776"/>
      <c r="BL60" s="776"/>
      <c r="BM60" s="968"/>
      <c r="BN60" s="776">
        <f>+BN23+BN46+BN59</f>
        <v>499036420</v>
      </c>
      <c r="BO60" s="776">
        <f t="shared" ref="BO60:BQ60" si="82">+BO23+BO46+BO59</f>
        <v>369245916</v>
      </c>
      <c r="BP60" s="776">
        <f t="shared" si="82"/>
        <v>0</v>
      </c>
      <c r="BQ60" s="776">
        <f t="shared" si="82"/>
        <v>868282336</v>
      </c>
      <c r="BR60" s="920">
        <f>868282336-BQ60</f>
        <v>0</v>
      </c>
    </row>
    <row r="61" spans="1:70" ht="25.5" customHeight="1" x14ac:dyDescent="0.2">
      <c r="A61" s="1272" t="str">
        <f>+E12</f>
        <v>113 Bogotá reconoce a sus maestras, maestros y directivos docentes.</v>
      </c>
      <c r="B61" s="1272" t="s">
        <v>785</v>
      </c>
      <c r="C61" s="1255" t="s">
        <v>786</v>
      </c>
      <c r="D61" s="1255" t="s">
        <v>539</v>
      </c>
      <c r="E61" s="1255" t="s">
        <v>540</v>
      </c>
      <c r="F61" s="1260" t="s">
        <v>587</v>
      </c>
      <c r="G61" s="896">
        <v>79</v>
      </c>
      <c r="H61" s="1075">
        <v>196</v>
      </c>
      <c r="I61" s="844">
        <v>27</v>
      </c>
      <c r="J61" s="844" t="s">
        <v>804</v>
      </c>
      <c r="K61" s="845">
        <v>43083</v>
      </c>
      <c r="L61" s="845">
        <v>43111</v>
      </c>
      <c r="M61" s="573">
        <v>43112</v>
      </c>
      <c r="N61" s="573">
        <v>43125</v>
      </c>
      <c r="O61" s="845"/>
      <c r="P61" s="623" t="s">
        <v>706</v>
      </c>
      <c r="Q61" s="825">
        <v>80111621</v>
      </c>
      <c r="R61" s="624" t="s">
        <v>745</v>
      </c>
      <c r="S61" s="885">
        <v>30303</v>
      </c>
      <c r="T61" s="885" t="s">
        <v>875</v>
      </c>
      <c r="U61" s="885" t="s">
        <v>886</v>
      </c>
      <c r="V61" s="885" t="s">
        <v>887</v>
      </c>
      <c r="W61" s="625" t="s">
        <v>608</v>
      </c>
      <c r="X61" s="631" t="s">
        <v>559</v>
      </c>
      <c r="Y61" s="632" t="s">
        <v>559</v>
      </c>
      <c r="Z61" s="649">
        <v>9</v>
      </c>
      <c r="AA61" s="629">
        <v>1</v>
      </c>
      <c r="AB61" s="997" t="s">
        <v>626</v>
      </c>
      <c r="AC61" s="846" t="str">
        <f>IF(AB61=listas!$C$1,listas!$B$1,IF(AB61=listas!$C$2,listas!$B$2,IF(AB61=listas!$C$3,listas!$B$3,IF(AB61=listas!$C$4,listas!$B$4,IF(AB61=listas!$C$5,listas!$B$5,IF(AB61=listas!$C$6,listas!$B$6,IF(AB61=listas!$C$7,listas!$B$7,IF(AB61=listas!$C$8,listas!$B$8,""))))))))</f>
        <v>CCE-05</v>
      </c>
      <c r="AD61" s="767">
        <v>59850000</v>
      </c>
      <c r="AE61" s="767"/>
      <c r="AF61" s="767"/>
      <c r="AG61" s="1033">
        <f t="shared" ref="AG61:AG83" si="83">+AD61+AE61</f>
        <v>59850000</v>
      </c>
      <c r="AH61" s="690"/>
      <c r="AI61" s="541"/>
      <c r="AJ61" s="642"/>
      <c r="AK61" s="693"/>
      <c r="AL61" s="542"/>
      <c r="AM61" s="699"/>
      <c r="AN61" s="693"/>
      <c r="AO61" s="666"/>
      <c r="AP61" s="666"/>
      <c r="AQ61" s="666"/>
      <c r="AR61" s="633"/>
      <c r="AS61" s="633"/>
      <c r="AT61" s="633">
        <v>17955000</v>
      </c>
      <c r="AU61" s="633"/>
      <c r="AV61" s="633"/>
      <c r="AW61" s="633"/>
      <c r="AX61" s="633"/>
      <c r="AY61" s="633">
        <v>17955000</v>
      </c>
      <c r="AZ61" s="633"/>
      <c r="BA61" s="633"/>
      <c r="BB61" s="633">
        <v>23940000</v>
      </c>
      <c r="BC61" s="633"/>
      <c r="BD61" s="666"/>
      <c r="BE61" s="667">
        <f t="shared" si="2"/>
        <v>59850000</v>
      </c>
      <c r="BF61" s="662" t="b">
        <f t="shared" si="3"/>
        <v>1</v>
      </c>
      <c r="BG61" s="767">
        <v>59850000</v>
      </c>
      <c r="BH61" s="767"/>
      <c r="BI61" s="767"/>
      <c r="BJ61" s="767">
        <f t="shared" ref="BJ61" si="84">+BG61+BH61</f>
        <v>59850000</v>
      </c>
      <c r="BK61" s="949">
        <v>43123</v>
      </c>
      <c r="BL61" s="942">
        <v>44</v>
      </c>
      <c r="BM61" s="963" t="s">
        <v>985</v>
      </c>
      <c r="BN61" s="767"/>
      <c r="BO61" s="767"/>
      <c r="BP61" s="767"/>
      <c r="BQ61" s="767"/>
    </row>
    <row r="62" spans="1:70" ht="23.25" customHeight="1" x14ac:dyDescent="0.2">
      <c r="A62" s="1272"/>
      <c r="B62" s="1272"/>
      <c r="C62" s="1255"/>
      <c r="D62" s="1255"/>
      <c r="E62" s="1255"/>
      <c r="F62" s="1260"/>
      <c r="G62" s="896">
        <v>80</v>
      </c>
      <c r="H62" s="1075">
        <v>197</v>
      </c>
      <c r="I62" s="844">
        <v>28</v>
      </c>
      <c r="J62" s="844" t="s">
        <v>804</v>
      </c>
      <c r="K62" s="845">
        <v>43084</v>
      </c>
      <c r="L62" s="845">
        <v>43110</v>
      </c>
      <c r="M62" s="573">
        <v>43112</v>
      </c>
      <c r="N62" s="849" t="s">
        <v>824</v>
      </c>
      <c r="O62" s="845" t="s">
        <v>858</v>
      </c>
      <c r="P62" s="623" t="s">
        <v>708</v>
      </c>
      <c r="Q62" s="825">
        <v>80111621</v>
      </c>
      <c r="R62" s="624" t="s">
        <v>707</v>
      </c>
      <c r="S62" s="885">
        <v>30303</v>
      </c>
      <c r="T62" s="885" t="s">
        <v>875</v>
      </c>
      <c r="U62" s="885" t="s">
        <v>886</v>
      </c>
      <c r="V62" s="885" t="s">
        <v>887</v>
      </c>
      <c r="W62" s="625" t="s">
        <v>605</v>
      </c>
      <c r="X62" s="631" t="s">
        <v>559</v>
      </c>
      <c r="Y62" s="632" t="s">
        <v>559</v>
      </c>
      <c r="Z62" s="649">
        <v>9</v>
      </c>
      <c r="AA62" s="629">
        <v>1</v>
      </c>
      <c r="AB62" s="997" t="s">
        <v>626</v>
      </c>
      <c r="AC62" s="846" t="str">
        <f>IF(AB62=listas!$C$1,listas!$B$1,IF(AB62=listas!$C$2,listas!$B$2,IF(AB62=listas!$C$3,listas!$B$3,IF(AB62=listas!$C$4,listas!$B$4,IF(AB62=listas!$C$5,listas!$B$5,IF(AB62=listas!$C$6,listas!$B$6,IF(AB62=listas!$C$7,listas!$B$7,IF(AB62=listas!$C$8,listas!$B$8,""))))))))</f>
        <v>CCE-05</v>
      </c>
      <c r="AD62" s="767">
        <v>40500000</v>
      </c>
      <c r="AE62" s="767"/>
      <c r="AF62" s="767"/>
      <c r="AG62" s="1033">
        <f t="shared" si="83"/>
        <v>40500000</v>
      </c>
      <c r="AH62" s="690"/>
      <c r="AI62" s="541"/>
      <c r="AJ62" s="642"/>
      <c r="AK62" s="693"/>
      <c r="AL62" s="542"/>
      <c r="AM62" s="699"/>
      <c r="AN62" s="693"/>
      <c r="AO62" s="666"/>
      <c r="AP62" s="666"/>
      <c r="AQ62" s="666"/>
      <c r="AR62" s="634"/>
      <c r="AS62" s="634"/>
      <c r="AT62" s="634">
        <v>17955000</v>
      </c>
      <c r="AU62" s="634"/>
      <c r="AV62" s="634"/>
      <c r="AW62" s="634"/>
      <c r="AX62" s="634"/>
      <c r="AY62" s="634">
        <v>17955000</v>
      </c>
      <c r="AZ62" s="634"/>
      <c r="BA62" s="634"/>
      <c r="BB62" s="634">
        <v>23940000</v>
      </c>
      <c r="BC62" s="634"/>
      <c r="BD62" s="666"/>
      <c r="BE62" s="667">
        <f t="shared" ref="BE62:BE83" si="85">SUM(AR62:BD62)</f>
        <v>59850000</v>
      </c>
      <c r="BF62" s="662" t="b">
        <f t="shared" ref="BF62:BF83" si="86">AG62=BE62</f>
        <v>0</v>
      </c>
      <c r="BG62" s="767">
        <v>40500000</v>
      </c>
      <c r="BH62" s="767"/>
      <c r="BI62" s="767"/>
      <c r="BJ62" s="767">
        <f t="shared" ref="BJ62:BJ63" si="87">+BG62+BH62</f>
        <v>40500000</v>
      </c>
      <c r="BK62" s="949">
        <v>43118</v>
      </c>
      <c r="BL62" s="942">
        <v>23</v>
      </c>
      <c r="BM62" s="963" t="s">
        <v>981</v>
      </c>
      <c r="BN62" s="767"/>
      <c r="BO62" s="767"/>
      <c r="BP62" s="767"/>
      <c r="BQ62" s="767"/>
    </row>
    <row r="63" spans="1:70" ht="29.25" customHeight="1" x14ac:dyDescent="0.2">
      <c r="A63" s="1272"/>
      <c r="B63" s="1272"/>
      <c r="C63" s="1255"/>
      <c r="D63" s="1255"/>
      <c r="E63" s="1255"/>
      <c r="F63" s="1260"/>
      <c r="G63" s="896">
        <v>81</v>
      </c>
      <c r="H63" s="1075">
        <v>198</v>
      </c>
      <c r="I63" s="844">
        <v>29</v>
      </c>
      <c r="J63" s="844" t="s">
        <v>804</v>
      </c>
      <c r="K63" s="845">
        <v>43083</v>
      </c>
      <c r="L63" s="845">
        <v>43111</v>
      </c>
      <c r="M63" s="573">
        <v>43112</v>
      </c>
      <c r="N63" s="845" t="s">
        <v>869</v>
      </c>
      <c r="O63" s="844"/>
      <c r="P63" s="623" t="s">
        <v>709</v>
      </c>
      <c r="Q63" s="825">
        <v>80111621</v>
      </c>
      <c r="R63" s="624" t="s">
        <v>745</v>
      </c>
      <c r="S63" s="885">
        <v>30303</v>
      </c>
      <c r="T63" s="885" t="s">
        <v>875</v>
      </c>
      <c r="U63" s="885" t="s">
        <v>886</v>
      </c>
      <c r="V63" s="885" t="s">
        <v>887</v>
      </c>
      <c r="W63" s="625" t="s">
        <v>608</v>
      </c>
      <c r="X63" s="631" t="s">
        <v>559</v>
      </c>
      <c r="Y63" s="632" t="s">
        <v>559</v>
      </c>
      <c r="Z63" s="649">
        <v>9</v>
      </c>
      <c r="AA63" s="629">
        <v>1</v>
      </c>
      <c r="AB63" s="997" t="s">
        <v>626</v>
      </c>
      <c r="AC63" s="846" t="str">
        <f>IF(AB63=listas!$C$1,listas!$B$1,IF(AB63=listas!$C$2,listas!$B$2,IF(AB63=listas!$C$3,listas!$B$3,IF(AB63=listas!$C$4,listas!$B$4,IF(AB63=listas!$C$5,listas!$B$5,IF(AB63=listas!$C$6,listas!$B$6,IF(AB63=listas!$C$7,listas!$B$7,IF(AB63=listas!$C$8,listas!$B$8,""))))))))</f>
        <v>CCE-05</v>
      </c>
      <c r="AD63" s="767">
        <v>59850000</v>
      </c>
      <c r="AE63" s="767"/>
      <c r="AF63" s="767"/>
      <c r="AG63" s="1033">
        <f t="shared" si="83"/>
        <v>59850000</v>
      </c>
      <c r="AH63" s="690"/>
      <c r="AI63" s="541"/>
      <c r="AJ63" s="642"/>
      <c r="AK63" s="693"/>
      <c r="AL63" s="542"/>
      <c r="AM63" s="699"/>
      <c r="AN63" s="693"/>
      <c r="AO63" s="666"/>
      <c r="AP63" s="666"/>
      <c r="AQ63" s="666"/>
      <c r="AR63" s="634"/>
      <c r="AS63" s="634"/>
      <c r="AT63" s="634">
        <v>17955000</v>
      </c>
      <c r="AU63" s="634"/>
      <c r="AV63" s="634"/>
      <c r="AW63" s="634"/>
      <c r="AX63" s="634"/>
      <c r="AY63" s="634">
        <v>17955000</v>
      </c>
      <c r="AZ63" s="634"/>
      <c r="BA63" s="634"/>
      <c r="BB63" s="634">
        <v>23940000</v>
      </c>
      <c r="BC63" s="634"/>
      <c r="BD63" s="666"/>
      <c r="BE63" s="667">
        <f t="shared" si="85"/>
        <v>59850000</v>
      </c>
      <c r="BF63" s="662" t="b">
        <f t="shared" si="86"/>
        <v>1</v>
      </c>
      <c r="BG63" s="767">
        <v>59850000</v>
      </c>
      <c r="BH63" s="767"/>
      <c r="BI63" s="767"/>
      <c r="BJ63" s="767">
        <f t="shared" si="87"/>
        <v>59850000</v>
      </c>
      <c r="BK63" s="949">
        <v>43123</v>
      </c>
      <c r="BL63" s="942">
        <v>45</v>
      </c>
      <c r="BM63" s="963" t="s">
        <v>986</v>
      </c>
      <c r="BN63" s="767"/>
      <c r="BO63" s="767"/>
      <c r="BP63" s="767"/>
      <c r="BQ63" s="767"/>
    </row>
    <row r="64" spans="1:70" ht="24.75" customHeight="1" x14ac:dyDescent="0.2">
      <c r="A64" s="1272"/>
      <c r="B64" s="1272"/>
      <c r="C64" s="1255"/>
      <c r="D64" s="1255"/>
      <c r="E64" s="1255"/>
      <c r="F64" s="1260"/>
      <c r="G64" s="896">
        <v>82</v>
      </c>
      <c r="H64" s="1075">
        <v>203</v>
      </c>
      <c r="I64" s="844">
        <v>30</v>
      </c>
      <c r="J64" s="844" t="s">
        <v>804</v>
      </c>
      <c r="K64" s="845">
        <v>43083</v>
      </c>
      <c r="L64" s="845">
        <v>43110</v>
      </c>
      <c r="M64" s="573">
        <v>43112</v>
      </c>
      <c r="N64" s="849" t="s">
        <v>824</v>
      </c>
      <c r="O64" s="845" t="s">
        <v>859</v>
      </c>
      <c r="P64" s="623" t="s">
        <v>710</v>
      </c>
      <c r="Q64" s="825">
        <v>80111621</v>
      </c>
      <c r="R64" s="624" t="s">
        <v>707</v>
      </c>
      <c r="S64" s="885">
        <v>30303</v>
      </c>
      <c r="T64" s="885" t="s">
        <v>875</v>
      </c>
      <c r="U64" s="885" t="s">
        <v>886</v>
      </c>
      <c r="V64" s="885" t="s">
        <v>887</v>
      </c>
      <c r="W64" s="625" t="s">
        <v>605</v>
      </c>
      <c r="X64" s="631" t="s">
        <v>559</v>
      </c>
      <c r="Y64" s="632" t="s">
        <v>559</v>
      </c>
      <c r="Z64" s="649">
        <v>9</v>
      </c>
      <c r="AA64" s="629">
        <v>1</v>
      </c>
      <c r="AB64" s="997" t="s">
        <v>626</v>
      </c>
      <c r="AC64" s="846" t="str">
        <f>IF(AB64=listas!$C$1,listas!$B$1,IF(AB64=listas!$C$2,listas!$B$2,IF(AB64=listas!$C$3,listas!$B$3,IF(AB64=listas!$C$4,listas!$B$4,IF(AB64=listas!$C$5,listas!$B$5,IF(AB64=listas!$C$6,listas!$B$6,IF(AB64=listas!$C$7,listas!$B$7,IF(AB64=listas!$C$8,listas!$B$8,""))))))))</f>
        <v>CCE-05</v>
      </c>
      <c r="AD64" s="767">
        <v>40500000</v>
      </c>
      <c r="AE64" s="767"/>
      <c r="AF64" s="767"/>
      <c r="AG64" s="1033">
        <f t="shared" si="83"/>
        <v>40500000</v>
      </c>
      <c r="AH64" s="690"/>
      <c r="AI64" s="541"/>
      <c r="AJ64" s="642"/>
      <c r="AK64" s="693"/>
      <c r="AL64" s="542"/>
      <c r="AM64" s="699"/>
      <c r="AN64" s="693"/>
      <c r="AO64" s="666"/>
      <c r="AP64" s="666"/>
      <c r="AQ64" s="666"/>
      <c r="AR64" s="634"/>
      <c r="AS64" s="634"/>
      <c r="AT64" s="634"/>
      <c r="AU64" s="634"/>
      <c r="AV64" s="634"/>
      <c r="AW64" s="634"/>
      <c r="AX64" s="634"/>
      <c r="AY64" s="634"/>
      <c r="AZ64" s="634"/>
      <c r="BA64" s="634"/>
      <c r="BB64" s="634"/>
      <c r="BC64" s="634"/>
      <c r="BD64" s="666"/>
      <c r="BE64" s="667"/>
      <c r="BG64" s="767">
        <v>40500000</v>
      </c>
      <c r="BH64" s="767"/>
      <c r="BI64" s="767"/>
      <c r="BJ64" s="767">
        <f t="shared" ref="BJ64:BJ65" si="88">+BG64+BH64</f>
        <v>40500000</v>
      </c>
      <c r="BK64" s="949">
        <v>43118</v>
      </c>
      <c r="BL64" s="942">
        <v>24</v>
      </c>
      <c r="BM64" s="963" t="s">
        <v>982</v>
      </c>
      <c r="BN64" s="767"/>
      <c r="BO64" s="767"/>
      <c r="BP64" s="767"/>
      <c r="BQ64" s="767"/>
    </row>
    <row r="65" spans="1:69" ht="21.75" customHeight="1" x14ac:dyDescent="0.2">
      <c r="A65" s="1272"/>
      <c r="B65" s="1272"/>
      <c r="C65" s="1255"/>
      <c r="D65" s="1255"/>
      <c r="E65" s="1255"/>
      <c r="F65" s="1260"/>
      <c r="G65" s="896">
        <v>83</v>
      </c>
      <c r="H65" s="1075">
        <v>205</v>
      </c>
      <c r="I65" s="844">
        <v>31</v>
      </c>
      <c r="J65" s="844" t="s">
        <v>804</v>
      </c>
      <c r="K65" s="845">
        <v>43084</v>
      </c>
      <c r="L65" s="845">
        <v>43111</v>
      </c>
      <c r="M65" s="573">
        <v>43112</v>
      </c>
      <c r="N65" s="845" t="s">
        <v>869</v>
      </c>
      <c r="O65" s="844"/>
      <c r="P65" s="623" t="s">
        <v>711</v>
      </c>
      <c r="Q65" s="825">
        <v>80111621</v>
      </c>
      <c r="R65" s="624" t="s">
        <v>745</v>
      </c>
      <c r="S65" s="885">
        <v>30303</v>
      </c>
      <c r="T65" s="885" t="s">
        <v>875</v>
      </c>
      <c r="U65" s="885" t="s">
        <v>886</v>
      </c>
      <c r="V65" s="885" t="s">
        <v>887</v>
      </c>
      <c r="W65" s="625" t="s">
        <v>608</v>
      </c>
      <c r="X65" s="631" t="s">
        <v>559</v>
      </c>
      <c r="Y65" s="632" t="s">
        <v>559</v>
      </c>
      <c r="Z65" s="649">
        <v>9</v>
      </c>
      <c r="AA65" s="629">
        <v>1</v>
      </c>
      <c r="AB65" s="997" t="s">
        <v>626</v>
      </c>
      <c r="AC65" s="846" t="str">
        <f>IF(AB65=listas!$C$1,listas!$B$1,IF(AB65=listas!$C$2,listas!$B$2,IF(AB65=listas!$C$3,listas!$B$3,IF(AB65=listas!$C$4,listas!$B$4,IF(AB65=listas!$C$5,listas!$B$5,IF(AB65=listas!$C$6,listas!$B$6,IF(AB65=listas!$C$7,listas!$B$7,IF(AB65=listas!$C$8,listas!$B$8,""))))))))</f>
        <v>CCE-05</v>
      </c>
      <c r="AD65" s="767">
        <v>59850000</v>
      </c>
      <c r="AE65" s="767"/>
      <c r="AF65" s="767"/>
      <c r="AG65" s="1033">
        <f t="shared" si="83"/>
        <v>59850000</v>
      </c>
      <c r="AH65" s="690"/>
      <c r="AI65" s="541"/>
      <c r="AJ65" s="642"/>
      <c r="AK65" s="693"/>
      <c r="AL65" s="542"/>
      <c r="AM65" s="699"/>
      <c r="AN65" s="693"/>
      <c r="AO65" s="666"/>
      <c r="AP65" s="666"/>
      <c r="AQ65" s="666"/>
      <c r="AR65" s="634"/>
      <c r="AS65" s="634"/>
      <c r="AT65" s="634"/>
      <c r="AU65" s="634"/>
      <c r="AV65" s="634"/>
      <c r="AW65" s="634"/>
      <c r="AX65" s="634"/>
      <c r="AY65" s="634"/>
      <c r="AZ65" s="634"/>
      <c r="BA65" s="634"/>
      <c r="BB65" s="634"/>
      <c r="BC65" s="634"/>
      <c r="BD65" s="666"/>
      <c r="BE65" s="667"/>
      <c r="BG65" s="767">
        <v>59850000</v>
      </c>
      <c r="BH65" s="767"/>
      <c r="BI65" s="767"/>
      <c r="BJ65" s="767">
        <f t="shared" si="88"/>
        <v>59850000</v>
      </c>
      <c r="BK65" s="949">
        <v>43123</v>
      </c>
      <c r="BL65" s="942">
        <v>46</v>
      </c>
      <c r="BM65" s="963" t="s">
        <v>987</v>
      </c>
      <c r="BN65" s="767"/>
      <c r="BO65" s="767"/>
      <c r="BP65" s="767"/>
      <c r="BQ65" s="767"/>
    </row>
    <row r="66" spans="1:69" ht="23.25" customHeight="1" x14ac:dyDescent="0.2">
      <c r="A66" s="1272"/>
      <c r="B66" s="1272"/>
      <c r="C66" s="1255"/>
      <c r="D66" s="1255"/>
      <c r="E66" s="1255"/>
      <c r="F66" s="1260"/>
      <c r="G66" s="896">
        <v>84</v>
      </c>
      <c r="H66" s="1075">
        <v>207</v>
      </c>
      <c r="I66" s="844">
        <v>32</v>
      </c>
      <c r="J66" s="844" t="s">
        <v>804</v>
      </c>
      <c r="K66" s="845">
        <v>43084</v>
      </c>
      <c r="L66" s="845">
        <v>43110</v>
      </c>
      <c r="M66" s="573">
        <v>43112</v>
      </c>
      <c r="N66" s="849" t="s">
        <v>824</v>
      </c>
      <c r="O66" s="845" t="s">
        <v>860</v>
      </c>
      <c r="P66" s="623" t="s">
        <v>712</v>
      </c>
      <c r="Q66" s="825">
        <v>80111621</v>
      </c>
      <c r="R66" s="624" t="s">
        <v>707</v>
      </c>
      <c r="S66" s="885">
        <v>30303</v>
      </c>
      <c r="T66" s="885" t="s">
        <v>875</v>
      </c>
      <c r="U66" s="885" t="s">
        <v>886</v>
      </c>
      <c r="V66" s="885" t="s">
        <v>887</v>
      </c>
      <c r="W66" s="625" t="s">
        <v>605</v>
      </c>
      <c r="X66" s="631" t="s">
        <v>559</v>
      </c>
      <c r="Y66" s="632" t="s">
        <v>559</v>
      </c>
      <c r="Z66" s="649">
        <v>9</v>
      </c>
      <c r="AA66" s="629">
        <v>1</v>
      </c>
      <c r="AB66" s="997" t="s">
        <v>626</v>
      </c>
      <c r="AC66" s="846" t="str">
        <f>IF(AB66=listas!$C$1,listas!$B$1,IF(AB66=listas!$C$2,listas!$B$2,IF(AB66=listas!$C$3,listas!$B$3,IF(AB66=listas!$C$4,listas!$B$4,IF(AB66=listas!$C$5,listas!$B$5,IF(AB66=listas!$C$6,listas!$B$6,IF(AB66=listas!$C$7,listas!$B$7,IF(AB66=listas!$C$8,listas!$B$8,""))))))))</f>
        <v>CCE-05</v>
      </c>
      <c r="AD66" s="767">
        <v>40500000</v>
      </c>
      <c r="AE66" s="767"/>
      <c r="AF66" s="767"/>
      <c r="AG66" s="1033">
        <f t="shared" si="83"/>
        <v>40500000</v>
      </c>
      <c r="AH66" s="690"/>
      <c r="AI66" s="541"/>
      <c r="AJ66" s="642"/>
      <c r="AK66" s="693"/>
      <c r="AL66" s="542"/>
      <c r="AM66" s="699"/>
      <c r="AN66" s="693"/>
      <c r="AO66" s="666"/>
      <c r="AP66" s="666"/>
      <c r="AQ66" s="666"/>
      <c r="AR66" s="634"/>
      <c r="AS66" s="634"/>
      <c r="AT66" s="634"/>
      <c r="AU66" s="634"/>
      <c r="AV66" s="634"/>
      <c r="AW66" s="634"/>
      <c r="AX66" s="634"/>
      <c r="AY66" s="634"/>
      <c r="AZ66" s="634"/>
      <c r="BA66" s="634"/>
      <c r="BB66" s="634"/>
      <c r="BC66" s="634"/>
      <c r="BD66" s="666"/>
      <c r="BE66" s="667"/>
      <c r="BG66" s="767">
        <v>40500000</v>
      </c>
      <c r="BH66" s="767"/>
      <c r="BI66" s="767"/>
      <c r="BJ66" s="767">
        <f t="shared" ref="BJ66:BJ67" si="89">+BG66+BH66</f>
        <v>40500000</v>
      </c>
      <c r="BK66" s="949" t="s">
        <v>983</v>
      </c>
      <c r="BL66" s="942">
        <v>25</v>
      </c>
      <c r="BM66" s="963" t="s">
        <v>984</v>
      </c>
      <c r="BN66" s="767"/>
      <c r="BO66" s="767"/>
      <c r="BP66" s="767"/>
      <c r="BQ66" s="767"/>
    </row>
    <row r="67" spans="1:69" ht="37.5" customHeight="1" x14ac:dyDescent="0.2">
      <c r="A67" s="1272"/>
      <c r="B67" s="1272"/>
      <c r="C67" s="1255"/>
      <c r="D67" s="1255"/>
      <c r="E67" s="1255"/>
      <c r="F67" s="1260"/>
      <c r="G67" s="896">
        <v>85</v>
      </c>
      <c r="H67" s="1075">
        <v>208</v>
      </c>
      <c r="I67" s="844">
        <v>33</v>
      </c>
      <c r="J67" s="844" t="s">
        <v>804</v>
      </c>
      <c r="K67" s="845">
        <v>43083</v>
      </c>
      <c r="L67" s="845">
        <v>43111</v>
      </c>
      <c r="M67" s="573">
        <v>43112</v>
      </c>
      <c r="N67" s="845" t="s">
        <v>869</v>
      </c>
      <c r="O67" s="844"/>
      <c r="P67" s="650" t="s">
        <v>713</v>
      </c>
      <c r="Q67" s="825">
        <v>80111621</v>
      </c>
      <c r="R67" s="624" t="s">
        <v>745</v>
      </c>
      <c r="S67" s="885">
        <v>30303</v>
      </c>
      <c r="T67" s="885" t="s">
        <v>875</v>
      </c>
      <c r="U67" s="885" t="s">
        <v>886</v>
      </c>
      <c r="V67" s="885" t="s">
        <v>887</v>
      </c>
      <c r="W67" s="625" t="s">
        <v>608</v>
      </c>
      <c r="X67" s="631" t="s">
        <v>559</v>
      </c>
      <c r="Y67" s="632" t="s">
        <v>559</v>
      </c>
      <c r="Z67" s="649">
        <v>9.5</v>
      </c>
      <c r="AA67" s="629">
        <v>1</v>
      </c>
      <c r="AB67" s="997" t="s">
        <v>626</v>
      </c>
      <c r="AC67" s="846" t="str">
        <f>IF(AB67=listas!$C$1,listas!$B$1,IF(AB67=listas!$C$2,listas!$B$2,IF(AB67=listas!$C$3,listas!$B$3,IF(AB67=listas!$C$4,listas!$B$4,IF(AB67=listas!$C$5,listas!$B$5,IF(AB67=listas!$C$6,listas!$B$6,IF(AB67=listas!$C$7,listas!$B$7,IF(AB67=listas!$C$8,listas!$B$8,""))))))))</f>
        <v>CCE-05</v>
      </c>
      <c r="AD67" s="767">
        <v>76000000</v>
      </c>
      <c r="AE67" s="767"/>
      <c r="AF67" s="767"/>
      <c r="AG67" s="1033">
        <f t="shared" si="83"/>
        <v>76000000</v>
      </c>
      <c r="AH67" s="690"/>
      <c r="AI67" s="541"/>
      <c r="AJ67" s="642"/>
      <c r="AK67" s="693"/>
      <c r="AL67" s="542"/>
      <c r="AM67" s="699"/>
      <c r="AN67" s="693"/>
      <c r="AO67" s="666"/>
      <c r="AP67" s="666"/>
      <c r="AQ67" s="666"/>
      <c r="AR67" s="634"/>
      <c r="AS67" s="634"/>
      <c r="AT67" s="634"/>
      <c r="AU67" s="634"/>
      <c r="AV67" s="634"/>
      <c r="AW67" s="634"/>
      <c r="AX67" s="634"/>
      <c r="AY67" s="634"/>
      <c r="AZ67" s="634"/>
      <c r="BA67" s="634"/>
      <c r="BB67" s="634"/>
      <c r="BC67" s="634"/>
      <c r="BD67" s="666"/>
      <c r="BE67" s="667"/>
      <c r="BG67" s="767">
        <v>76000000</v>
      </c>
      <c r="BH67" s="767"/>
      <c r="BI67" s="767"/>
      <c r="BJ67" s="767">
        <f t="shared" si="89"/>
        <v>76000000</v>
      </c>
      <c r="BK67" s="949">
        <v>43123</v>
      </c>
      <c r="BL67" s="942">
        <v>47</v>
      </c>
      <c r="BM67" s="963" t="s">
        <v>988</v>
      </c>
      <c r="BN67" s="767"/>
      <c r="BO67" s="767"/>
      <c r="BP67" s="767"/>
      <c r="BQ67" s="767"/>
    </row>
    <row r="68" spans="1:69" ht="36" customHeight="1" x14ac:dyDescent="0.2">
      <c r="A68" s="1272"/>
      <c r="B68" s="1272"/>
      <c r="C68" s="1255"/>
      <c r="D68" s="1255"/>
      <c r="E68" s="1255"/>
      <c r="F68" s="1260"/>
      <c r="G68" s="896">
        <v>86</v>
      </c>
      <c r="H68" s="1075">
        <v>209</v>
      </c>
      <c r="I68" s="844">
        <v>34</v>
      </c>
      <c r="J68" s="844" t="s">
        <v>804</v>
      </c>
      <c r="K68" s="845">
        <v>43081</v>
      </c>
      <c r="L68" s="845">
        <v>43082</v>
      </c>
      <c r="M68" s="845">
        <v>43087</v>
      </c>
      <c r="N68" s="849" t="s">
        <v>824</v>
      </c>
      <c r="O68" s="845" t="s">
        <v>823</v>
      </c>
      <c r="P68" s="650" t="s">
        <v>583</v>
      </c>
      <c r="Q68" s="825">
        <v>80111601</v>
      </c>
      <c r="R68" s="624" t="s">
        <v>707</v>
      </c>
      <c r="S68" s="885">
        <v>30303</v>
      </c>
      <c r="T68" s="885" t="s">
        <v>875</v>
      </c>
      <c r="U68" s="832" t="s">
        <v>849</v>
      </c>
      <c r="V68" s="832" t="s">
        <v>900</v>
      </c>
      <c r="W68" s="625" t="s">
        <v>605</v>
      </c>
      <c r="X68" s="631" t="s">
        <v>559</v>
      </c>
      <c r="Y68" s="632" t="s">
        <v>559</v>
      </c>
      <c r="Z68" s="649">
        <v>350</v>
      </c>
      <c r="AA68" s="629">
        <v>0</v>
      </c>
      <c r="AB68" s="997" t="s">
        <v>626</v>
      </c>
      <c r="AC68" s="846" t="str">
        <f>IF(AB68=listas!$C$1,listas!$B$1,IF(AB68=listas!$C$2,listas!$B$2,IF(AB68=listas!$C$3,listas!$B$3,IF(AB68=listas!$C$4,listas!$B$4,IF(AB68=listas!$C$5,listas!$B$5,IF(AB68=listas!$C$6,listas!$B$6,IF(AB68=listas!$C$7,listas!$B$7,IF(AB68=listas!$C$8,listas!$B$8,""))))))))</f>
        <v>CCE-05</v>
      </c>
      <c r="AD68" s="767">
        <v>44115472</v>
      </c>
      <c r="AE68" s="767"/>
      <c r="AF68" s="767"/>
      <c r="AG68" s="1033">
        <f t="shared" si="83"/>
        <v>44115472</v>
      </c>
      <c r="AH68" s="690"/>
      <c r="AI68" s="541"/>
      <c r="AJ68" s="642"/>
      <c r="AK68" s="693"/>
      <c r="AL68" s="542"/>
      <c r="AM68" s="699"/>
      <c r="AN68" s="693"/>
      <c r="AO68" s="666"/>
      <c r="AP68" s="666"/>
      <c r="AQ68" s="666"/>
      <c r="AR68" s="634"/>
      <c r="AS68" s="634"/>
      <c r="AT68" s="634"/>
      <c r="AU68" s="634"/>
      <c r="AV68" s="634"/>
      <c r="AW68" s="634"/>
      <c r="AX68" s="634"/>
      <c r="AY68" s="634"/>
      <c r="AZ68" s="634"/>
      <c r="BA68" s="634"/>
      <c r="BB68" s="634"/>
      <c r="BC68" s="634"/>
      <c r="BD68" s="666"/>
      <c r="BE68" s="667"/>
      <c r="BG68" s="767">
        <v>44115472</v>
      </c>
      <c r="BH68" s="767"/>
      <c r="BI68" s="767"/>
      <c r="BJ68" s="767">
        <f t="shared" ref="BJ68:BJ70" si="90">+BG68+BH68</f>
        <v>44115472</v>
      </c>
      <c r="BK68" s="949">
        <v>43110</v>
      </c>
      <c r="BL68" s="942">
        <v>4</v>
      </c>
      <c r="BM68" s="963" t="s">
        <v>979</v>
      </c>
      <c r="BN68" s="767"/>
      <c r="BO68" s="767"/>
      <c r="BP68" s="767"/>
      <c r="BQ68" s="767"/>
    </row>
    <row r="69" spans="1:69" ht="72.75" customHeight="1" x14ac:dyDescent="0.2">
      <c r="A69" s="1374"/>
      <c r="B69" s="1374"/>
      <c r="C69" s="1255"/>
      <c r="D69" s="1255"/>
      <c r="E69" s="1255"/>
      <c r="F69" s="1260"/>
      <c r="G69" s="903">
        <v>48</v>
      </c>
      <c r="H69" s="1075">
        <v>215</v>
      </c>
      <c r="I69" s="864" t="s">
        <v>807</v>
      </c>
      <c r="J69" s="844" t="s">
        <v>802</v>
      </c>
      <c r="K69" s="845">
        <v>43105</v>
      </c>
      <c r="L69" s="845">
        <v>43111</v>
      </c>
      <c r="M69" s="845">
        <v>43112</v>
      </c>
      <c r="N69" s="845" t="s">
        <v>824</v>
      </c>
      <c r="O69" s="844" t="s">
        <v>867</v>
      </c>
      <c r="P69" s="901" t="s">
        <v>694</v>
      </c>
      <c r="Q69" s="832">
        <v>80111621</v>
      </c>
      <c r="R69" s="620" t="s">
        <v>695</v>
      </c>
      <c r="S69" s="885">
        <v>30303</v>
      </c>
      <c r="T69" s="885" t="s">
        <v>875</v>
      </c>
      <c r="U69" s="885" t="s">
        <v>847</v>
      </c>
      <c r="V69" s="885" t="s">
        <v>880</v>
      </c>
      <c r="W69" s="911" t="s">
        <v>603</v>
      </c>
      <c r="X69" s="631" t="s">
        <v>559</v>
      </c>
      <c r="Y69" s="632" t="s">
        <v>559</v>
      </c>
      <c r="Z69" s="649">
        <v>11</v>
      </c>
      <c r="AA69" s="629">
        <v>1</v>
      </c>
      <c r="AB69" s="997" t="s">
        <v>626</v>
      </c>
      <c r="AC69" s="846" t="str">
        <f>IF(AB69=listas!$C$1,listas!$B$1,IF(AB69=listas!$C$2,listas!$B$2,IF(AB69=listas!$C$3,listas!$B$3,IF(AB69=listas!$C$4,listas!$B$4,IF(AB69=listas!$C$5,listas!$B$5,IF(AB69=listas!$C$6,listas!$B$6,IF(AB69=listas!$C$7,listas!$B$7,IF(AB69=listas!$C$8,listas!$B$8,""))))))))</f>
        <v>CCE-05</v>
      </c>
      <c r="AD69" s="767">
        <v>100381528</v>
      </c>
      <c r="AE69" s="767"/>
      <c r="AF69" s="767"/>
      <c r="AG69" s="1033">
        <f t="shared" si="83"/>
        <v>100381528</v>
      </c>
      <c r="AH69" s="690"/>
      <c r="AI69" s="541"/>
      <c r="AJ69" s="642"/>
      <c r="AK69" s="693"/>
      <c r="AL69" s="542"/>
      <c r="AM69" s="699"/>
      <c r="AN69" s="693"/>
      <c r="AO69" s="666"/>
      <c r="AP69" s="666"/>
      <c r="AQ69" s="666"/>
      <c r="AR69" s="634"/>
      <c r="AS69" s="634"/>
      <c r="AT69" s="634"/>
      <c r="AU69" s="634"/>
      <c r="AV69" s="634"/>
      <c r="AW69" s="634"/>
      <c r="AX69" s="634"/>
      <c r="AY69" s="634"/>
      <c r="AZ69" s="634"/>
      <c r="BA69" s="634"/>
      <c r="BB69" s="634"/>
      <c r="BC69" s="634"/>
      <c r="BD69" s="666"/>
      <c r="BE69" s="667"/>
      <c r="BG69" s="767">
        <v>100381528</v>
      </c>
      <c r="BH69" s="767"/>
      <c r="BI69" s="767"/>
      <c r="BJ69" s="767">
        <f t="shared" si="90"/>
        <v>100381528</v>
      </c>
      <c r="BK69" s="949">
        <v>43119</v>
      </c>
      <c r="BL69" s="942">
        <v>31</v>
      </c>
      <c r="BM69" s="963" t="s">
        <v>976</v>
      </c>
      <c r="BN69" s="767"/>
      <c r="BO69" s="767"/>
      <c r="BP69" s="767"/>
      <c r="BQ69" s="767"/>
    </row>
    <row r="70" spans="1:69" ht="53.25" customHeight="1" x14ac:dyDescent="0.2">
      <c r="A70" s="1272"/>
      <c r="B70" s="1272"/>
      <c r="C70" s="1255"/>
      <c r="D70" s="1255"/>
      <c r="E70" s="1255"/>
      <c r="F70" s="1260"/>
      <c r="G70" s="896">
        <v>87</v>
      </c>
      <c r="H70" s="1075">
        <v>216</v>
      </c>
      <c r="I70" s="844">
        <v>35</v>
      </c>
      <c r="J70" s="844" t="s">
        <v>803</v>
      </c>
      <c r="K70" s="845">
        <v>43118</v>
      </c>
      <c r="L70" s="844"/>
      <c r="M70" s="844"/>
      <c r="N70" s="845" t="s">
        <v>869</v>
      </c>
      <c r="O70" s="844"/>
      <c r="P70" s="623" t="s">
        <v>714</v>
      </c>
      <c r="Q70" s="825">
        <v>80111621</v>
      </c>
      <c r="R70" s="648" t="s">
        <v>701</v>
      </c>
      <c r="S70" s="885">
        <v>30303</v>
      </c>
      <c r="T70" s="885" t="s">
        <v>875</v>
      </c>
      <c r="U70" s="885" t="s">
        <v>886</v>
      </c>
      <c r="V70" s="885" t="s">
        <v>887</v>
      </c>
      <c r="W70" s="625" t="s">
        <v>607</v>
      </c>
      <c r="X70" s="631" t="s">
        <v>559</v>
      </c>
      <c r="Y70" s="632" t="s">
        <v>559</v>
      </c>
      <c r="Z70" s="649">
        <v>11</v>
      </c>
      <c r="AA70" s="629">
        <v>1</v>
      </c>
      <c r="AB70" s="997" t="s">
        <v>626</v>
      </c>
      <c r="AC70" s="846" t="str">
        <f>IF(AB70=listas!$C$1,listas!$B$1,IF(AB70=listas!$C$2,listas!$B$2,IF(AB70=listas!$C$3,listas!$B$3,IF(AB70=listas!$C$4,listas!$B$4,IF(AB70=listas!$C$5,listas!$B$5,IF(AB70=listas!$C$6,listas!$B$6,IF(AB70=listas!$C$7,listas!$B$7,IF(AB70=listas!$C$8,listas!$B$8,""))))))))</f>
        <v>CCE-05</v>
      </c>
      <c r="AD70" s="767">
        <v>265737528</v>
      </c>
      <c r="AE70" s="767"/>
      <c r="AF70" s="767"/>
      <c r="AG70" s="1033">
        <f t="shared" si="83"/>
        <v>265737528</v>
      </c>
      <c r="AH70" s="690"/>
      <c r="AI70" s="541"/>
      <c r="AJ70" s="642"/>
      <c r="AK70" s="693"/>
      <c r="AL70" s="542"/>
      <c r="AM70" s="699"/>
      <c r="AN70" s="693"/>
      <c r="AO70" s="666"/>
      <c r="AP70" s="666"/>
      <c r="AQ70" s="666"/>
      <c r="AR70" s="634"/>
      <c r="AS70" s="634"/>
      <c r="AT70" s="634"/>
      <c r="AU70" s="634"/>
      <c r="AV70" s="634"/>
      <c r="AW70" s="634"/>
      <c r="AX70" s="634"/>
      <c r="AY70" s="634"/>
      <c r="AZ70" s="634"/>
      <c r="BA70" s="634"/>
      <c r="BB70" s="634"/>
      <c r="BC70" s="634"/>
      <c r="BD70" s="666"/>
      <c r="BE70" s="667"/>
      <c r="BG70" s="767">
        <v>265737528</v>
      </c>
      <c r="BH70" s="767"/>
      <c r="BI70" s="767"/>
      <c r="BJ70" s="767">
        <f t="shared" si="90"/>
        <v>265737528</v>
      </c>
      <c r="BK70" s="949">
        <v>43126</v>
      </c>
      <c r="BL70" s="942">
        <v>63</v>
      </c>
      <c r="BM70" s="963" t="s">
        <v>989</v>
      </c>
      <c r="BN70" s="767"/>
      <c r="BO70" s="767"/>
      <c r="BP70" s="767"/>
      <c r="BQ70" s="767"/>
    </row>
    <row r="71" spans="1:69" ht="43.5" customHeight="1" x14ac:dyDescent="0.2">
      <c r="A71" s="1272"/>
      <c r="B71" s="1272"/>
      <c r="C71" s="1255"/>
      <c r="D71" s="1255"/>
      <c r="E71" s="1255"/>
      <c r="F71" s="1260"/>
      <c r="G71" s="896">
        <v>88</v>
      </c>
      <c r="H71" s="1075">
        <v>217</v>
      </c>
      <c r="I71" s="844">
        <v>36</v>
      </c>
      <c r="J71" s="844" t="s">
        <v>802</v>
      </c>
      <c r="K71" s="845">
        <v>43087</v>
      </c>
      <c r="L71" s="845">
        <v>43444</v>
      </c>
      <c r="M71" s="845">
        <v>43444</v>
      </c>
      <c r="N71" s="591" t="s">
        <v>824</v>
      </c>
      <c r="O71" s="844" t="s">
        <v>833</v>
      </c>
      <c r="P71" s="650" t="s">
        <v>746</v>
      </c>
      <c r="Q71" s="825">
        <v>80111601</v>
      </c>
      <c r="R71" s="624" t="s">
        <v>695</v>
      </c>
      <c r="S71" s="885">
        <v>30303</v>
      </c>
      <c r="T71" s="885" t="s">
        <v>875</v>
      </c>
      <c r="U71" s="885" t="s">
        <v>886</v>
      </c>
      <c r="V71" s="885" t="s">
        <v>887</v>
      </c>
      <c r="W71" s="625" t="s">
        <v>603</v>
      </c>
      <c r="X71" s="631" t="s">
        <v>559</v>
      </c>
      <c r="Y71" s="632" t="s">
        <v>559</v>
      </c>
      <c r="Z71" s="649">
        <v>350</v>
      </c>
      <c r="AA71" s="629">
        <v>0</v>
      </c>
      <c r="AB71" s="997" t="s">
        <v>626</v>
      </c>
      <c r="AC71" s="846" t="str">
        <f>IF(AB71=listas!$C$1,listas!$B$1,IF(AB71=listas!$C$2,listas!$B$2,IF(AB71=listas!$C$3,listas!$B$3,IF(AB71=listas!$C$4,listas!$B$4,IF(AB71=listas!$C$5,listas!$B$5,IF(AB71=listas!$C$6,listas!$B$6,IF(AB71=listas!$C$7,listas!$B$7,IF(AB71=listas!$C$8,listas!$B$8,""))))))))</f>
        <v>CCE-05</v>
      </c>
      <c r="AD71" s="767">
        <v>44115472</v>
      </c>
      <c r="AE71" s="767"/>
      <c r="AF71" s="767"/>
      <c r="AG71" s="1033">
        <f t="shared" si="83"/>
        <v>44115472</v>
      </c>
      <c r="AH71" s="690"/>
      <c r="AI71" s="541"/>
      <c r="AJ71" s="642"/>
      <c r="AK71" s="693"/>
      <c r="AL71" s="542"/>
      <c r="AM71" s="699"/>
      <c r="AN71" s="693"/>
      <c r="AO71" s="666"/>
      <c r="AP71" s="666"/>
      <c r="AQ71" s="666"/>
      <c r="AR71" s="634"/>
      <c r="AS71" s="634"/>
      <c r="AT71" s="634"/>
      <c r="AU71" s="634"/>
      <c r="AV71" s="634"/>
      <c r="AW71" s="634"/>
      <c r="AX71" s="634"/>
      <c r="AY71" s="634"/>
      <c r="AZ71" s="634"/>
      <c r="BA71" s="634"/>
      <c r="BB71" s="634"/>
      <c r="BC71" s="634"/>
      <c r="BD71" s="666"/>
      <c r="BE71" s="667"/>
      <c r="BG71" s="767">
        <v>44115472</v>
      </c>
      <c r="BH71" s="767"/>
      <c r="BI71" s="767"/>
      <c r="BJ71" s="767">
        <f t="shared" ref="BJ71:BJ72" si="91">+BG71+BH71</f>
        <v>44115472</v>
      </c>
      <c r="BK71" s="949">
        <v>43115</v>
      </c>
      <c r="BL71" s="942">
        <v>11</v>
      </c>
      <c r="BM71" s="963" t="s">
        <v>978</v>
      </c>
      <c r="BN71" s="767"/>
      <c r="BO71" s="767"/>
      <c r="BP71" s="767"/>
      <c r="BQ71" s="767"/>
    </row>
    <row r="72" spans="1:69" ht="53.25" customHeight="1" x14ac:dyDescent="0.2">
      <c r="A72" s="1272"/>
      <c r="B72" s="1272"/>
      <c r="C72" s="1255"/>
      <c r="D72" s="1255"/>
      <c r="E72" s="1255"/>
      <c r="F72" s="1260"/>
      <c r="G72" s="896">
        <v>89</v>
      </c>
      <c r="H72" s="1075">
        <v>218</v>
      </c>
      <c r="I72" s="844">
        <v>37</v>
      </c>
      <c r="J72" s="844" t="s">
        <v>803</v>
      </c>
      <c r="K72" s="845">
        <v>43081</v>
      </c>
      <c r="L72" s="573">
        <v>43086</v>
      </c>
      <c r="M72" s="845">
        <v>43090</v>
      </c>
      <c r="N72" s="591" t="s">
        <v>824</v>
      </c>
      <c r="O72" s="844" t="s">
        <v>843</v>
      </c>
      <c r="P72" s="650" t="s">
        <v>747</v>
      </c>
      <c r="Q72" s="825">
        <v>80111621</v>
      </c>
      <c r="R72" s="651" t="s">
        <v>701</v>
      </c>
      <c r="S72" s="885">
        <v>30302</v>
      </c>
      <c r="T72" s="885" t="s">
        <v>901</v>
      </c>
      <c r="U72" s="885" t="s">
        <v>886</v>
      </c>
      <c r="V72" s="885" t="s">
        <v>887</v>
      </c>
      <c r="W72" s="625" t="s">
        <v>607</v>
      </c>
      <c r="X72" s="631" t="s">
        <v>559</v>
      </c>
      <c r="Y72" s="632" t="s">
        <v>559</v>
      </c>
      <c r="Z72" s="649">
        <v>11</v>
      </c>
      <c r="AA72" s="629">
        <v>1</v>
      </c>
      <c r="AB72" s="997" t="s">
        <v>626</v>
      </c>
      <c r="AC72" s="846" t="str">
        <f>IF(AB72=listas!$C$1,listas!$B$1,IF(AB72=listas!$C$2,listas!$B$2,IF(AB72=listas!$C$3,listas!$B$3,IF(AB72=listas!$C$4,listas!$B$4,IF(AB72=listas!$C$5,listas!$B$5,IF(AB72=listas!$C$6,listas!$B$6,IF(AB72=listas!$C$7,listas!$B$7,IF(AB72=listas!$C$8,listas!$B$8,""))))))))</f>
        <v>CCE-05</v>
      </c>
      <c r="AD72" s="767">
        <v>88000000</v>
      </c>
      <c r="AE72" s="767"/>
      <c r="AF72" s="767"/>
      <c r="AG72" s="1033">
        <f t="shared" si="83"/>
        <v>88000000</v>
      </c>
      <c r="AH72" s="690"/>
      <c r="AI72" s="541"/>
      <c r="AJ72" s="642"/>
      <c r="AK72" s="693"/>
      <c r="AL72" s="542"/>
      <c r="AM72" s="699"/>
      <c r="AN72" s="693"/>
      <c r="AO72" s="666"/>
      <c r="AP72" s="666"/>
      <c r="AQ72" s="666"/>
      <c r="AR72" s="634"/>
      <c r="AS72" s="634"/>
      <c r="AT72" s="634"/>
      <c r="AU72" s="634"/>
      <c r="AV72" s="634"/>
      <c r="AW72" s="634"/>
      <c r="AX72" s="634"/>
      <c r="AY72" s="634"/>
      <c r="AZ72" s="634"/>
      <c r="BA72" s="634"/>
      <c r="BB72" s="634"/>
      <c r="BC72" s="634"/>
      <c r="BD72" s="666"/>
      <c r="BE72" s="667"/>
      <c r="BG72" s="767">
        <v>88000000</v>
      </c>
      <c r="BH72" s="767"/>
      <c r="BI72" s="767"/>
      <c r="BJ72" s="767">
        <f t="shared" si="91"/>
        <v>88000000</v>
      </c>
      <c r="BK72" s="949">
        <v>43117</v>
      </c>
      <c r="BL72" s="942">
        <v>19</v>
      </c>
      <c r="BM72" s="963" t="s">
        <v>980</v>
      </c>
      <c r="BN72" s="767"/>
      <c r="BO72" s="767"/>
      <c r="BP72" s="767"/>
      <c r="BQ72" s="767"/>
    </row>
    <row r="73" spans="1:69" ht="58.5" customHeight="1" x14ac:dyDescent="0.2">
      <c r="A73" s="1272"/>
      <c r="B73" s="1272"/>
      <c r="C73" s="1255"/>
      <c r="D73" s="1255"/>
      <c r="E73" s="1255"/>
      <c r="F73" s="1260"/>
      <c r="G73" s="896">
        <v>145</v>
      </c>
      <c r="H73" s="1075">
        <v>219</v>
      </c>
      <c r="I73" s="846">
        <v>39</v>
      </c>
      <c r="J73" s="844" t="s">
        <v>802</v>
      </c>
      <c r="K73" s="846"/>
      <c r="L73" s="846"/>
      <c r="M73" s="846"/>
      <c r="N73" s="845" t="s">
        <v>869</v>
      </c>
      <c r="O73" s="846"/>
      <c r="P73" s="910" t="s">
        <v>959</v>
      </c>
      <c r="Q73" s="832">
        <v>80111621</v>
      </c>
      <c r="R73" s="620" t="s">
        <v>695</v>
      </c>
      <c r="S73" s="832">
        <v>3020417001</v>
      </c>
      <c r="T73" s="832" t="s">
        <v>881</v>
      </c>
      <c r="U73" s="832" t="s">
        <v>882</v>
      </c>
      <c r="V73" s="832" t="s">
        <v>883</v>
      </c>
      <c r="W73" s="911" t="s">
        <v>748</v>
      </c>
      <c r="X73" s="927" t="s">
        <v>857</v>
      </c>
      <c r="Y73" s="928" t="s">
        <v>857</v>
      </c>
      <c r="Z73" s="929">
        <v>5</v>
      </c>
      <c r="AA73" s="622">
        <v>1</v>
      </c>
      <c r="AB73" s="997" t="s">
        <v>626</v>
      </c>
      <c r="AC73" s="846" t="str">
        <f>IF(AB73=listas!$C$1,listas!$B$1,IF(AB73=listas!$C$2,listas!$B$2,IF(AB73=listas!$C$3,listas!$B$3,IF(AB73=listas!$C$4,listas!$B$4,IF(AB73=listas!$C$5,listas!$B$5,IF(AB73=listas!$C$6,listas!$B$6,IF(AB73=listas!$C$7,listas!$B$7,IF(AB73=listas!$C$8,listas!$B$8,""))))))))</f>
        <v>CCE-05</v>
      </c>
      <c r="AD73" s="925"/>
      <c r="AE73" s="925">
        <f>80000000+35000000</f>
        <v>115000000</v>
      </c>
      <c r="AF73" s="925"/>
      <c r="AG73" s="1033">
        <f t="shared" si="83"/>
        <v>115000000</v>
      </c>
      <c r="AH73" s="690"/>
      <c r="AI73" s="541"/>
      <c r="AJ73" s="642"/>
      <c r="AK73" s="693"/>
      <c r="AL73" s="542"/>
      <c r="AM73" s="699"/>
      <c r="AN73" s="693"/>
      <c r="AO73" s="666"/>
      <c r="AP73" s="666"/>
      <c r="AQ73" s="666"/>
      <c r="AR73" s="634"/>
      <c r="AS73" s="634"/>
      <c r="AT73" s="634"/>
      <c r="AU73" s="634"/>
      <c r="AV73" s="634"/>
      <c r="AW73" s="634"/>
      <c r="AX73" s="634"/>
      <c r="AY73" s="634"/>
      <c r="AZ73" s="634"/>
      <c r="BA73" s="634"/>
      <c r="BB73" s="634"/>
      <c r="BC73" s="634"/>
      <c r="BD73" s="666"/>
      <c r="BE73" s="667"/>
      <c r="BG73" s="925"/>
      <c r="BH73" s="925">
        <f>80000000+35000000</f>
        <v>115000000</v>
      </c>
      <c r="BI73" s="925"/>
      <c r="BJ73" s="925">
        <f t="shared" ref="BJ73" si="92">+BG73+BH73</f>
        <v>115000000</v>
      </c>
      <c r="BK73" s="949">
        <v>43125</v>
      </c>
      <c r="BL73" s="948">
        <v>59</v>
      </c>
      <c r="BM73" s="965" t="s">
        <v>976</v>
      </c>
      <c r="BN73" s="925"/>
      <c r="BO73" s="925"/>
      <c r="BP73" s="925"/>
      <c r="BQ73" s="925"/>
    </row>
    <row r="74" spans="1:69" ht="41.25" customHeight="1" x14ac:dyDescent="0.2">
      <c r="A74" s="1272"/>
      <c r="B74" s="1272"/>
      <c r="C74" s="1255"/>
      <c r="D74" s="1255"/>
      <c r="E74" s="1255"/>
      <c r="F74" s="1260"/>
      <c r="G74" s="896"/>
      <c r="H74" s="1096">
        <v>220</v>
      </c>
      <c r="I74" s="846"/>
      <c r="J74" s="846"/>
      <c r="K74" s="846"/>
      <c r="L74" s="846"/>
      <c r="M74" s="846"/>
      <c r="N74" s="846"/>
      <c r="O74" s="846"/>
      <c r="P74" s="910" t="s">
        <v>749</v>
      </c>
      <c r="Q74" s="825">
        <v>80111621</v>
      </c>
      <c r="R74" s="757" t="s">
        <v>700</v>
      </c>
      <c r="S74" s="885">
        <v>3020417001</v>
      </c>
      <c r="T74" s="885" t="s">
        <v>881</v>
      </c>
      <c r="U74" s="885" t="s">
        <v>882</v>
      </c>
      <c r="V74" s="885" t="s">
        <v>883</v>
      </c>
      <c r="W74" s="625" t="s">
        <v>604</v>
      </c>
      <c r="X74" s="631" t="s">
        <v>358</v>
      </c>
      <c r="Y74" s="632" t="s">
        <v>358</v>
      </c>
      <c r="Z74" s="649">
        <v>5</v>
      </c>
      <c r="AA74" s="629">
        <v>1</v>
      </c>
      <c r="AB74" s="997" t="s">
        <v>626</v>
      </c>
      <c r="AC74" s="846" t="str">
        <f>IF(AB74=listas!$C$1,listas!$B$1,IF(AB74=listas!$C$2,listas!$B$2,IF(AB74=listas!$C$3,listas!$B$3,IF(AB74=listas!$C$4,listas!$B$4,IF(AB74=listas!$C$5,listas!$B$5,IF(AB74=listas!$C$6,listas!$B$6,IF(AB74=listas!$C$7,listas!$B$7,IF(AB74=listas!$C$8,listas!$B$8,""))))))))</f>
        <v>CCE-05</v>
      </c>
      <c r="AD74" s="767"/>
      <c r="AE74" s="767">
        <v>70000000</v>
      </c>
      <c r="AF74" s="767"/>
      <c r="AG74" s="1033">
        <f t="shared" si="83"/>
        <v>70000000</v>
      </c>
      <c r="AH74" s="690"/>
      <c r="AI74" s="541"/>
      <c r="AJ74" s="642"/>
      <c r="AK74" s="693"/>
      <c r="AL74" s="542"/>
      <c r="AM74" s="699"/>
      <c r="AN74" s="693"/>
      <c r="AO74" s="666"/>
      <c r="AP74" s="666"/>
      <c r="AQ74" s="666"/>
      <c r="AR74" s="634"/>
      <c r="AS74" s="634"/>
      <c r="AT74" s="634">
        <v>17955000</v>
      </c>
      <c r="AU74" s="634"/>
      <c r="AV74" s="634"/>
      <c r="AW74" s="634"/>
      <c r="AX74" s="634"/>
      <c r="AY74" s="634">
        <v>17955000</v>
      </c>
      <c r="AZ74" s="634"/>
      <c r="BA74" s="634"/>
      <c r="BB74" s="634">
        <v>23940000</v>
      </c>
      <c r="BC74" s="634"/>
      <c r="BD74" s="666"/>
      <c r="BE74" s="667">
        <f t="shared" si="85"/>
        <v>59850000</v>
      </c>
      <c r="BF74" s="662" t="b">
        <f t="shared" si="86"/>
        <v>0</v>
      </c>
      <c r="BG74" s="767"/>
      <c r="BH74" s="767"/>
      <c r="BI74" s="767"/>
      <c r="BJ74" s="767"/>
      <c r="BK74" s="949"/>
      <c r="BL74" s="942"/>
      <c r="BM74" s="963"/>
      <c r="BN74" s="767"/>
      <c r="BO74" s="767"/>
      <c r="BP74" s="767"/>
      <c r="BQ74" s="767"/>
    </row>
    <row r="75" spans="1:69" ht="36.75" customHeight="1" x14ac:dyDescent="0.2">
      <c r="A75" s="1272"/>
      <c r="B75" s="1272"/>
      <c r="C75" s="1255"/>
      <c r="D75" s="1255"/>
      <c r="E75" s="1255"/>
      <c r="F75" s="1260"/>
      <c r="G75" s="896"/>
      <c r="H75" s="1096">
        <v>221</v>
      </c>
      <c r="I75" s="846"/>
      <c r="J75" s="846"/>
      <c r="K75" s="846"/>
      <c r="L75" s="846"/>
      <c r="M75" s="846"/>
      <c r="N75" s="846"/>
      <c r="O75" s="846"/>
      <c r="P75" s="910" t="s">
        <v>750</v>
      </c>
      <c r="Q75" s="825">
        <v>80111621</v>
      </c>
      <c r="R75" s="624" t="s">
        <v>695</v>
      </c>
      <c r="S75" s="885">
        <v>3020417001</v>
      </c>
      <c r="T75" s="885" t="s">
        <v>881</v>
      </c>
      <c r="U75" s="885" t="s">
        <v>882</v>
      </c>
      <c r="V75" s="885" t="s">
        <v>883</v>
      </c>
      <c r="W75" s="625" t="s">
        <v>748</v>
      </c>
      <c r="X75" s="631" t="s">
        <v>358</v>
      </c>
      <c r="Y75" s="632" t="s">
        <v>358</v>
      </c>
      <c r="Z75" s="649">
        <v>5</v>
      </c>
      <c r="AA75" s="629">
        <v>1</v>
      </c>
      <c r="AB75" s="997" t="s">
        <v>626</v>
      </c>
      <c r="AC75" s="846" t="str">
        <f>IF(AB75=listas!$C$1,listas!$B$1,IF(AB75=listas!$C$2,listas!$B$2,IF(AB75=listas!$C$3,listas!$B$3,IF(AB75=listas!$C$4,listas!$B$4,IF(AB75=listas!$C$5,listas!$B$5,IF(AB75=listas!$C$6,listas!$B$6,IF(AB75=listas!$C$7,listas!$B$7,IF(AB75=listas!$C$8,listas!$B$8,""))))))))</f>
        <v>CCE-05</v>
      </c>
      <c r="AD75" s="767"/>
      <c r="AE75" s="767">
        <v>156665000</v>
      </c>
      <c r="AF75" s="767"/>
      <c r="AG75" s="1033">
        <f t="shared" si="83"/>
        <v>156665000</v>
      </c>
      <c r="AH75" s="690"/>
      <c r="AI75" s="541"/>
      <c r="AJ75" s="642"/>
      <c r="AK75" s="693"/>
      <c r="AL75" s="542"/>
      <c r="AM75" s="699"/>
      <c r="AN75" s="693"/>
      <c r="AO75" s="666"/>
      <c r="AP75" s="666"/>
      <c r="AQ75" s="666"/>
      <c r="AR75" s="634"/>
      <c r="AS75" s="634"/>
      <c r="AT75" s="634">
        <v>17955000</v>
      </c>
      <c r="AU75" s="634"/>
      <c r="AV75" s="634"/>
      <c r="AW75" s="634"/>
      <c r="AX75" s="634"/>
      <c r="AY75" s="634">
        <v>17955000</v>
      </c>
      <c r="AZ75" s="634"/>
      <c r="BA75" s="634"/>
      <c r="BB75" s="634">
        <v>23940000</v>
      </c>
      <c r="BC75" s="634"/>
      <c r="BD75" s="666"/>
      <c r="BE75" s="667">
        <f t="shared" si="85"/>
        <v>59850000</v>
      </c>
      <c r="BF75" s="662" t="b">
        <f t="shared" si="86"/>
        <v>0</v>
      </c>
      <c r="BG75" s="767"/>
      <c r="BH75" s="767"/>
      <c r="BI75" s="767"/>
      <c r="BJ75" s="767"/>
      <c r="BK75" s="949"/>
      <c r="BL75" s="942"/>
      <c r="BM75" s="963"/>
      <c r="BN75" s="767"/>
      <c r="BO75" s="767"/>
      <c r="BP75" s="767"/>
      <c r="BQ75" s="767"/>
    </row>
    <row r="76" spans="1:69" ht="34.5" customHeight="1" x14ac:dyDescent="0.2">
      <c r="A76" s="1272"/>
      <c r="B76" s="1272"/>
      <c r="C76" s="1255"/>
      <c r="D76" s="1255"/>
      <c r="E76" s="1255"/>
      <c r="F76" s="1260"/>
      <c r="G76" s="896">
        <v>93</v>
      </c>
      <c r="H76" s="1075">
        <v>315</v>
      </c>
      <c r="I76" s="844">
        <v>39</v>
      </c>
      <c r="J76" s="844" t="s">
        <v>804</v>
      </c>
      <c r="K76" s="845">
        <v>43081</v>
      </c>
      <c r="L76" s="845">
        <v>43112</v>
      </c>
      <c r="M76" s="573">
        <v>43112</v>
      </c>
      <c r="N76" s="847" t="s">
        <v>821</v>
      </c>
      <c r="O76" s="844"/>
      <c r="P76" s="650" t="s">
        <v>751</v>
      </c>
      <c r="Q76" s="825">
        <v>80111621</v>
      </c>
      <c r="R76" s="624" t="s">
        <v>695</v>
      </c>
      <c r="S76" s="885">
        <v>3020417001</v>
      </c>
      <c r="T76" s="885" t="s">
        <v>881</v>
      </c>
      <c r="U76" s="885" t="s">
        <v>882</v>
      </c>
      <c r="V76" s="885" t="s">
        <v>883</v>
      </c>
      <c r="W76" s="625" t="s">
        <v>748</v>
      </c>
      <c r="X76" s="631" t="s">
        <v>559</v>
      </c>
      <c r="Y76" s="632" t="s">
        <v>559</v>
      </c>
      <c r="Z76" s="649">
        <v>4</v>
      </c>
      <c r="AA76" s="629">
        <v>1</v>
      </c>
      <c r="AB76" s="997" t="s">
        <v>626</v>
      </c>
      <c r="AC76" s="846" t="str">
        <f>IF(AB76=listas!$C$1,listas!$B$1,IF(AB76=listas!$C$2,listas!$B$2,IF(AB76=listas!$C$3,listas!$B$3,IF(AB76=listas!$C$4,listas!$B$4,IF(AB76=listas!$C$5,listas!$B$5,IF(AB76=listas!$C$6,listas!$B$6,IF(AB76=listas!$C$7,listas!$B$7,IF(AB76=listas!$C$8,listas!$B$8,""))))))))</f>
        <v>CCE-05</v>
      </c>
      <c r="AD76" s="767"/>
      <c r="AE76" s="767">
        <v>28416860</v>
      </c>
      <c r="AF76" s="767"/>
      <c r="AG76" s="1033">
        <f t="shared" si="83"/>
        <v>28416860</v>
      </c>
      <c r="AH76" s="700"/>
      <c r="AI76" s="563"/>
      <c r="AJ76" s="701"/>
      <c r="AK76" s="702"/>
      <c r="AL76" s="564"/>
      <c r="AM76" s="703"/>
      <c r="AN76" s="702"/>
      <c r="AO76" s="704"/>
      <c r="AP76" s="704"/>
      <c r="AQ76" s="704"/>
      <c r="AR76" s="758"/>
      <c r="AS76" s="758"/>
      <c r="AT76" s="758">
        <v>17955000</v>
      </c>
      <c r="AU76" s="758"/>
      <c r="AV76" s="758"/>
      <c r="AW76" s="758"/>
      <c r="AX76" s="758"/>
      <c r="AY76" s="758">
        <v>17955000</v>
      </c>
      <c r="AZ76" s="758"/>
      <c r="BA76" s="758"/>
      <c r="BB76" s="758">
        <v>23940000</v>
      </c>
      <c r="BC76" s="758"/>
      <c r="BD76" s="666"/>
      <c r="BE76" s="667">
        <f t="shared" si="85"/>
        <v>59850000</v>
      </c>
      <c r="BF76" s="662" t="b">
        <f t="shared" si="86"/>
        <v>0</v>
      </c>
      <c r="BG76" s="767"/>
      <c r="BH76" s="767">
        <v>28416860</v>
      </c>
      <c r="BI76" s="767"/>
      <c r="BJ76" s="767">
        <f t="shared" ref="BJ76:BJ79" si="93">+BG76+BH76</f>
        <v>28416860</v>
      </c>
      <c r="BK76" s="949">
        <v>43125</v>
      </c>
      <c r="BL76" s="942">
        <v>60</v>
      </c>
      <c r="BM76" s="963" t="s">
        <v>1007</v>
      </c>
      <c r="BN76" s="767"/>
      <c r="BO76" s="767"/>
      <c r="BP76" s="767"/>
      <c r="BQ76" s="767"/>
    </row>
    <row r="77" spans="1:69" ht="37.5" customHeight="1" x14ac:dyDescent="0.2">
      <c r="A77" s="1272"/>
      <c r="B77" s="1272"/>
      <c r="C77" s="1255"/>
      <c r="D77" s="1255"/>
      <c r="E77" s="1255"/>
      <c r="F77" s="1260"/>
      <c r="G77" s="896">
        <v>94</v>
      </c>
      <c r="H77" s="1075">
        <v>331</v>
      </c>
      <c r="I77" s="844">
        <v>40</v>
      </c>
      <c r="J77" s="844" t="s">
        <v>802</v>
      </c>
      <c r="K77" s="845">
        <v>43082</v>
      </c>
      <c r="L77" s="845">
        <v>43091</v>
      </c>
      <c r="M77" s="845">
        <v>43110</v>
      </c>
      <c r="N77" s="847" t="s">
        <v>821</v>
      </c>
      <c r="O77" s="845"/>
      <c r="P77" s="650" t="s">
        <v>752</v>
      </c>
      <c r="Q77" s="825">
        <v>80111601</v>
      </c>
      <c r="R77" s="624" t="s">
        <v>695</v>
      </c>
      <c r="S77" s="885">
        <v>3020417001</v>
      </c>
      <c r="T77" s="885" t="s">
        <v>881</v>
      </c>
      <c r="U77" s="885" t="s">
        <v>882</v>
      </c>
      <c r="V77" s="885" t="s">
        <v>883</v>
      </c>
      <c r="W77" s="625" t="s">
        <v>748</v>
      </c>
      <c r="X77" s="631" t="s">
        <v>559</v>
      </c>
      <c r="Y77" s="632" t="s">
        <v>559</v>
      </c>
      <c r="Z77" s="649">
        <v>5</v>
      </c>
      <c r="AA77" s="629">
        <v>1</v>
      </c>
      <c r="AB77" s="997" t="s">
        <v>626</v>
      </c>
      <c r="AC77" s="846" t="str">
        <f>IF(AB77=listas!$C$1,listas!$B$1,IF(AB77=listas!$C$2,listas!$B$2,IF(AB77=listas!$C$3,listas!$B$3,IF(AB77=listas!$C$4,listas!$B$4,IF(AB77=listas!$C$5,listas!$B$5,IF(AB77=listas!$C$6,listas!$B$6,IF(AB77=listas!$C$7,listas!$B$7,IF(AB77=listas!$C$8,listas!$B$8,""))))))))</f>
        <v>CCE-05</v>
      </c>
      <c r="AD77" s="767"/>
      <c r="AE77" s="767">
        <v>25160760</v>
      </c>
      <c r="AF77" s="767"/>
      <c r="AG77" s="1033">
        <f t="shared" si="83"/>
        <v>25160760</v>
      </c>
      <c r="AH77" s="700"/>
      <c r="AI77" s="563"/>
      <c r="AJ77" s="701"/>
      <c r="AK77" s="702"/>
      <c r="AL77" s="564"/>
      <c r="AM77" s="703"/>
      <c r="AN77" s="702"/>
      <c r="AO77" s="704"/>
      <c r="AP77" s="704"/>
      <c r="AQ77" s="704"/>
      <c r="AR77" s="758"/>
      <c r="AS77" s="758"/>
      <c r="AT77" s="758">
        <v>22800000</v>
      </c>
      <c r="AU77" s="758"/>
      <c r="AV77" s="758"/>
      <c r="AW77" s="758"/>
      <c r="AX77" s="758"/>
      <c r="AY77" s="758">
        <v>22800000</v>
      </c>
      <c r="AZ77" s="758"/>
      <c r="BA77" s="758"/>
      <c r="BB77" s="758"/>
      <c r="BC77" s="758">
        <v>30400000</v>
      </c>
      <c r="BD77" s="666"/>
      <c r="BE77" s="667">
        <f t="shared" si="85"/>
        <v>76000000</v>
      </c>
      <c r="BF77" s="662" t="b">
        <f t="shared" si="86"/>
        <v>0</v>
      </c>
      <c r="BG77" s="767"/>
      <c r="BH77" s="767">
        <v>25160760</v>
      </c>
      <c r="BI77" s="767"/>
      <c r="BJ77" s="767">
        <f t="shared" si="93"/>
        <v>25160760</v>
      </c>
      <c r="BK77" s="949">
        <v>43123</v>
      </c>
      <c r="BL77" s="942">
        <v>42</v>
      </c>
      <c r="BM77" s="963" t="s">
        <v>1008</v>
      </c>
      <c r="BN77" s="767"/>
      <c r="BO77" s="767"/>
      <c r="BP77" s="767"/>
      <c r="BQ77" s="767"/>
    </row>
    <row r="78" spans="1:69" ht="0.75" customHeight="1" x14ac:dyDescent="0.2">
      <c r="A78" s="1272"/>
      <c r="B78" s="1272"/>
      <c r="C78" s="1255"/>
      <c r="D78" s="1255"/>
      <c r="E78" s="1255"/>
      <c r="F78" s="1260"/>
      <c r="G78" s="896"/>
      <c r="H78" s="1086"/>
      <c r="I78" s="844"/>
      <c r="J78" s="844"/>
      <c r="K78" s="844"/>
      <c r="L78" s="844"/>
      <c r="M78" s="844"/>
      <c r="N78" s="847"/>
      <c r="O78" s="844"/>
      <c r="P78" s="910" t="s">
        <v>753</v>
      </c>
      <c r="Q78" s="832">
        <v>80111621</v>
      </c>
      <c r="R78" s="620" t="s">
        <v>695</v>
      </c>
      <c r="S78" s="885">
        <v>3020417001</v>
      </c>
      <c r="T78" s="885" t="s">
        <v>881</v>
      </c>
      <c r="U78" s="885" t="s">
        <v>882</v>
      </c>
      <c r="V78" s="885" t="s">
        <v>883</v>
      </c>
      <c r="W78" s="625" t="s">
        <v>748</v>
      </c>
      <c r="X78" s="631"/>
      <c r="Y78" s="632"/>
      <c r="Z78" s="649"/>
      <c r="AA78" s="629"/>
      <c r="AB78" s="997"/>
      <c r="AC78" s="846"/>
      <c r="AD78" s="925"/>
      <c r="AE78" s="925"/>
      <c r="AF78" s="925"/>
      <c r="AG78" s="925">
        <f t="shared" si="83"/>
        <v>0</v>
      </c>
      <c r="AH78" s="700"/>
      <c r="AI78" s="563"/>
      <c r="AJ78" s="701"/>
      <c r="AK78" s="702"/>
      <c r="AL78" s="564"/>
      <c r="AM78" s="703"/>
      <c r="AN78" s="702"/>
      <c r="AO78" s="704"/>
      <c r="AP78" s="704"/>
      <c r="AQ78" s="704"/>
      <c r="AR78" s="758"/>
      <c r="AS78" s="758">
        <v>3836128</v>
      </c>
      <c r="AT78" s="758">
        <v>3836128</v>
      </c>
      <c r="AU78" s="758">
        <v>3836128</v>
      </c>
      <c r="AV78" s="758">
        <v>3836128</v>
      </c>
      <c r="AW78" s="758">
        <v>3836128</v>
      </c>
      <c r="AX78" s="758">
        <v>3836128</v>
      </c>
      <c r="AY78" s="758">
        <v>3836128</v>
      </c>
      <c r="AZ78" s="758">
        <v>3836128</v>
      </c>
      <c r="BA78" s="758">
        <v>3836128</v>
      </c>
      <c r="BB78" s="758">
        <v>3836128</v>
      </c>
      <c r="BC78" s="758">
        <v>5754192</v>
      </c>
      <c r="BD78" s="666"/>
      <c r="BE78" s="667">
        <f t="shared" si="85"/>
        <v>44115472</v>
      </c>
      <c r="BF78" s="662" t="b">
        <f t="shared" si="86"/>
        <v>0</v>
      </c>
      <c r="BG78" s="925"/>
      <c r="BH78" s="925"/>
      <c r="BI78" s="925"/>
      <c r="BJ78" s="925">
        <f t="shared" si="93"/>
        <v>0</v>
      </c>
      <c r="BK78" s="949"/>
      <c r="BL78" s="942"/>
      <c r="BM78" s="965"/>
      <c r="BN78" s="925"/>
      <c r="BO78" s="925"/>
      <c r="BP78" s="925"/>
      <c r="BQ78" s="925"/>
    </row>
    <row r="79" spans="1:69" ht="50.25" customHeight="1" x14ac:dyDescent="0.2">
      <c r="A79" s="1272"/>
      <c r="B79" s="1272"/>
      <c r="C79" s="1255"/>
      <c r="D79" s="1255"/>
      <c r="E79" s="1255"/>
      <c r="F79" s="1260"/>
      <c r="G79" s="896">
        <v>96</v>
      </c>
      <c r="H79" s="1075">
        <v>224</v>
      </c>
      <c r="I79" s="844">
        <v>41</v>
      </c>
      <c r="J79" s="844" t="s">
        <v>802</v>
      </c>
      <c r="K79" s="845">
        <v>43081</v>
      </c>
      <c r="L79" s="845">
        <v>43084</v>
      </c>
      <c r="M79" s="845">
        <v>43110</v>
      </c>
      <c r="N79" s="847" t="s">
        <v>821</v>
      </c>
      <c r="O79" s="844"/>
      <c r="P79" s="650" t="s">
        <v>754</v>
      </c>
      <c r="Q79" s="825">
        <v>80111601</v>
      </c>
      <c r="R79" s="624" t="s">
        <v>695</v>
      </c>
      <c r="S79" s="885">
        <v>3020417001</v>
      </c>
      <c r="T79" s="885" t="s">
        <v>881</v>
      </c>
      <c r="U79" s="885" t="s">
        <v>882</v>
      </c>
      <c r="V79" s="885" t="s">
        <v>883</v>
      </c>
      <c r="W79" s="625" t="s">
        <v>748</v>
      </c>
      <c r="X79" s="631" t="s">
        <v>559</v>
      </c>
      <c r="Y79" s="632" t="s">
        <v>559</v>
      </c>
      <c r="Z79" s="649">
        <v>5</v>
      </c>
      <c r="AA79" s="629">
        <v>1</v>
      </c>
      <c r="AB79" s="997" t="s">
        <v>626</v>
      </c>
      <c r="AC79" s="846" t="str">
        <f>IF(AB79=listas!$C$1,listas!$B$1,IF(AB79=listas!$C$2,listas!$B$2,IF(AB79=listas!$C$3,listas!$B$3,IF(AB79=listas!$C$4,listas!$B$4,IF(AB79=listas!$C$5,listas!$B$5,IF(AB79=listas!$C$6,listas!$B$6,IF(AB79=listas!$C$7,listas!$B$7,IF(AB79=listas!$C$8,listas!$B$8,""))))))))</f>
        <v>CCE-05</v>
      </c>
      <c r="AD79" s="767"/>
      <c r="AE79" s="767">
        <v>25160760</v>
      </c>
      <c r="AF79" s="767"/>
      <c r="AG79" s="1033">
        <f t="shared" si="83"/>
        <v>25160760</v>
      </c>
      <c r="AH79" s="700"/>
      <c r="AI79" s="563"/>
      <c r="AJ79" s="701"/>
      <c r="AK79" s="702"/>
      <c r="AL79" s="564"/>
      <c r="AM79" s="703"/>
      <c r="AN79" s="702"/>
      <c r="AO79" s="704"/>
      <c r="AP79" s="704"/>
      <c r="AQ79" s="704"/>
      <c r="AR79" s="758"/>
      <c r="AS79" s="758"/>
      <c r="AT79" s="758"/>
      <c r="AU79" s="758">
        <v>10000000</v>
      </c>
      <c r="AV79" s="758">
        <v>10000000</v>
      </c>
      <c r="AW79" s="758">
        <v>10000000</v>
      </c>
      <c r="AX79" s="758">
        <v>15000000</v>
      </c>
      <c r="AY79" s="758">
        <v>15000000</v>
      </c>
      <c r="AZ79" s="758">
        <v>15381528</v>
      </c>
      <c r="BA79" s="758">
        <v>10000000</v>
      </c>
      <c r="BB79" s="758">
        <v>10000000</v>
      </c>
      <c r="BC79" s="758">
        <v>5000000</v>
      </c>
      <c r="BD79" s="666"/>
      <c r="BE79" s="667">
        <f t="shared" si="85"/>
        <v>100381528</v>
      </c>
      <c r="BF79" s="662" t="b">
        <f t="shared" si="86"/>
        <v>0</v>
      </c>
      <c r="BG79" s="767"/>
      <c r="BH79" s="767">
        <v>25160760</v>
      </c>
      <c r="BI79" s="767"/>
      <c r="BJ79" s="767">
        <f t="shared" si="93"/>
        <v>25160760</v>
      </c>
      <c r="BK79" s="949">
        <v>43119</v>
      </c>
      <c r="BL79" s="942">
        <v>32</v>
      </c>
      <c r="BM79" s="963" t="s">
        <v>1009</v>
      </c>
      <c r="BN79" s="767"/>
      <c r="BO79" s="767"/>
      <c r="BP79" s="767"/>
      <c r="BQ79" s="767"/>
    </row>
    <row r="80" spans="1:69" ht="48" customHeight="1" x14ac:dyDescent="0.2">
      <c r="A80" s="1272"/>
      <c r="B80" s="1272"/>
      <c r="C80" s="1255"/>
      <c r="D80" s="1255"/>
      <c r="E80" s="1255"/>
      <c r="F80" s="1260"/>
      <c r="G80" s="919">
        <v>145</v>
      </c>
      <c r="H80" s="1075">
        <v>47</v>
      </c>
      <c r="I80" s="844">
        <v>42</v>
      </c>
      <c r="J80" s="844" t="s">
        <v>802</v>
      </c>
      <c r="K80" s="844"/>
      <c r="L80" s="844"/>
      <c r="M80" s="844"/>
      <c r="N80" s="847" t="s">
        <v>821</v>
      </c>
      <c r="O80" s="844"/>
      <c r="P80" s="910" t="s">
        <v>959</v>
      </c>
      <c r="Q80" s="832">
        <v>80111621</v>
      </c>
      <c r="R80" s="620" t="s">
        <v>707</v>
      </c>
      <c r="S80" s="832">
        <v>3020417001</v>
      </c>
      <c r="T80" s="832" t="s">
        <v>881</v>
      </c>
      <c r="U80" s="832" t="s">
        <v>882</v>
      </c>
      <c r="V80" s="832" t="s">
        <v>883</v>
      </c>
      <c r="W80" s="911" t="s">
        <v>779</v>
      </c>
      <c r="X80" s="927" t="s">
        <v>559</v>
      </c>
      <c r="Y80" s="928" t="s">
        <v>559</v>
      </c>
      <c r="Z80" s="929">
        <v>5</v>
      </c>
      <c r="AA80" s="622">
        <v>1</v>
      </c>
      <c r="AB80" s="997" t="s">
        <v>626</v>
      </c>
      <c r="AC80" s="846" t="str">
        <f>IF(AB80=listas!$C$1,listas!$B$1,IF(AB80=listas!$C$2,listas!$B$2,IF(AB80=listas!$C$3,listas!$B$3,IF(AB80=listas!$C$4,listas!$B$4,IF(AB80=listas!$C$5,listas!$B$5,IF(AB80=listas!$C$6,listas!$B$6,IF(AB80=listas!$C$7,listas!$B$7,IF(AB80=listas!$C$8,listas!$B$8,""))))))))</f>
        <v>CCE-05</v>
      </c>
      <c r="AD80" s="925"/>
      <c r="AE80" s="925">
        <v>136039240</v>
      </c>
      <c r="AF80" s="925"/>
      <c r="AG80" s="1033">
        <f t="shared" si="83"/>
        <v>136039240</v>
      </c>
      <c r="AH80" s="700"/>
      <c r="AI80" s="563"/>
      <c r="AJ80" s="701"/>
      <c r="AK80" s="702"/>
      <c r="AL80" s="564"/>
      <c r="AM80" s="703"/>
      <c r="AN80" s="702"/>
      <c r="AO80" s="704"/>
      <c r="AP80" s="704"/>
      <c r="AQ80" s="704"/>
      <c r="AR80" s="758"/>
      <c r="AS80" s="758"/>
      <c r="AT80" s="758">
        <v>62306258</v>
      </c>
      <c r="AU80" s="758"/>
      <c r="AV80" s="758"/>
      <c r="AW80" s="758"/>
      <c r="AX80" s="758"/>
      <c r="AY80" s="758">
        <v>62306258</v>
      </c>
      <c r="AZ80" s="758"/>
      <c r="BA80" s="758"/>
      <c r="BB80" s="758"/>
      <c r="BC80" s="758">
        <v>83075012</v>
      </c>
      <c r="BD80" s="666"/>
      <c r="BE80" s="667">
        <f t="shared" si="85"/>
        <v>207687528</v>
      </c>
      <c r="BF80" s="662" t="b">
        <f t="shared" si="86"/>
        <v>0</v>
      </c>
      <c r="BG80" s="925"/>
      <c r="BH80" s="925">
        <v>136039240</v>
      </c>
      <c r="BI80" s="925"/>
      <c r="BJ80" s="925">
        <f t="shared" ref="BJ80" si="94">+BG80+BH80</f>
        <v>136039240</v>
      </c>
      <c r="BK80" s="949"/>
      <c r="BL80" s="948">
        <v>59</v>
      </c>
      <c r="BM80" s="965" t="s">
        <v>977</v>
      </c>
      <c r="BN80" s="925"/>
      <c r="BO80" s="925"/>
      <c r="BP80" s="925"/>
      <c r="BQ80" s="925"/>
    </row>
    <row r="81" spans="1:69" ht="37.5" customHeight="1" x14ac:dyDescent="0.2">
      <c r="A81" s="1272"/>
      <c r="B81" s="1272"/>
      <c r="C81" s="1255"/>
      <c r="D81" s="1255"/>
      <c r="E81" s="1255"/>
      <c r="F81" s="1260"/>
      <c r="G81" s="919">
        <v>98</v>
      </c>
      <c r="H81" s="1075">
        <v>41</v>
      </c>
      <c r="I81" s="846"/>
      <c r="J81" s="846"/>
      <c r="K81" s="846"/>
      <c r="L81" s="846"/>
      <c r="M81" s="846"/>
      <c r="N81" s="846"/>
      <c r="O81" s="846"/>
      <c r="P81" s="910" t="s">
        <v>755</v>
      </c>
      <c r="Q81" s="832">
        <v>80111601</v>
      </c>
      <c r="R81" s="620" t="s">
        <v>695</v>
      </c>
      <c r="S81" s="832">
        <v>3020417001</v>
      </c>
      <c r="T81" s="832" t="s">
        <v>881</v>
      </c>
      <c r="U81" s="832" t="s">
        <v>882</v>
      </c>
      <c r="V81" s="832" t="s">
        <v>883</v>
      </c>
      <c r="W81" s="911" t="s">
        <v>748</v>
      </c>
      <c r="X81" s="927" t="s">
        <v>358</v>
      </c>
      <c r="Y81" s="928" t="s">
        <v>358</v>
      </c>
      <c r="Z81" s="929">
        <v>5</v>
      </c>
      <c r="AA81" s="622">
        <v>1</v>
      </c>
      <c r="AB81" s="997" t="s">
        <v>626</v>
      </c>
      <c r="AC81" s="846" t="str">
        <f>IF(AB81=listas!$C$1,listas!$B$1,IF(AB81=listas!$C$2,listas!$B$2,IF(AB81=listas!$C$3,listas!$B$3,IF(AB81=listas!$C$4,listas!$B$4,IF(AB81=listas!$C$5,listas!$B$5,IF(AB81=listas!$C$6,listas!$B$6,IF(AB81=listas!$C$7,listas!$B$7,IF(AB81=listas!$C$8,listas!$B$8,""))))))))</f>
        <v>CCE-05</v>
      </c>
      <c r="AD81" s="925"/>
      <c r="AE81" s="925">
        <v>25160760</v>
      </c>
      <c r="AF81" s="925"/>
      <c r="AG81" s="1033">
        <f t="shared" si="83"/>
        <v>25160760</v>
      </c>
      <c r="AH81" s="700"/>
      <c r="AI81" s="563"/>
      <c r="AJ81" s="701"/>
      <c r="AK81" s="702"/>
      <c r="AL81" s="564"/>
      <c r="AM81" s="703"/>
      <c r="AN81" s="702"/>
      <c r="AO81" s="704"/>
      <c r="AP81" s="704"/>
      <c r="AQ81" s="704"/>
      <c r="AR81" s="758"/>
      <c r="AS81" s="758">
        <v>3836128</v>
      </c>
      <c r="AT81" s="758">
        <v>3836128</v>
      </c>
      <c r="AU81" s="758">
        <v>3836128</v>
      </c>
      <c r="AV81" s="758">
        <v>3836128</v>
      </c>
      <c r="AW81" s="758">
        <v>3836128</v>
      </c>
      <c r="AX81" s="758">
        <v>3836128</v>
      </c>
      <c r="AY81" s="758">
        <v>3836128</v>
      </c>
      <c r="AZ81" s="758">
        <v>3836128</v>
      </c>
      <c r="BA81" s="758">
        <v>3836128</v>
      </c>
      <c r="BB81" s="758">
        <v>3836128</v>
      </c>
      <c r="BC81" s="758">
        <v>5754192</v>
      </c>
      <c r="BD81" s="666"/>
      <c r="BE81" s="667">
        <f t="shared" si="85"/>
        <v>44115472</v>
      </c>
      <c r="BF81" s="662" t="b">
        <f t="shared" si="86"/>
        <v>0</v>
      </c>
      <c r="BG81" s="925"/>
      <c r="BH81" s="925"/>
      <c r="BI81" s="925"/>
      <c r="BJ81" s="925"/>
      <c r="BK81" s="949"/>
      <c r="BL81" s="925"/>
      <c r="BM81" s="965"/>
      <c r="BN81" s="925"/>
      <c r="BO81" s="925"/>
      <c r="BP81" s="925"/>
      <c r="BQ81" s="925"/>
    </row>
    <row r="82" spans="1:69" ht="39" customHeight="1" x14ac:dyDescent="0.2">
      <c r="A82" s="1272"/>
      <c r="B82" s="1272"/>
      <c r="C82" s="1255"/>
      <c r="D82" s="1255"/>
      <c r="E82" s="1255"/>
      <c r="F82" s="1260"/>
      <c r="G82" s="919"/>
      <c r="H82" s="1096">
        <v>44</v>
      </c>
      <c r="I82" s="846"/>
      <c r="J82" s="846"/>
      <c r="K82" s="846"/>
      <c r="L82" s="846"/>
      <c r="M82" s="846"/>
      <c r="N82" s="846"/>
      <c r="O82" s="846"/>
      <c r="P82" s="910" t="s">
        <v>756</v>
      </c>
      <c r="Q82" s="832">
        <v>80111621</v>
      </c>
      <c r="R82" s="620" t="s">
        <v>695</v>
      </c>
      <c r="S82" s="832">
        <v>3020417001</v>
      </c>
      <c r="T82" s="832" t="s">
        <v>881</v>
      </c>
      <c r="U82" s="832" t="s">
        <v>882</v>
      </c>
      <c r="V82" s="832" t="s">
        <v>883</v>
      </c>
      <c r="W82" s="911" t="s">
        <v>748</v>
      </c>
      <c r="X82" s="927" t="s">
        <v>358</v>
      </c>
      <c r="Y82" s="928" t="s">
        <v>358</v>
      </c>
      <c r="Z82" s="929">
        <v>5</v>
      </c>
      <c r="AA82" s="622">
        <v>1</v>
      </c>
      <c r="AB82" s="997" t="s">
        <v>626</v>
      </c>
      <c r="AC82" s="846" t="str">
        <f>IF(AB82=listas!$C$1,listas!$B$1,IF(AB82=listas!$C$2,listas!$B$2,IF(AB82=listas!$C$3,listas!$B$3,IF(AB82=listas!$C$4,listas!$B$4,IF(AB82=listas!$C$5,listas!$B$5,IF(AB82=listas!$C$6,listas!$B$6,IF(AB82=listas!$C$7,listas!$B$7,IF(AB82=listas!$C$8,listas!$B$8,""))))))))</f>
        <v>CCE-05</v>
      </c>
      <c r="AD82" s="925"/>
      <c r="AE82" s="925">
        <v>40000000</v>
      </c>
      <c r="AF82" s="925"/>
      <c r="AG82" s="1033">
        <f t="shared" si="83"/>
        <v>40000000</v>
      </c>
      <c r="AH82" s="700"/>
      <c r="AI82" s="563"/>
      <c r="AJ82" s="701"/>
      <c r="AK82" s="702"/>
      <c r="AL82" s="564"/>
      <c r="AM82" s="703"/>
      <c r="AN82" s="702"/>
      <c r="AO82" s="704"/>
      <c r="AP82" s="704"/>
      <c r="AQ82" s="704"/>
      <c r="AR82" s="759"/>
      <c r="AS82" s="759"/>
      <c r="AT82" s="759"/>
      <c r="AU82" s="759"/>
      <c r="AV82" s="759"/>
      <c r="AW82" s="759"/>
      <c r="AX82" s="759"/>
      <c r="AY82" s="759"/>
      <c r="AZ82" s="759"/>
      <c r="BA82" s="759"/>
      <c r="BB82" s="759"/>
      <c r="BC82" s="759"/>
      <c r="BD82" s="666"/>
      <c r="BE82" s="667"/>
      <c r="BG82" s="925"/>
      <c r="BH82" s="925"/>
      <c r="BI82" s="925"/>
      <c r="BJ82" s="925"/>
      <c r="BK82" s="949"/>
      <c r="BL82" s="925"/>
      <c r="BM82" s="965"/>
      <c r="BN82" s="925"/>
      <c r="BO82" s="925"/>
      <c r="BP82" s="925"/>
      <c r="BQ82" s="925"/>
    </row>
    <row r="83" spans="1:69" ht="35.25" customHeight="1" thickBot="1" x14ac:dyDescent="0.25">
      <c r="A83" s="1272"/>
      <c r="B83" s="1272"/>
      <c r="C83" s="1255"/>
      <c r="D83" s="1255"/>
      <c r="E83" s="1255"/>
      <c r="F83" s="1260"/>
      <c r="G83" s="896"/>
      <c r="H83" s="1096">
        <v>45</v>
      </c>
      <c r="I83" s="846"/>
      <c r="J83" s="846"/>
      <c r="K83" s="846"/>
      <c r="L83" s="846"/>
      <c r="M83" s="846"/>
      <c r="N83" s="846"/>
      <c r="O83" s="846"/>
      <c r="P83" s="623" t="s">
        <v>757</v>
      </c>
      <c r="Q83" s="825">
        <v>80111601</v>
      </c>
      <c r="R83" s="624" t="s">
        <v>695</v>
      </c>
      <c r="S83" s="885">
        <v>3020417001</v>
      </c>
      <c r="T83" s="885" t="s">
        <v>881</v>
      </c>
      <c r="U83" s="885" t="s">
        <v>882</v>
      </c>
      <c r="V83" s="885" t="s">
        <v>883</v>
      </c>
      <c r="W83" s="625" t="s">
        <v>748</v>
      </c>
      <c r="X83" s="631" t="s">
        <v>358</v>
      </c>
      <c r="Y83" s="632" t="s">
        <v>358</v>
      </c>
      <c r="Z83" s="649">
        <v>5</v>
      </c>
      <c r="AA83" s="629">
        <v>1</v>
      </c>
      <c r="AB83" s="997" t="s">
        <v>626</v>
      </c>
      <c r="AC83" s="846" t="str">
        <f>IF(AB83=listas!$C$1,listas!$B$1,IF(AB83=listas!$C$2,listas!$B$2,IF(AB83=listas!$C$3,listas!$B$3,IF(AB83=listas!$C$4,listas!$B$4,IF(AB83=listas!$C$5,listas!$B$5,IF(AB83=listas!$C$6,listas!$B$6,IF(AB83=listas!$C$7,listas!$B$7,IF(AB83=listas!$C$8,listas!$B$8,""))))))))</f>
        <v>CCE-05</v>
      </c>
      <c r="AD83" s="767"/>
      <c r="AE83" s="767">
        <v>25160760</v>
      </c>
      <c r="AF83" s="767"/>
      <c r="AG83" s="1033">
        <f t="shared" si="83"/>
        <v>25160760</v>
      </c>
      <c r="AH83" s="700"/>
      <c r="AI83" s="563"/>
      <c r="AJ83" s="701"/>
      <c r="AK83" s="702"/>
      <c r="AL83" s="564"/>
      <c r="AM83" s="703"/>
      <c r="AN83" s="702"/>
      <c r="AO83" s="704"/>
      <c r="AP83" s="704"/>
      <c r="AQ83" s="704"/>
      <c r="AR83" s="760"/>
      <c r="AS83" s="760"/>
      <c r="AT83" s="760">
        <v>8000000</v>
      </c>
      <c r="AU83" s="760">
        <v>8000000</v>
      </c>
      <c r="AV83" s="760">
        <v>8000000</v>
      </c>
      <c r="AW83" s="760">
        <v>8000000</v>
      </c>
      <c r="AX83" s="760">
        <v>8000000</v>
      </c>
      <c r="AY83" s="760">
        <v>8000000</v>
      </c>
      <c r="AZ83" s="760">
        <v>8000000</v>
      </c>
      <c r="BA83" s="760">
        <v>8000000</v>
      </c>
      <c r="BB83" s="760">
        <v>8000000</v>
      </c>
      <c r="BC83" s="760">
        <v>16000000</v>
      </c>
      <c r="BD83" s="666"/>
      <c r="BE83" s="667">
        <f t="shared" si="85"/>
        <v>88000000</v>
      </c>
      <c r="BF83" s="662" t="b">
        <f t="shared" si="86"/>
        <v>0</v>
      </c>
      <c r="BG83" s="767"/>
      <c r="BH83" s="767"/>
      <c r="BI83" s="767"/>
      <c r="BJ83" s="767"/>
      <c r="BK83" s="949"/>
      <c r="BL83" s="767"/>
      <c r="BM83" s="963"/>
      <c r="BN83" s="767"/>
      <c r="BO83" s="767"/>
      <c r="BP83" s="767"/>
      <c r="BQ83" s="767"/>
    </row>
    <row r="84" spans="1:69" ht="16.5" customHeight="1" x14ac:dyDescent="0.2">
      <c r="A84" s="1272"/>
      <c r="B84" s="1272"/>
      <c r="C84" s="1255"/>
      <c r="D84" s="1255"/>
      <c r="E84" s="1255"/>
      <c r="F84" s="1259" t="s">
        <v>534</v>
      </c>
      <c r="G84" s="1259"/>
      <c r="H84" s="1259"/>
      <c r="I84" s="1259"/>
      <c r="J84" s="1259"/>
      <c r="K84" s="1259"/>
      <c r="L84" s="1259"/>
      <c r="M84" s="1259"/>
      <c r="N84" s="1259"/>
      <c r="O84" s="1259"/>
      <c r="P84" s="1259"/>
      <c r="Q84" s="1259"/>
      <c r="R84" s="1259"/>
      <c r="S84" s="1259"/>
      <c r="T84" s="1259"/>
      <c r="U84" s="1259"/>
      <c r="V84" s="1259"/>
      <c r="W84" s="1259"/>
      <c r="X84" s="1259"/>
      <c r="Y84" s="1259"/>
      <c r="Z84" s="1259"/>
      <c r="AA84" s="1259"/>
      <c r="AB84" s="1259"/>
      <c r="AC84" s="827"/>
      <c r="AD84" s="777">
        <f>SUM(AD61:AD83)</f>
        <v>919400000</v>
      </c>
      <c r="AE84" s="777">
        <f t="shared" ref="AE84:BE84" si="95">SUM(AE61:AE83)</f>
        <v>646764140</v>
      </c>
      <c r="AF84" s="777"/>
      <c r="AG84" s="777">
        <f>SUM(AG61:AG83)</f>
        <v>1566164140</v>
      </c>
      <c r="AH84" s="705">
        <f t="shared" si="95"/>
        <v>0</v>
      </c>
      <c r="AI84" s="705">
        <f t="shared" si="95"/>
        <v>0</v>
      </c>
      <c r="AJ84" s="705">
        <f t="shared" si="95"/>
        <v>0</v>
      </c>
      <c r="AK84" s="705">
        <f t="shared" si="95"/>
        <v>0</v>
      </c>
      <c r="AL84" s="705">
        <f t="shared" si="95"/>
        <v>0</v>
      </c>
      <c r="AM84" s="705">
        <f t="shared" si="95"/>
        <v>0</v>
      </c>
      <c r="AN84" s="705">
        <f t="shared" si="95"/>
        <v>0</v>
      </c>
      <c r="AO84" s="705">
        <f t="shared" si="95"/>
        <v>0</v>
      </c>
      <c r="AP84" s="705">
        <f t="shared" si="95"/>
        <v>0</v>
      </c>
      <c r="AQ84" s="705">
        <f t="shared" si="95"/>
        <v>0</v>
      </c>
      <c r="AR84" s="705">
        <f t="shared" si="95"/>
        <v>0</v>
      </c>
      <c r="AS84" s="705">
        <f t="shared" si="95"/>
        <v>7672256</v>
      </c>
      <c r="AT84" s="705">
        <f t="shared" si="95"/>
        <v>208508514</v>
      </c>
      <c r="AU84" s="705">
        <f t="shared" si="95"/>
        <v>25672256</v>
      </c>
      <c r="AV84" s="705">
        <f t="shared" si="95"/>
        <v>25672256</v>
      </c>
      <c r="AW84" s="705">
        <f t="shared" si="95"/>
        <v>25672256</v>
      </c>
      <c r="AX84" s="705">
        <f t="shared" si="95"/>
        <v>30672256</v>
      </c>
      <c r="AY84" s="705">
        <f t="shared" si="95"/>
        <v>223508514</v>
      </c>
      <c r="AZ84" s="705">
        <f t="shared" si="95"/>
        <v>31053784</v>
      </c>
      <c r="BA84" s="705">
        <f t="shared" si="95"/>
        <v>25672256</v>
      </c>
      <c r="BB84" s="705">
        <f t="shared" si="95"/>
        <v>169312256</v>
      </c>
      <c r="BC84" s="705">
        <f t="shared" si="95"/>
        <v>145983396</v>
      </c>
      <c r="BD84" s="705">
        <f t="shared" si="95"/>
        <v>0</v>
      </c>
      <c r="BE84" s="705">
        <f t="shared" si="95"/>
        <v>919400000</v>
      </c>
      <c r="BF84" s="662" t="b">
        <f t="shared" si="3"/>
        <v>0</v>
      </c>
      <c r="BG84" s="777">
        <f>SUM(BG61:BG83)</f>
        <v>919400000</v>
      </c>
      <c r="BH84" s="777">
        <f t="shared" ref="BH84" si="96">SUM(BH61:BH83)</f>
        <v>329777620</v>
      </c>
      <c r="BI84" s="777"/>
      <c r="BJ84" s="777">
        <f>SUM(BJ61:BJ83)</f>
        <v>1249177620</v>
      </c>
      <c r="BK84" s="777"/>
      <c r="BL84" s="777"/>
      <c r="BM84" s="969"/>
      <c r="BN84" s="777">
        <v>279502304</v>
      </c>
      <c r="BO84" s="777">
        <v>313777620</v>
      </c>
      <c r="BP84" s="777"/>
      <c r="BQ84" s="777">
        <f>+BN84+BO84+BP84</f>
        <v>593279924</v>
      </c>
    </row>
    <row r="85" spans="1:69" ht="12" customHeight="1" x14ac:dyDescent="0.2">
      <c r="A85" s="1272"/>
      <c r="B85" s="1272"/>
      <c r="C85" s="1255"/>
      <c r="D85" s="1255"/>
      <c r="E85" s="1255"/>
      <c r="F85" s="1291" t="s">
        <v>537</v>
      </c>
      <c r="G85" s="1291"/>
      <c r="H85" s="1291"/>
      <c r="I85" s="1291"/>
      <c r="J85" s="1291"/>
      <c r="K85" s="1291"/>
      <c r="L85" s="1291"/>
      <c r="M85" s="1291"/>
      <c r="N85" s="1291"/>
      <c r="O85" s="1291"/>
      <c r="P85" s="1291"/>
      <c r="Q85" s="1291"/>
      <c r="R85" s="1291"/>
      <c r="S85" s="1291"/>
      <c r="T85" s="1291"/>
      <c r="U85" s="1291"/>
      <c r="V85" s="1291"/>
      <c r="W85" s="1291"/>
      <c r="X85" s="1291"/>
      <c r="Y85" s="1291"/>
      <c r="Z85" s="1291"/>
      <c r="AA85" s="1291"/>
      <c r="AB85" s="1291"/>
      <c r="AC85" s="823"/>
      <c r="AD85" s="775">
        <f>+AD84</f>
        <v>919400000</v>
      </c>
      <c r="AE85" s="775">
        <f t="shared" ref="AE85:BE85" si="97">+AE84</f>
        <v>646764140</v>
      </c>
      <c r="AF85" s="775"/>
      <c r="AG85" s="775">
        <f>+AG84</f>
        <v>1566164140</v>
      </c>
      <c r="AH85" s="696">
        <f t="shared" si="97"/>
        <v>0</v>
      </c>
      <c r="AI85" s="696">
        <f t="shared" si="97"/>
        <v>0</v>
      </c>
      <c r="AJ85" s="696">
        <f t="shared" si="97"/>
        <v>0</v>
      </c>
      <c r="AK85" s="696">
        <f t="shared" si="97"/>
        <v>0</v>
      </c>
      <c r="AL85" s="696">
        <f t="shared" si="97"/>
        <v>0</v>
      </c>
      <c r="AM85" s="696">
        <f t="shared" si="97"/>
        <v>0</v>
      </c>
      <c r="AN85" s="696">
        <f t="shared" si="97"/>
        <v>0</v>
      </c>
      <c r="AO85" s="696">
        <f t="shared" si="97"/>
        <v>0</v>
      </c>
      <c r="AP85" s="696">
        <f t="shared" si="97"/>
        <v>0</v>
      </c>
      <c r="AQ85" s="696">
        <f t="shared" si="97"/>
        <v>0</v>
      </c>
      <c r="AR85" s="696">
        <f t="shared" si="97"/>
        <v>0</v>
      </c>
      <c r="AS85" s="696">
        <f t="shared" si="97"/>
        <v>7672256</v>
      </c>
      <c r="AT85" s="696">
        <f t="shared" si="97"/>
        <v>208508514</v>
      </c>
      <c r="AU85" s="696">
        <f t="shared" si="97"/>
        <v>25672256</v>
      </c>
      <c r="AV85" s="696">
        <f t="shared" si="97"/>
        <v>25672256</v>
      </c>
      <c r="AW85" s="696">
        <f t="shared" si="97"/>
        <v>25672256</v>
      </c>
      <c r="AX85" s="696">
        <f t="shared" si="97"/>
        <v>30672256</v>
      </c>
      <c r="AY85" s="696">
        <f t="shared" si="97"/>
        <v>223508514</v>
      </c>
      <c r="AZ85" s="696">
        <f t="shared" si="97"/>
        <v>31053784</v>
      </c>
      <c r="BA85" s="696">
        <f t="shared" si="97"/>
        <v>25672256</v>
      </c>
      <c r="BB85" s="696">
        <f t="shared" si="97"/>
        <v>169312256</v>
      </c>
      <c r="BC85" s="696">
        <f t="shared" si="97"/>
        <v>145983396</v>
      </c>
      <c r="BD85" s="696">
        <f t="shared" si="97"/>
        <v>0</v>
      </c>
      <c r="BE85" s="696">
        <f t="shared" si="97"/>
        <v>919400000</v>
      </c>
      <c r="BF85" s="662" t="b">
        <f t="shared" si="3"/>
        <v>0</v>
      </c>
      <c r="BG85" s="775">
        <f>+BG84</f>
        <v>919400000</v>
      </c>
      <c r="BH85" s="775">
        <f t="shared" ref="BH85" si="98">+BH84</f>
        <v>329777620</v>
      </c>
      <c r="BI85" s="775"/>
      <c r="BJ85" s="775">
        <f>+BJ84</f>
        <v>1249177620</v>
      </c>
      <c r="BK85" s="775"/>
      <c r="BL85" s="775"/>
      <c r="BM85" s="967"/>
      <c r="BN85" s="775">
        <f>+BN84</f>
        <v>279502304</v>
      </c>
      <c r="BO85" s="775">
        <f t="shared" ref="BO85" si="99">+BO84</f>
        <v>313777620</v>
      </c>
      <c r="BP85" s="775"/>
      <c r="BQ85" s="775">
        <f>+BQ84</f>
        <v>593279924</v>
      </c>
    </row>
    <row r="86" spans="1:69" ht="48.75" customHeight="1" x14ac:dyDescent="0.2">
      <c r="A86" s="1272" t="str">
        <f>+A61</f>
        <v>113 Bogotá reconoce a sus maestras, maestros y directivos docentes.</v>
      </c>
      <c r="B86" s="1272" t="str">
        <f t="shared" ref="B86:C86" si="100">+B61</f>
        <v>Código 386 
Tres centros de Innovación que dinamizan las Estrategias y procesos en la Red de Innovación del Maestro</v>
      </c>
      <c r="C86" s="1272" t="str">
        <f t="shared" si="100"/>
        <v>Componente N° 2: Estrategia de Cualificación investigación e innovación docente: Comunidades de saber y de práctica pedagógica</v>
      </c>
      <c r="D86" s="1273" t="s">
        <v>504</v>
      </c>
      <c r="E86" s="1273" t="s">
        <v>958</v>
      </c>
      <c r="F86" s="1269" t="s">
        <v>588</v>
      </c>
      <c r="G86" s="897">
        <v>101</v>
      </c>
      <c r="H86" s="1077">
        <v>46</v>
      </c>
      <c r="I86" s="847">
        <v>43</v>
      </c>
      <c r="J86" s="847" t="s">
        <v>804</v>
      </c>
      <c r="K86" s="848">
        <v>43084</v>
      </c>
      <c r="L86" s="848">
        <v>43090</v>
      </c>
      <c r="M86" s="573">
        <v>43112</v>
      </c>
      <c r="N86" s="847" t="s">
        <v>821</v>
      </c>
      <c r="O86" s="847"/>
      <c r="P86" s="623" t="s">
        <v>758</v>
      </c>
      <c r="Q86" s="825">
        <v>80111621</v>
      </c>
      <c r="R86" s="624" t="s">
        <v>745</v>
      </c>
      <c r="S86" s="885">
        <v>30303</v>
      </c>
      <c r="T86" s="885" t="s">
        <v>875</v>
      </c>
      <c r="U86" s="887" t="s">
        <v>876</v>
      </c>
      <c r="V86" s="887" t="s">
        <v>902</v>
      </c>
      <c r="W86" s="625" t="s">
        <v>608</v>
      </c>
      <c r="X86" s="631" t="s">
        <v>559</v>
      </c>
      <c r="Y86" s="627" t="s">
        <v>559</v>
      </c>
      <c r="Z86" s="628">
        <v>5</v>
      </c>
      <c r="AA86" s="629">
        <v>1</v>
      </c>
      <c r="AB86" s="997" t="s">
        <v>626</v>
      </c>
      <c r="AC86" s="846" t="str">
        <f>IF(AB86=listas!$C$1,listas!$B$1,IF(AB86=listas!$C$2,listas!$B$2,IF(AB86=listas!$C$3,listas!$B$3,IF(AB86=listas!$C$4,listas!$B$4,IF(AB86=listas!$C$5,listas!$B$5,IF(AB86=listas!$C$6,listas!$B$6,IF(AB86=listas!$C$7,listas!$B$7,IF(AB86=listas!$C$8,listas!$B$8,""))))))))</f>
        <v>CCE-05</v>
      </c>
      <c r="AD86" s="767">
        <v>43500000</v>
      </c>
      <c r="AE86" s="767"/>
      <c r="AF86" s="767"/>
      <c r="AG86" s="1033">
        <f t="shared" ref="AG86:AG92" si="101">+AD86+AE86</f>
        <v>43500000</v>
      </c>
      <c r="AH86" s="706"/>
      <c r="AI86" s="707"/>
      <c r="AJ86" s="708"/>
      <c r="AK86" s="709"/>
      <c r="AL86" s="710"/>
      <c r="AM86" s="711"/>
      <c r="AN86" s="712"/>
      <c r="AO86" s="666"/>
      <c r="AP86" s="666"/>
      <c r="AQ86" s="666"/>
      <c r="AR86" s="761"/>
      <c r="AS86" s="761"/>
      <c r="AT86" s="761">
        <v>13050000</v>
      </c>
      <c r="AU86" s="761"/>
      <c r="AV86" s="761">
        <v>13050000</v>
      </c>
      <c r="AW86" s="761"/>
      <c r="AX86" s="761">
        <v>17400000</v>
      </c>
      <c r="AY86" s="666"/>
      <c r="AZ86" s="666"/>
      <c r="BA86" s="666"/>
      <c r="BB86" s="666"/>
      <c r="BC86" s="666"/>
      <c r="BD86" s="666"/>
      <c r="BE86" s="667">
        <f t="shared" ref="BE86:BE92" si="102">SUM(AR86:BD86)</f>
        <v>43500000</v>
      </c>
      <c r="BF86" s="662" t="b">
        <f t="shared" ref="BF86:BF92" si="103">AG86=BE86</f>
        <v>1</v>
      </c>
      <c r="BG86" s="767">
        <v>43500000</v>
      </c>
      <c r="BH86" s="767"/>
      <c r="BI86" s="767"/>
      <c r="BJ86" s="767">
        <f t="shared" ref="BJ86" si="104">+BG86+BH86</f>
        <v>43500000</v>
      </c>
      <c r="BK86" s="949">
        <v>43125</v>
      </c>
      <c r="BL86" s="950">
        <v>54</v>
      </c>
      <c r="BM86" s="963" t="s">
        <v>992</v>
      </c>
      <c r="BN86" s="767"/>
      <c r="BO86" s="767"/>
      <c r="BP86" s="767"/>
      <c r="BQ86" s="767"/>
    </row>
    <row r="87" spans="1:69" ht="41.25" customHeight="1" x14ac:dyDescent="0.2">
      <c r="A87" s="1272"/>
      <c r="B87" s="1272"/>
      <c r="C87" s="1272"/>
      <c r="D87" s="1273"/>
      <c r="E87" s="1273"/>
      <c r="F87" s="1269"/>
      <c r="G87" s="897">
        <v>102</v>
      </c>
      <c r="H87" s="1077">
        <v>250</v>
      </c>
      <c r="I87" s="847">
        <v>44</v>
      </c>
      <c r="J87" s="847" t="s">
        <v>804</v>
      </c>
      <c r="K87" s="848">
        <v>43084</v>
      </c>
      <c r="L87" s="848">
        <v>43089</v>
      </c>
      <c r="M87" s="573">
        <v>43112</v>
      </c>
      <c r="N87" s="847" t="s">
        <v>821</v>
      </c>
      <c r="O87" s="847"/>
      <c r="P87" s="623" t="s">
        <v>759</v>
      </c>
      <c r="Q87" s="825">
        <v>80111621</v>
      </c>
      <c r="R87" s="624" t="s">
        <v>745</v>
      </c>
      <c r="S87" s="885">
        <v>30303</v>
      </c>
      <c r="T87" s="885" t="s">
        <v>875</v>
      </c>
      <c r="U87" s="887" t="s">
        <v>876</v>
      </c>
      <c r="V87" s="887" t="s">
        <v>902</v>
      </c>
      <c r="W87" s="625" t="s">
        <v>608</v>
      </c>
      <c r="X87" s="631" t="s">
        <v>559</v>
      </c>
      <c r="Y87" s="627" t="s">
        <v>559</v>
      </c>
      <c r="Z87" s="628">
        <v>5</v>
      </c>
      <c r="AA87" s="629">
        <v>1</v>
      </c>
      <c r="AB87" s="997" t="s">
        <v>626</v>
      </c>
      <c r="AC87" s="846" t="str">
        <f>IF(AB87=listas!$C$1,listas!$B$1,IF(AB87=listas!$C$2,listas!$B$2,IF(AB87=listas!$C$3,listas!$B$3,IF(AB87=listas!$C$4,listas!$B$4,IF(AB87=listas!$C$5,listas!$B$5,IF(AB87=listas!$C$6,listas!$B$6,IF(AB87=listas!$C$7,listas!$B$7,IF(AB87=listas!$C$8,listas!$B$8,""))))))))</f>
        <v>CCE-05</v>
      </c>
      <c r="AD87" s="767">
        <v>35000000</v>
      </c>
      <c r="AE87" s="767"/>
      <c r="AF87" s="767"/>
      <c r="AG87" s="1033">
        <f t="shared" si="101"/>
        <v>35000000</v>
      </c>
      <c r="AH87" s="706"/>
      <c r="AI87" s="707"/>
      <c r="AJ87" s="708"/>
      <c r="AK87" s="709"/>
      <c r="AL87" s="710"/>
      <c r="AM87" s="711"/>
      <c r="AN87" s="712"/>
      <c r="AO87" s="666"/>
      <c r="AP87" s="666"/>
      <c r="AQ87" s="666"/>
      <c r="AR87" s="634"/>
      <c r="AS87" s="634"/>
      <c r="AT87" s="634">
        <v>10500000</v>
      </c>
      <c r="AU87" s="634"/>
      <c r="AV87" s="634">
        <v>10500000</v>
      </c>
      <c r="AW87" s="634"/>
      <c r="AX87" s="634">
        <v>14000000</v>
      </c>
      <c r="AY87" s="666"/>
      <c r="AZ87" s="666"/>
      <c r="BA87" s="666"/>
      <c r="BB87" s="666"/>
      <c r="BC87" s="666"/>
      <c r="BD87" s="666"/>
      <c r="BE87" s="667">
        <f t="shared" si="102"/>
        <v>35000000</v>
      </c>
      <c r="BF87" s="662" t="b">
        <f t="shared" si="103"/>
        <v>1</v>
      </c>
      <c r="BG87" s="767">
        <v>35000000</v>
      </c>
      <c r="BH87" s="767"/>
      <c r="BI87" s="767"/>
      <c r="BJ87" s="767">
        <f t="shared" ref="BJ87:BJ92" si="105">+BG87+BH87</f>
        <v>35000000</v>
      </c>
      <c r="BK87" s="949">
        <v>43124</v>
      </c>
      <c r="BL87" s="950">
        <v>53</v>
      </c>
      <c r="BM87" s="963" t="s">
        <v>990</v>
      </c>
      <c r="BN87" s="767"/>
      <c r="BO87" s="767"/>
      <c r="BP87" s="767"/>
      <c r="BQ87" s="767"/>
    </row>
    <row r="88" spans="1:69" ht="43.5" customHeight="1" x14ac:dyDescent="0.2">
      <c r="A88" s="1272"/>
      <c r="B88" s="1272"/>
      <c r="C88" s="1272"/>
      <c r="D88" s="1273"/>
      <c r="E88" s="1273"/>
      <c r="F88" s="1269"/>
      <c r="G88" s="897">
        <v>103</v>
      </c>
      <c r="H88" s="1077">
        <v>251</v>
      </c>
      <c r="I88" s="847">
        <v>45</v>
      </c>
      <c r="J88" s="847" t="s">
        <v>804</v>
      </c>
      <c r="K88" s="848">
        <v>43084</v>
      </c>
      <c r="L88" s="848">
        <v>43090</v>
      </c>
      <c r="M88" s="573">
        <v>43112</v>
      </c>
      <c r="N88" s="847" t="s">
        <v>821</v>
      </c>
      <c r="O88" s="847"/>
      <c r="P88" s="623" t="s">
        <v>760</v>
      </c>
      <c r="Q88" s="825">
        <v>80111621</v>
      </c>
      <c r="R88" s="624" t="s">
        <v>745</v>
      </c>
      <c r="S88" s="885">
        <v>30303</v>
      </c>
      <c r="T88" s="885" t="s">
        <v>875</v>
      </c>
      <c r="U88" s="887" t="s">
        <v>876</v>
      </c>
      <c r="V88" s="887" t="s">
        <v>902</v>
      </c>
      <c r="W88" s="625" t="s">
        <v>608</v>
      </c>
      <c r="X88" s="631" t="s">
        <v>559</v>
      </c>
      <c r="Y88" s="627" t="s">
        <v>559</v>
      </c>
      <c r="Z88" s="628">
        <v>5</v>
      </c>
      <c r="AA88" s="629">
        <v>1</v>
      </c>
      <c r="AB88" s="997" t="s">
        <v>626</v>
      </c>
      <c r="AC88" s="846" t="str">
        <f>IF(AB88=listas!$C$1,listas!$B$1,IF(AB88=listas!$C$2,listas!$B$2,IF(AB88=listas!$C$3,listas!$B$3,IF(AB88=listas!$C$4,listas!$B$4,IF(AB88=listas!$C$5,listas!$B$5,IF(AB88=listas!$C$6,listas!$B$6,IF(AB88=listas!$C$7,listas!$B$7,IF(AB88=listas!$C$8,listas!$B$8,""))))))))</f>
        <v>CCE-05</v>
      </c>
      <c r="AD88" s="767">
        <v>35000000</v>
      </c>
      <c r="AE88" s="767"/>
      <c r="AF88" s="767"/>
      <c r="AG88" s="1033">
        <f t="shared" si="101"/>
        <v>35000000</v>
      </c>
      <c r="AH88" s="706"/>
      <c r="AI88" s="707"/>
      <c r="AJ88" s="708"/>
      <c r="AK88" s="709"/>
      <c r="AL88" s="710"/>
      <c r="AM88" s="711"/>
      <c r="AN88" s="712"/>
      <c r="AO88" s="666"/>
      <c r="AP88" s="666"/>
      <c r="AQ88" s="666"/>
      <c r="AR88" s="634"/>
      <c r="AS88" s="634"/>
      <c r="AT88" s="634">
        <v>10500000</v>
      </c>
      <c r="AU88" s="634"/>
      <c r="AV88" s="634">
        <v>10500000</v>
      </c>
      <c r="AW88" s="634"/>
      <c r="AX88" s="634">
        <v>14000000</v>
      </c>
      <c r="AY88" s="666"/>
      <c r="AZ88" s="666"/>
      <c r="BA88" s="666"/>
      <c r="BB88" s="666"/>
      <c r="BC88" s="666"/>
      <c r="BD88" s="666"/>
      <c r="BE88" s="667">
        <f t="shared" si="102"/>
        <v>35000000</v>
      </c>
      <c r="BF88" s="662" t="b">
        <f t="shared" si="103"/>
        <v>1</v>
      </c>
      <c r="BG88" s="767">
        <v>35000000</v>
      </c>
      <c r="BH88" s="767"/>
      <c r="BI88" s="767"/>
      <c r="BJ88" s="767">
        <f t="shared" si="105"/>
        <v>35000000</v>
      </c>
      <c r="BK88" s="949">
        <v>43125</v>
      </c>
      <c r="BL88" s="950">
        <v>57</v>
      </c>
      <c r="BM88" s="963" t="s">
        <v>993</v>
      </c>
      <c r="BN88" s="767"/>
      <c r="BO88" s="767"/>
      <c r="BP88" s="767"/>
      <c r="BQ88" s="767"/>
    </row>
    <row r="89" spans="1:69" ht="42.75" customHeight="1" x14ac:dyDescent="0.2">
      <c r="A89" s="1272"/>
      <c r="B89" s="1272"/>
      <c r="C89" s="1272"/>
      <c r="D89" s="1273"/>
      <c r="E89" s="1273"/>
      <c r="F89" s="1269"/>
      <c r="G89" s="897">
        <v>104</v>
      </c>
      <c r="H89" s="1077">
        <v>252</v>
      </c>
      <c r="I89" s="847">
        <v>46</v>
      </c>
      <c r="J89" s="847" t="s">
        <v>804</v>
      </c>
      <c r="K89" s="848">
        <v>43084</v>
      </c>
      <c r="L89" s="848">
        <v>43098</v>
      </c>
      <c r="M89" s="573">
        <v>43112</v>
      </c>
      <c r="N89" s="847" t="s">
        <v>821</v>
      </c>
      <c r="O89" s="847"/>
      <c r="P89" s="623" t="s">
        <v>761</v>
      </c>
      <c r="Q89" s="825">
        <v>80111621</v>
      </c>
      <c r="R89" s="624" t="s">
        <v>745</v>
      </c>
      <c r="S89" s="885">
        <v>3020417001</v>
      </c>
      <c r="T89" s="885" t="s">
        <v>881</v>
      </c>
      <c r="U89" s="885" t="s">
        <v>882</v>
      </c>
      <c r="V89" s="885" t="s">
        <v>883</v>
      </c>
      <c r="W89" s="625" t="s">
        <v>608</v>
      </c>
      <c r="X89" s="631" t="s">
        <v>559</v>
      </c>
      <c r="Y89" s="627" t="s">
        <v>559</v>
      </c>
      <c r="Z89" s="628">
        <v>5</v>
      </c>
      <c r="AA89" s="629">
        <v>1</v>
      </c>
      <c r="AB89" s="997" t="s">
        <v>626</v>
      </c>
      <c r="AC89" s="846" t="str">
        <f>IF(AB89=listas!$C$1,listas!$B$1,IF(AB89=listas!$C$2,listas!$B$2,IF(AB89=listas!$C$3,listas!$B$3,IF(AB89=listas!$C$4,listas!$B$4,IF(AB89=listas!$C$5,listas!$B$5,IF(AB89=listas!$C$6,listas!$B$6,IF(AB89=listas!$C$7,listas!$B$7,IF(AB89=listas!$C$8,listas!$B$8,""))))))))</f>
        <v>CCE-05</v>
      </c>
      <c r="AD89" s="767"/>
      <c r="AE89" s="767">
        <v>35000000</v>
      </c>
      <c r="AF89" s="767"/>
      <c r="AG89" s="1033">
        <f t="shared" si="101"/>
        <v>35000000</v>
      </c>
      <c r="AH89" s="706"/>
      <c r="AI89" s="707"/>
      <c r="AJ89" s="708"/>
      <c r="AK89" s="709"/>
      <c r="AL89" s="710"/>
      <c r="AM89" s="711"/>
      <c r="AN89" s="712"/>
      <c r="AO89" s="666"/>
      <c r="AP89" s="666"/>
      <c r="AQ89" s="666"/>
      <c r="AR89" s="634"/>
      <c r="AS89" s="634"/>
      <c r="AT89" s="634"/>
      <c r="AU89" s="634"/>
      <c r="AV89" s="634"/>
      <c r="AW89" s="634"/>
      <c r="AX89" s="634"/>
      <c r="AY89" s="666"/>
      <c r="AZ89" s="666"/>
      <c r="BA89" s="666"/>
      <c r="BB89" s="666"/>
      <c r="BC89" s="666"/>
      <c r="BD89" s="666"/>
      <c r="BE89" s="667"/>
      <c r="BG89" s="767"/>
      <c r="BH89" s="767">
        <v>35000000</v>
      </c>
      <c r="BI89" s="767"/>
      <c r="BJ89" s="767">
        <f t="shared" si="105"/>
        <v>35000000</v>
      </c>
      <c r="BK89" s="949">
        <v>43119</v>
      </c>
      <c r="BL89" s="767">
        <v>35</v>
      </c>
      <c r="BM89" s="963" t="s">
        <v>1010</v>
      </c>
      <c r="BN89" s="767"/>
      <c r="BO89" s="767"/>
      <c r="BP89" s="767"/>
      <c r="BQ89" s="767"/>
    </row>
    <row r="90" spans="1:69" ht="39" customHeight="1" x14ac:dyDescent="0.2">
      <c r="A90" s="1272"/>
      <c r="B90" s="1272"/>
      <c r="C90" s="1272"/>
      <c r="D90" s="1273"/>
      <c r="E90" s="1273"/>
      <c r="F90" s="1269"/>
      <c r="G90" s="897">
        <v>105</v>
      </c>
      <c r="H90" s="1077">
        <v>256</v>
      </c>
      <c r="I90" s="847">
        <v>47</v>
      </c>
      <c r="J90" s="847" t="s">
        <v>804</v>
      </c>
      <c r="K90" s="848">
        <v>43084</v>
      </c>
      <c r="L90" s="848">
        <v>43098</v>
      </c>
      <c r="M90" s="573">
        <v>43112</v>
      </c>
      <c r="N90" s="847" t="s">
        <v>821</v>
      </c>
      <c r="O90" s="847"/>
      <c r="P90" s="623" t="s">
        <v>762</v>
      </c>
      <c r="Q90" s="825">
        <v>80111621</v>
      </c>
      <c r="R90" s="624" t="s">
        <v>745</v>
      </c>
      <c r="S90" s="885">
        <v>3020417001</v>
      </c>
      <c r="T90" s="885" t="s">
        <v>881</v>
      </c>
      <c r="U90" s="885" t="s">
        <v>882</v>
      </c>
      <c r="V90" s="885" t="s">
        <v>883</v>
      </c>
      <c r="W90" s="625" t="s">
        <v>608</v>
      </c>
      <c r="X90" s="631" t="s">
        <v>559</v>
      </c>
      <c r="Y90" s="627" t="s">
        <v>559</v>
      </c>
      <c r="Z90" s="628">
        <v>5</v>
      </c>
      <c r="AA90" s="629">
        <v>1</v>
      </c>
      <c r="AB90" s="997" t="s">
        <v>626</v>
      </c>
      <c r="AC90" s="846" t="str">
        <f>IF(AB90=listas!$C$1,listas!$B$1,IF(AB90=listas!$C$2,listas!$B$2,IF(AB90=listas!$C$3,listas!$B$3,IF(AB90=listas!$C$4,listas!$B$4,IF(AB90=listas!$C$5,listas!$B$5,IF(AB90=listas!$C$6,listas!$B$6,IF(AB90=listas!$C$7,listas!$B$7,IF(AB90=listas!$C$8,listas!$B$8,""))))))))</f>
        <v>CCE-05</v>
      </c>
      <c r="AD90" s="767"/>
      <c r="AE90" s="767">
        <v>35000000</v>
      </c>
      <c r="AF90" s="767"/>
      <c r="AG90" s="1033">
        <f t="shared" si="101"/>
        <v>35000000</v>
      </c>
      <c r="AH90" s="706"/>
      <c r="AI90" s="707"/>
      <c r="AJ90" s="708"/>
      <c r="AK90" s="709"/>
      <c r="AL90" s="710"/>
      <c r="AM90" s="711"/>
      <c r="AN90" s="712"/>
      <c r="AO90" s="666"/>
      <c r="AP90" s="666"/>
      <c r="AQ90" s="666"/>
      <c r="AR90" s="634"/>
      <c r="AS90" s="634"/>
      <c r="AT90" s="634"/>
      <c r="AU90" s="634"/>
      <c r="AV90" s="634"/>
      <c r="AW90" s="634"/>
      <c r="AX90" s="634"/>
      <c r="AY90" s="666"/>
      <c r="AZ90" s="666"/>
      <c r="BA90" s="666"/>
      <c r="BB90" s="666"/>
      <c r="BC90" s="666"/>
      <c r="BD90" s="666"/>
      <c r="BE90" s="667"/>
      <c r="BG90" s="767"/>
      <c r="BH90" s="767">
        <v>35000000</v>
      </c>
      <c r="BI90" s="767"/>
      <c r="BJ90" s="767">
        <f t="shared" si="105"/>
        <v>35000000</v>
      </c>
      <c r="BK90" s="949">
        <v>43123</v>
      </c>
      <c r="BL90" s="767">
        <v>51</v>
      </c>
      <c r="BM90" s="963" t="s">
        <v>1011</v>
      </c>
      <c r="BN90" s="767"/>
      <c r="BO90" s="767"/>
      <c r="BP90" s="767"/>
      <c r="BQ90" s="767"/>
    </row>
    <row r="91" spans="1:69" ht="27.75" customHeight="1" x14ac:dyDescent="0.2">
      <c r="A91" s="1272"/>
      <c r="B91" s="1272"/>
      <c r="C91" s="1272"/>
      <c r="D91" s="1273"/>
      <c r="E91" s="1273"/>
      <c r="F91" s="1269"/>
      <c r="G91" s="897">
        <v>106</v>
      </c>
      <c r="H91" s="1077">
        <v>332</v>
      </c>
      <c r="I91" s="847">
        <v>48</v>
      </c>
      <c r="J91" s="847" t="s">
        <v>804</v>
      </c>
      <c r="K91" s="848">
        <v>43084</v>
      </c>
      <c r="L91" s="848">
        <v>43089</v>
      </c>
      <c r="M91" s="573">
        <v>43112</v>
      </c>
      <c r="N91" s="848" t="s">
        <v>824</v>
      </c>
      <c r="O91" s="847" t="s">
        <v>863</v>
      </c>
      <c r="P91" s="623" t="s">
        <v>589</v>
      </c>
      <c r="Q91" s="825">
        <v>80111601</v>
      </c>
      <c r="R91" s="624" t="s">
        <v>745</v>
      </c>
      <c r="S91" s="885">
        <v>30303</v>
      </c>
      <c r="T91" s="885" t="s">
        <v>875</v>
      </c>
      <c r="U91" s="887" t="s">
        <v>850</v>
      </c>
      <c r="V91" s="887" t="s">
        <v>892</v>
      </c>
      <c r="W91" s="625" t="s">
        <v>608</v>
      </c>
      <c r="X91" s="631" t="s">
        <v>559</v>
      </c>
      <c r="Y91" s="627" t="s">
        <v>559</v>
      </c>
      <c r="Z91" s="628">
        <v>5</v>
      </c>
      <c r="AA91" s="629">
        <v>1</v>
      </c>
      <c r="AB91" s="997" t="s">
        <v>626</v>
      </c>
      <c r="AC91" s="846" t="str">
        <f>IF(AB91=listas!$C$1,listas!$B$1,IF(AB91=listas!$C$2,listas!$B$2,IF(AB91=listas!$C$3,listas!$B$3,IF(AB91=listas!$C$4,listas!$B$4,IF(AB91=listas!$C$5,listas!$B$5,IF(AB91=listas!$C$6,listas!$B$6,IF(AB91=listas!$C$7,listas!$B$7,IF(AB91=listas!$C$8,listas!$B$8,""))))))))</f>
        <v>CCE-05</v>
      </c>
      <c r="AD91" s="767">
        <v>19180640</v>
      </c>
      <c r="AE91" s="767"/>
      <c r="AF91" s="767"/>
      <c r="AG91" s="1033">
        <f t="shared" si="101"/>
        <v>19180640</v>
      </c>
      <c r="AH91" s="706"/>
      <c r="AI91" s="707"/>
      <c r="AJ91" s="708"/>
      <c r="AK91" s="709"/>
      <c r="AL91" s="710"/>
      <c r="AM91" s="711"/>
      <c r="AN91" s="712"/>
      <c r="AO91" s="666"/>
      <c r="AP91" s="666"/>
      <c r="AQ91" s="666"/>
      <c r="AR91" s="634"/>
      <c r="AS91" s="634">
        <v>3836128</v>
      </c>
      <c r="AT91" s="634">
        <v>3836128</v>
      </c>
      <c r="AU91" s="634">
        <v>3836128</v>
      </c>
      <c r="AV91" s="634">
        <v>3836128</v>
      </c>
      <c r="AW91" s="634">
        <v>3836128</v>
      </c>
      <c r="AX91" s="634"/>
      <c r="AY91" s="666"/>
      <c r="AZ91" s="666"/>
      <c r="BA91" s="666"/>
      <c r="BB91" s="666"/>
      <c r="BC91" s="666"/>
      <c r="BD91" s="666"/>
      <c r="BE91" s="667">
        <f t="shared" si="102"/>
        <v>19180640</v>
      </c>
      <c r="BF91" s="662" t="b">
        <f t="shared" si="103"/>
        <v>1</v>
      </c>
      <c r="BG91" s="767">
        <v>19180640</v>
      </c>
      <c r="BH91" s="767"/>
      <c r="BI91" s="767"/>
      <c r="BJ91" s="767">
        <f t="shared" si="105"/>
        <v>19180640</v>
      </c>
      <c r="BK91" s="949">
        <v>43118</v>
      </c>
      <c r="BL91" s="950">
        <v>26</v>
      </c>
      <c r="BM91" s="963" t="s">
        <v>991</v>
      </c>
      <c r="BN91" s="767"/>
      <c r="BO91" s="767"/>
      <c r="BP91" s="767"/>
      <c r="BQ91" s="767"/>
    </row>
    <row r="92" spans="1:69" ht="43.5" customHeight="1" x14ac:dyDescent="0.2">
      <c r="A92" s="1272"/>
      <c r="B92" s="1272"/>
      <c r="C92" s="1272"/>
      <c r="D92" s="1273"/>
      <c r="E92" s="1273"/>
      <c r="F92" s="1269"/>
      <c r="G92" s="897">
        <v>107</v>
      </c>
      <c r="H92" s="1077">
        <v>258</v>
      </c>
      <c r="I92" s="847">
        <v>49</v>
      </c>
      <c r="J92" s="847" t="s">
        <v>804</v>
      </c>
      <c r="K92" s="848">
        <v>43116</v>
      </c>
      <c r="L92" s="847"/>
      <c r="M92" s="847"/>
      <c r="N92" s="847" t="s">
        <v>821</v>
      </c>
      <c r="O92" s="847"/>
      <c r="P92" s="623" t="s">
        <v>590</v>
      </c>
      <c r="Q92" s="825">
        <v>80111621</v>
      </c>
      <c r="R92" s="624" t="s">
        <v>745</v>
      </c>
      <c r="S92" s="885">
        <v>3020417001</v>
      </c>
      <c r="T92" s="885" t="s">
        <v>881</v>
      </c>
      <c r="U92" s="885" t="s">
        <v>884</v>
      </c>
      <c r="V92" s="885" t="s">
        <v>885</v>
      </c>
      <c r="W92" s="625" t="s">
        <v>608</v>
      </c>
      <c r="X92" s="631" t="s">
        <v>559</v>
      </c>
      <c r="Y92" s="627" t="s">
        <v>559</v>
      </c>
      <c r="Z92" s="628">
        <v>5</v>
      </c>
      <c r="AA92" s="629">
        <v>1</v>
      </c>
      <c r="AB92" s="997" t="s">
        <v>626</v>
      </c>
      <c r="AC92" s="846" t="str">
        <f>IF(AB92=listas!$C$1,listas!$B$1,IF(AB92=listas!$C$2,listas!$B$2,IF(AB92=listas!$C$3,listas!$B$3,IF(AB92=listas!$C$4,listas!$B$4,IF(AB92=listas!$C$5,listas!$B$5,IF(AB92=listas!$C$6,listas!$B$6,IF(AB92=listas!$C$7,listas!$B$7,IF(AB92=listas!$C$8,listas!$B$8,""))))))))</f>
        <v>CCE-05</v>
      </c>
      <c r="AD92" s="767">
        <v>67319360</v>
      </c>
      <c r="AE92" s="767">
        <v>130000000</v>
      </c>
      <c r="AF92" s="767"/>
      <c r="AG92" s="1033">
        <f t="shared" si="101"/>
        <v>197319360</v>
      </c>
      <c r="AH92" s="706"/>
      <c r="AI92" s="707"/>
      <c r="AJ92" s="708"/>
      <c r="AK92" s="709"/>
      <c r="AL92" s="710"/>
      <c r="AM92" s="711"/>
      <c r="AN92" s="712"/>
      <c r="AO92" s="666"/>
      <c r="AP92" s="666"/>
      <c r="AQ92" s="666"/>
      <c r="AR92" s="756"/>
      <c r="AS92" s="756"/>
      <c r="AT92" s="756">
        <v>20195808</v>
      </c>
      <c r="AU92" s="756"/>
      <c r="AV92" s="756">
        <v>20195808</v>
      </c>
      <c r="AW92" s="756"/>
      <c r="AX92" s="756">
        <v>26927744</v>
      </c>
      <c r="AY92" s="666"/>
      <c r="AZ92" s="666"/>
      <c r="BA92" s="666"/>
      <c r="BB92" s="666"/>
      <c r="BC92" s="666"/>
      <c r="BD92" s="666"/>
      <c r="BE92" s="667">
        <f t="shared" si="102"/>
        <v>67319360</v>
      </c>
      <c r="BF92" s="662" t="b">
        <f t="shared" si="103"/>
        <v>0</v>
      </c>
      <c r="BG92" s="767">
        <v>67319360</v>
      </c>
      <c r="BH92" s="767">
        <v>130000000</v>
      </c>
      <c r="BI92" s="767"/>
      <c r="BJ92" s="767">
        <f t="shared" si="105"/>
        <v>197319360</v>
      </c>
      <c r="BK92" s="949">
        <v>43126</v>
      </c>
      <c r="BL92" s="950">
        <v>62</v>
      </c>
      <c r="BM92" s="963" t="s">
        <v>994</v>
      </c>
      <c r="BN92" s="767"/>
      <c r="BO92" s="767"/>
      <c r="BP92" s="767"/>
      <c r="BQ92" s="767"/>
    </row>
    <row r="93" spans="1:69" ht="12.75" thickBot="1" x14ac:dyDescent="0.25">
      <c r="A93" s="1272"/>
      <c r="B93" s="1272"/>
      <c r="C93" s="1272"/>
      <c r="D93" s="1273"/>
      <c r="E93" s="1273"/>
      <c r="F93" s="1259" t="s">
        <v>534</v>
      </c>
      <c r="G93" s="1259"/>
      <c r="H93" s="1259"/>
      <c r="I93" s="1259"/>
      <c r="J93" s="1259"/>
      <c r="K93" s="1259"/>
      <c r="L93" s="1259"/>
      <c r="M93" s="1259"/>
      <c r="N93" s="1259"/>
      <c r="O93" s="1259"/>
      <c r="P93" s="1259"/>
      <c r="Q93" s="1259"/>
      <c r="R93" s="1259"/>
      <c r="S93" s="1259"/>
      <c r="T93" s="1259"/>
      <c r="U93" s="1259"/>
      <c r="V93" s="1259"/>
      <c r="W93" s="1259"/>
      <c r="X93" s="1259"/>
      <c r="Y93" s="1259"/>
      <c r="Z93" s="1259"/>
      <c r="AA93" s="1259"/>
      <c r="AB93" s="1259"/>
      <c r="AC93" s="827"/>
      <c r="AD93" s="777">
        <f>SUM(AD86:AD92)</f>
        <v>200000000</v>
      </c>
      <c r="AE93" s="777">
        <f t="shared" ref="AE93:BE93" si="106">SUM(AE86:AE92)</f>
        <v>200000000</v>
      </c>
      <c r="AF93" s="777"/>
      <c r="AG93" s="777">
        <f t="shared" si="106"/>
        <v>400000000</v>
      </c>
      <c r="AH93" s="705">
        <f t="shared" si="106"/>
        <v>0</v>
      </c>
      <c r="AI93" s="705">
        <f t="shared" si="106"/>
        <v>0</v>
      </c>
      <c r="AJ93" s="705">
        <f t="shared" si="106"/>
        <v>0</v>
      </c>
      <c r="AK93" s="705">
        <f t="shared" si="106"/>
        <v>0</v>
      </c>
      <c r="AL93" s="705">
        <f t="shared" si="106"/>
        <v>0</v>
      </c>
      <c r="AM93" s="705">
        <f t="shared" si="106"/>
        <v>0</v>
      </c>
      <c r="AN93" s="705">
        <f t="shared" si="106"/>
        <v>0</v>
      </c>
      <c r="AO93" s="705">
        <f t="shared" si="106"/>
        <v>0</v>
      </c>
      <c r="AP93" s="705">
        <f t="shared" si="106"/>
        <v>0</v>
      </c>
      <c r="AQ93" s="705">
        <f t="shared" si="106"/>
        <v>0</v>
      </c>
      <c r="AR93" s="705">
        <f t="shared" si="106"/>
        <v>0</v>
      </c>
      <c r="AS93" s="705">
        <f t="shared" si="106"/>
        <v>3836128</v>
      </c>
      <c r="AT93" s="705">
        <f t="shared" si="106"/>
        <v>58081936</v>
      </c>
      <c r="AU93" s="705">
        <f t="shared" si="106"/>
        <v>3836128</v>
      </c>
      <c r="AV93" s="705">
        <f t="shared" si="106"/>
        <v>58081936</v>
      </c>
      <c r="AW93" s="705">
        <f t="shared" si="106"/>
        <v>3836128</v>
      </c>
      <c r="AX93" s="705">
        <f t="shared" si="106"/>
        <v>72327744</v>
      </c>
      <c r="AY93" s="705">
        <f t="shared" si="106"/>
        <v>0</v>
      </c>
      <c r="AZ93" s="705">
        <f t="shared" si="106"/>
        <v>0</v>
      </c>
      <c r="BA93" s="705">
        <f t="shared" si="106"/>
        <v>0</v>
      </c>
      <c r="BB93" s="705">
        <f t="shared" si="106"/>
        <v>0</v>
      </c>
      <c r="BC93" s="705">
        <f t="shared" si="106"/>
        <v>0</v>
      </c>
      <c r="BD93" s="705">
        <f t="shared" si="106"/>
        <v>0</v>
      </c>
      <c r="BE93" s="705">
        <f t="shared" si="106"/>
        <v>200000000</v>
      </c>
      <c r="BF93" s="662" t="b">
        <f t="shared" si="3"/>
        <v>0</v>
      </c>
      <c r="BG93" s="777">
        <f>SUM(BG86:BG92)</f>
        <v>200000000</v>
      </c>
      <c r="BH93" s="777">
        <f t="shared" ref="BH93:BJ93" si="107">SUM(BH86:BH92)</f>
        <v>200000000</v>
      </c>
      <c r="BI93" s="777"/>
      <c r="BJ93" s="777">
        <f t="shared" si="107"/>
        <v>400000000</v>
      </c>
      <c r="BK93" s="777"/>
      <c r="BL93" s="777"/>
      <c r="BM93" s="969"/>
      <c r="BN93" s="777">
        <v>127672256</v>
      </c>
      <c r="BO93" s="777">
        <v>120000000</v>
      </c>
      <c r="BP93" s="777"/>
      <c r="BQ93" s="777">
        <f>+BN93+BO93+BP93</f>
        <v>247672256</v>
      </c>
    </row>
    <row r="94" spans="1:69" ht="54.75" customHeight="1" x14ac:dyDescent="0.2">
      <c r="A94" s="1272"/>
      <c r="B94" s="1272"/>
      <c r="C94" s="1272"/>
      <c r="D94" s="1273"/>
      <c r="E94" s="1273"/>
      <c r="F94" s="1269" t="s">
        <v>555</v>
      </c>
      <c r="G94" s="897">
        <v>108</v>
      </c>
      <c r="H94" s="1077">
        <v>333</v>
      </c>
      <c r="I94" s="847">
        <v>50</v>
      </c>
      <c r="J94" s="847" t="s">
        <v>802</v>
      </c>
      <c r="K94" s="848">
        <v>43081</v>
      </c>
      <c r="L94" s="848">
        <v>43096</v>
      </c>
      <c r="M94" s="845">
        <v>43103</v>
      </c>
      <c r="N94" s="845" t="s">
        <v>824</v>
      </c>
      <c r="O94" s="844" t="s">
        <v>866</v>
      </c>
      <c r="P94" s="623" t="s">
        <v>763</v>
      </c>
      <c r="Q94" s="825">
        <v>80111621</v>
      </c>
      <c r="R94" s="624" t="s">
        <v>693</v>
      </c>
      <c r="S94" s="885">
        <v>30303</v>
      </c>
      <c r="T94" s="885" t="s">
        <v>875</v>
      </c>
      <c r="U94" s="885" t="s">
        <v>886</v>
      </c>
      <c r="V94" s="885" t="s">
        <v>887</v>
      </c>
      <c r="W94" s="625" t="s">
        <v>601</v>
      </c>
      <c r="X94" s="631" t="s">
        <v>559</v>
      </c>
      <c r="Y94" s="632" t="s">
        <v>559</v>
      </c>
      <c r="Z94" s="628">
        <v>5</v>
      </c>
      <c r="AA94" s="629">
        <v>1</v>
      </c>
      <c r="AB94" s="997" t="s">
        <v>626</v>
      </c>
      <c r="AC94" s="846" t="str">
        <f>IF(AB94=listas!$C$1,listas!$B$1,IF(AB94=listas!$C$2,listas!$B$2,IF(AB94=listas!$C$3,listas!$B$3,IF(AB94=listas!$C$4,listas!$B$4,IF(AB94=listas!$C$5,listas!$B$5,IF(AB94=listas!$C$6,listas!$B$6,IF(AB94=listas!$C$7,listas!$B$7,IF(AB94=listas!$C$8,listas!$B$8,""))))))))</f>
        <v>CCE-05</v>
      </c>
      <c r="AD94" s="767">
        <v>37500000</v>
      </c>
      <c r="AE94" s="767"/>
      <c r="AF94" s="767"/>
      <c r="AG94" s="1033">
        <f t="shared" ref="AG94:AG99" si="108">+AD94+AE94</f>
        <v>37500000</v>
      </c>
      <c r="AH94" s="690"/>
      <c r="AI94" s="709"/>
      <c r="AJ94" s="666"/>
      <c r="AK94" s="709"/>
      <c r="AL94" s="710"/>
      <c r="AM94" s="709"/>
      <c r="AN94" s="693"/>
      <c r="AO94" s="666"/>
      <c r="AP94" s="666"/>
      <c r="AQ94" s="666"/>
      <c r="AR94" s="633"/>
      <c r="AS94" s="633">
        <v>18750000</v>
      </c>
      <c r="AT94" s="633"/>
      <c r="AU94" s="633"/>
      <c r="AV94" s="633">
        <v>18750000</v>
      </c>
      <c r="AW94" s="633"/>
      <c r="AX94" s="633"/>
      <c r="AY94" s="633">
        <v>18750000</v>
      </c>
      <c r="AZ94" s="633"/>
      <c r="BA94" s="633"/>
      <c r="BB94" s="633">
        <v>18750000</v>
      </c>
      <c r="BC94" s="666"/>
      <c r="BD94" s="666"/>
      <c r="BE94" s="667">
        <f t="shared" si="2"/>
        <v>75000000</v>
      </c>
      <c r="BF94" s="662" t="b">
        <f t="shared" si="3"/>
        <v>0</v>
      </c>
      <c r="BG94" s="767">
        <v>37500000</v>
      </c>
      <c r="BH94" s="767"/>
      <c r="BI94" s="767"/>
      <c r="BJ94" s="767">
        <f t="shared" ref="BJ94:BJ95" si="109">+BG94+BH94</f>
        <v>37500000</v>
      </c>
      <c r="BK94" s="949">
        <v>43119</v>
      </c>
      <c r="BL94" s="950">
        <v>30</v>
      </c>
      <c r="BM94" s="963" t="s">
        <v>995</v>
      </c>
      <c r="BN94" s="767"/>
      <c r="BO94" s="767"/>
      <c r="BP94" s="767"/>
      <c r="BQ94" s="767"/>
    </row>
    <row r="95" spans="1:69" ht="42" customHeight="1" x14ac:dyDescent="0.2">
      <c r="A95" s="1272"/>
      <c r="B95" s="1272"/>
      <c r="C95" s="1272"/>
      <c r="D95" s="1273"/>
      <c r="E95" s="1273"/>
      <c r="F95" s="1269"/>
      <c r="G95" s="897">
        <v>109</v>
      </c>
      <c r="H95" s="1077">
        <v>260</v>
      </c>
      <c r="I95" s="847">
        <v>51</v>
      </c>
      <c r="J95" s="847" t="s">
        <v>802</v>
      </c>
      <c r="K95" s="848">
        <v>43081</v>
      </c>
      <c r="L95" s="848">
        <v>43096</v>
      </c>
      <c r="M95" s="845">
        <v>43103</v>
      </c>
      <c r="N95" s="845" t="s">
        <v>824</v>
      </c>
      <c r="O95" s="844" t="s">
        <v>868</v>
      </c>
      <c r="P95" s="623" t="s">
        <v>764</v>
      </c>
      <c r="Q95" s="825">
        <v>80111621</v>
      </c>
      <c r="R95" s="624" t="s">
        <v>693</v>
      </c>
      <c r="S95" s="885">
        <v>30303</v>
      </c>
      <c r="T95" s="885" t="s">
        <v>875</v>
      </c>
      <c r="U95" s="885" t="s">
        <v>886</v>
      </c>
      <c r="V95" s="885" t="s">
        <v>887</v>
      </c>
      <c r="W95" s="625" t="s">
        <v>601</v>
      </c>
      <c r="X95" s="631" t="s">
        <v>559</v>
      </c>
      <c r="Y95" s="632" t="s">
        <v>559</v>
      </c>
      <c r="Z95" s="628">
        <v>5</v>
      </c>
      <c r="AA95" s="629">
        <v>1</v>
      </c>
      <c r="AB95" s="997" t="s">
        <v>626</v>
      </c>
      <c r="AC95" s="846" t="str">
        <f>IF(AB95=listas!$C$1,listas!$B$1,IF(AB95=listas!$C$2,listas!$B$2,IF(AB95=listas!$C$3,listas!$B$3,IF(AB95=listas!$C$4,listas!$B$4,IF(AB95=listas!$C$5,listas!$B$5,IF(AB95=listas!$C$6,listas!$B$6,IF(AB95=listas!$C$7,listas!$B$7,IF(AB95=listas!$C$8,listas!$B$8,""))))))))</f>
        <v>CCE-05</v>
      </c>
      <c r="AD95" s="767">
        <v>37500000</v>
      </c>
      <c r="AE95" s="767"/>
      <c r="AF95" s="767"/>
      <c r="AG95" s="1033">
        <f t="shared" si="108"/>
        <v>37500000</v>
      </c>
      <c r="AH95" s="690"/>
      <c r="AI95" s="709"/>
      <c r="AJ95" s="666"/>
      <c r="AK95" s="709"/>
      <c r="AL95" s="710"/>
      <c r="AM95" s="709"/>
      <c r="AN95" s="693"/>
      <c r="AO95" s="666"/>
      <c r="AP95" s="666"/>
      <c r="AQ95" s="666"/>
      <c r="AR95" s="761"/>
      <c r="AS95" s="761"/>
      <c r="AT95" s="761"/>
      <c r="AU95" s="761"/>
      <c r="AV95" s="761"/>
      <c r="AW95" s="761"/>
      <c r="AX95" s="761"/>
      <c r="AY95" s="761"/>
      <c r="AZ95" s="761"/>
      <c r="BA95" s="761"/>
      <c r="BB95" s="761"/>
      <c r="BC95" s="666"/>
      <c r="BD95" s="666"/>
      <c r="BE95" s="667"/>
      <c r="BG95" s="767">
        <v>37500000</v>
      </c>
      <c r="BH95" s="767"/>
      <c r="BI95" s="767"/>
      <c r="BJ95" s="767">
        <f t="shared" si="109"/>
        <v>37500000</v>
      </c>
      <c r="BK95" s="949">
        <v>43119</v>
      </c>
      <c r="BL95" s="950">
        <v>29</v>
      </c>
      <c r="BM95" s="963" t="s">
        <v>996</v>
      </c>
      <c r="BN95" s="767"/>
      <c r="BO95" s="767"/>
      <c r="BP95" s="767"/>
      <c r="BQ95" s="767"/>
    </row>
    <row r="96" spans="1:69" ht="62.25" customHeight="1" x14ac:dyDescent="0.2">
      <c r="A96" s="1272"/>
      <c r="B96" s="1272"/>
      <c r="C96" s="1272"/>
      <c r="D96" s="1273"/>
      <c r="E96" s="1273"/>
      <c r="F96" s="1269"/>
      <c r="G96" s="1023">
        <v>145</v>
      </c>
      <c r="H96" s="1077">
        <v>319</v>
      </c>
      <c r="I96" s="847" t="s">
        <v>861</v>
      </c>
      <c r="J96" s="847" t="s">
        <v>802</v>
      </c>
      <c r="K96" s="847"/>
      <c r="L96" s="847"/>
      <c r="M96" s="847"/>
      <c r="N96" s="847" t="s">
        <v>821</v>
      </c>
      <c r="O96" s="847"/>
      <c r="P96" s="901" t="s">
        <v>959</v>
      </c>
      <c r="Q96" s="832">
        <v>80111621</v>
      </c>
      <c r="R96" s="620" t="s">
        <v>707</v>
      </c>
      <c r="S96" s="832">
        <v>3020417001</v>
      </c>
      <c r="T96" s="832" t="s">
        <v>881</v>
      </c>
      <c r="U96" s="832" t="s">
        <v>903</v>
      </c>
      <c r="V96" s="832" t="s">
        <v>904</v>
      </c>
      <c r="W96" s="911" t="s">
        <v>779</v>
      </c>
      <c r="X96" s="927" t="s">
        <v>559</v>
      </c>
      <c r="Y96" s="928" t="s">
        <v>559</v>
      </c>
      <c r="Z96" s="1089">
        <v>5</v>
      </c>
      <c r="AA96" s="622">
        <v>1</v>
      </c>
      <c r="AB96" s="1087" t="s">
        <v>626</v>
      </c>
      <c r="AC96" s="846" t="str">
        <f>IF(AB96=listas!$C$1,listas!$B$1,IF(AB96=listas!$C$2,listas!$B$2,IF(AB96=listas!$C$3,listas!$B$3,IF(AB96=listas!$C$4,listas!$B$4,IF(AB96=listas!$C$5,listas!$B$5,IF(AB96=listas!$C$6,listas!$B$6,IF(AB96=listas!$C$7,listas!$B$7,IF(AB96=listas!$C$8,listas!$B$8,""))))))))</f>
        <v>CCE-05</v>
      </c>
      <c r="AD96" s="925">
        <v>10000000</v>
      </c>
      <c r="AE96" s="925">
        <v>40000000</v>
      </c>
      <c r="AF96" s="925"/>
      <c r="AG96" s="1033">
        <f t="shared" si="108"/>
        <v>50000000</v>
      </c>
      <c r="AH96" s="690"/>
      <c r="AI96" s="709"/>
      <c r="AJ96" s="666"/>
      <c r="AK96" s="709"/>
      <c r="AL96" s="710"/>
      <c r="AM96" s="709"/>
      <c r="AN96" s="693"/>
      <c r="AO96" s="666"/>
      <c r="AP96" s="666"/>
      <c r="AQ96" s="666"/>
      <c r="AR96" s="761"/>
      <c r="AS96" s="761"/>
      <c r="AT96" s="761"/>
      <c r="AU96" s="761"/>
      <c r="AV96" s="761"/>
      <c r="AW96" s="761"/>
      <c r="AX96" s="761"/>
      <c r="AY96" s="761"/>
      <c r="AZ96" s="761"/>
      <c r="BA96" s="761"/>
      <c r="BB96" s="761"/>
      <c r="BC96" s="666"/>
      <c r="BD96" s="666"/>
      <c r="BE96" s="667"/>
      <c r="BG96" s="925">
        <v>10000000</v>
      </c>
      <c r="BH96" s="925">
        <v>40000000</v>
      </c>
      <c r="BI96" s="925"/>
      <c r="BJ96" s="925">
        <f t="shared" ref="BJ96" si="110">+BG96+BH96</f>
        <v>50000000</v>
      </c>
      <c r="BK96" s="949">
        <v>43125</v>
      </c>
      <c r="BL96" s="950">
        <v>59</v>
      </c>
      <c r="BM96" s="965" t="s">
        <v>975</v>
      </c>
      <c r="BN96" s="925"/>
      <c r="BO96" s="925"/>
      <c r="BP96" s="925"/>
      <c r="BQ96" s="925"/>
    </row>
    <row r="97" spans="1:69" ht="62.25" customHeight="1" x14ac:dyDescent="0.2">
      <c r="A97" s="1272"/>
      <c r="B97" s="1272"/>
      <c r="C97" s="1272"/>
      <c r="D97" s="1273"/>
      <c r="E97" s="1273"/>
      <c r="F97" s="1269"/>
      <c r="G97" s="897">
        <v>110</v>
      </c>
      <c r="H97" s="1077">
        <v>334</v>
      </c>
      <c r="I97" s="851"/>
      <c r="J97" s="851"/>
      <c r="K97" s="851"/>
      <c r="L97" s="847"/>
      <c r="M97" s="851"/>
      <c r="N97" s="851"/>
      <c r="O97" s="851"/>
      <c r="P97" s="623" t="s">
        <v>765</v>
      </c>
      <c r="Q97" s="825">
        <v>80111621</v>
      </c>
      <c r="R97" s="624" t="s">
        <v>693</v>
      </c>
      <c r="S97" s="885">
        <v>30303</v>
      </c>
      <c r="T97" s="885" t="s">
        <v>875</v>
      </c>
      <c r="U97" s="885" t="s">
        <v>886</v>
      </c>
      <c r="V97" s="885" t="s">
        <v>887</v>
      </c>
      <c r="W97" s="625" t="s">
        <v>601</v>
      </c>
      <c r="X97" s="631" t="s">
        <v>358</v>
      </c>
      <c r="Y97" s="632" t="s">
        <v>358</v>
      </c>
      <c r="Z97" s="628">
        <v>5</v>
      </c>
      <c r="AA97" s="629">
        <v>1</v>
      </c>
      <c r="AB97" s="997" t="s">
        <v>626</v>
      </c>
      <c r="AC97" s="846" t="str">
        <f>IF(AB97=listas!$C$1,listas!$B$1,IF(AB97=listas!$C$2,listas!$B$2,IF(AB97=listas!$C$3,listas!$B$3,IF(AB97=listas!$C$4,listas!$B$4,IF(AB97=listas!$C$5,listas!$B$5,IF(AB97=listas!$C$6,listas!$B$6,IF(AB97=listas!$C$7,listas!$B$7,IF(AB97=listas!$C$8,listas!$B$8,""))))))))</f>
        <v>CCE-05</v>
      </c>
      <c r="AD97" s="767">
        <v>37500000</v>
      </c>
      <c r="AE97" s="767"/>
      <c r="AF97" s="767"/>
      <c r="AG97" s="1033">
        <f t="shared" si="108"/>
        <v>37500000</v>
      </c>
      <c r="AH97" s="690"/>
      <c r="AI97" s="709"/>
      <c r="AJ97" s="666"/>
      <c r="AK97" s="709"/>
      <c r="AL97" s="710"/>
      <c r="AM97" s="709"/>
      <c r="AN97" s="693"/>
      <c r="AO97" s="666"/>
      <c r="AP97" s="666"/>
      <c r="AQ97" s="666"/>
      <c r="AR97" s="761"/>
      <c r="AS97" s="761"/>
      <c r="AT97" s="761"/>
      <c r="AU97" s="761"/>
      <c r="AV97" s="761"/>
      <c r="AW97" s="761"/>
      <c r="AX97" s="761"/>
      <c r="AY97" s="761"/>
      <c r="AZ97" s="761"/>
      <c r="BA97" s="761"/>
      <c r="BB97" s="761"/>
      <c r="BC97" s="666"/>
      <c r="BD97" s="666"/>
      <c r="BE97" s="667"/>
      <c r="BG97" s="767"/>
      <c r="BH97" s="767"/>
      <c r="BI97" s="767"/>
      <c r="BJ97" s="767"/>
      <c r="BK97" s="949"/>
      <c r="BL97" s="950"/>
      <c r="BM97" s="963"/>
      <c r="BN97" s="767"/>
      <c r="BO97" s="767"/>
      <c r="BP97" s="767"/>
      <c r="BQ97" s="767"/>
    </row>
    <row r="98" spans="1:69" ht="45" customHeight="1" x14ac:dyDescent="0.2">
      <c r="A98" s="1272"/>
      <c r="B98" s="1272"/>
      <c r="C98" s="1272"/>
      <c r="D98" s="1273"/>
      <c r="E98" s="1273"/>
      <c r="F98" s="1269"/>
      <c r="G98" s="897">
        <v>111</v>
      </c>
      <c r="H98" s="1077">
        <v>345</v>
      </c>
      <c r="I98" s="851"/>
      <c r="J98" s="851"/>
      <c r="K98" s="851"/>
      <c r="L98" s="847"/>
      <c r="M98" s="851"/>
      <c r="N98" s="851"/>
      <c r="O98" s="851"/>
      <c r="P98" s="623" t="s">
        <v>766</v>
      </c>
      <c r="Q98" s="825">
        <v>80111621</v>
      </c>
      <c r="R98" s="624" t="s">
        <v>693</v>
      </c>
      <c r="S98" s="885">
        <v>30303</v>
      </c>
      <c r="T98" s="885" t="s">
        <v>875</v>
      </c>
      <c r="U98" s="885" t="s">
        <v>886</v>
      </c>
      <c r="V98" s="885" t="s">
        <v>887</v>
      </c>
      <c r="W98" s="625" t="s">
        <v>601</v>
      </c>
      <c r="X98" s="631" t="s">
        <v>358</v>
      </c>
      <c r="Y98" s="632" t="s">
        <v>358</v>
      </c>
      <c r="Z98" s="628">
        <v>5</v>
      </c>
      <c r="AA98" s="629">
        <v>1</v>
      </c>
      <c r="AB98" s="997" t="s">
        <v>626</v>
      </c>
      <c r="AC98" s="846" t="str">
        <f>IF(AB98=listas!$C$1,listas!$B$1,IF(AB98=listas!$C$2,listas!$B$2,IF(AB98=listas!$C$3,listas!$B$3,IF(AB98=listas!$C$4,listas!$B$4,IF(AB98=listas!$C$5,listas!$B$5,IF(AB98=listas!$C$6,listas!$B$6,IF(AB98=listas!$C$7,listas!$B$7,IF(AB98=listas!$C$8,listas!$B$8,""))))))))</f>
        <v>CCE-05</v>
      </c>
      <c r="AD98" s="767">
        <v>37500000</v>
      </c>
      <c r="AE98" s="767"/>
      <c r="AF98" s="767"/>
      <c r="AG98" s="1033">
        <f t="shared" si="108"/>
        <v>37500000</v>
      </c>
      <c r="AH98" s="690"/>
      <c r="AI98" s="709"/>
      <c r="AJ98" s="666"/>
      <c r="AK98" s="709"/>
      <c r="AL98" s="710"/>
      <c r="AM98" s="709"/>
      <c r="AN98" s="693"/>
      <c r="AO98" s="666"/>
      <c r="AP98" s="666"/>
      <c r="AQ98" s="666"/>
      <c r="AR98" s="634"/>
      <c r="AS98" s="634">
        <v>18750000</v>
      </c>
      <c r="AT98" s="634"/>
      <c r="AU98" s="634"/>
      <c r="AV98" s="634">
        <v>18750000</v>
      </c>
      <c r="AW98" s="634"/>
      <c r="AX98" s="634"/>
      <c r="AY98" s="634">
        <v>18750000</v>
      </c>
      <c r="AZ98" s="634"/>
      <c r="BA98" s="634"/>
      <c r="BB98" s="634">
        <v>18750000</v>
      </c>
      <c r="BC98" s="666"/>
      <c r="BD98" s="666"/>
      <c r="BE98" s="667">
        <f t="shared" ref="BE98:BE99" si="111">SUM(AR98:BD98)</f>
        <v>75000000</v>
      </c>
      <c r="BF98" s="662" t="b">
        <f t="shared" ref="BF98:BF99" si="112">AG98=BE98</f>
        <v>0</v>
      </c>
      <c r="BG98" s="767"/>
      <c r="BH98" s="767"/>
      <c r="BI98" s="767"/>
      <c r="BJ98" s="767"/>
      <c r="BK98" s="949"/>
      <c r="BL98" s="950"/>
      <c r="BM98" s="963"/>
      <c r="BN98" s="767"/>
      <c r="BO98" s="767"/>
      <c r="BP98" s="767"/>
      <c r="BQ98" s="767"/>
    </row>
    <row r="99" spans="1:69" ht="42" customHeight="1" thickBot="1" x14ac:dyDescent="0.25">
      <c r="A99" s="1272"/>
      <c r="B99" s="1272"/>
      <c r="C99" s="1272"/>
      <c r="D99" s="1273"/>
      <c r="E99" s="1273"/>
      <c r="F99" s="1269"/>
      <c r="G99" s="897">
        <v>112</v>
      </c>
      <c r="H99" s="1077">
        <v>336</v>
      </c>
      <c r="I99" s="851"/>
      <c r="J99" s="851"/>
      <c r="K99" s="851"/>
      <c r="L99" s="847"/>
      <c r="M99" s="851"/>
      <c r="N99" s="851"/>
      <c r="O99" s="851"/>
      <c r="P99" s="623" t="s">
        <v>767</v>
      </c>
      <c r="Q99" s="825">
        <v>80111621</v>
      </c>
      <c r="R99" s="624" t="s">
        <v>695</v>
      </c>
      <c r="S99" s="885">
        <v>3020417001</v>
      </c>
      <c r="T99" s="885" t="s">
        <v>881</v>
      </c>
      <c r="U99" s="885" t="s">
        <v>905</v>
      </c>
      <c r="V99" s="885" t="s">
        <v>906</v>
      </c>
      <c r="W99" s="625" t="s">
        <v>603</v>
      </c>
      <c r="X99" s="631" t="s">
        <v>358</v>
      </c>
      <c r="Y99" s="632" t="s">
        <v>358</v>
      </c>
      <c r="Z99" s="628">
        <v>5</v>
      </c>
      <c r="AA99" s="629">
        <v>1</v>
      </c>
      <c r="AB99" s="997" t="s">
        <v>626</v>
      </c>
      <c r="AC99" s="846" t="str">
        <f>IF(AB99=listas!$C$1,listas!$B$1,IF(AB99=listas!$C$2,listas!$B$2,IF(AB99=listas!$C$3,listas!$B$3,IF(AB99=listas!$C$4,listas!$B$4,IF(AB99=listas!$C$5,listas!$B$5,IF(AB99=listas!$C$6,listas!$B$6,IF(AB99=listas!$C$7,listas!$B$7,IF(AB99=listas!$C$8,listas!$B$8,""))))))))</f>
        <v>CCE-05</v>
      </c>
      <c r="AD99" s="767">
        <v>40000000</v>
      </c>
      <c r="AE99" s="767">
        <f>80000000-66764140</f>
        <v>13235860</v>
      </c>
      <c r="AF99" s="767"/>
      <c r="AG99" s="1033">
        <f t="shared" si="108"/>
        <v>53235860</v>
      </c>
      <c r="AH99" s="690"/>
      <c r="AI99" s="709"/>
      <c r="AJ99" s="666"/>
      <c r="AK99" s="709"/>
      <c r="AL99" s="710"/>
      <c r="AM99" s="709"/>
      <c r="AN99" s="693"/>
      <c r="AO99" s="666"/>
      <c r="AP99" s="666"/>
      <c r="AQ99" s="666"/>
      <c r="AR99" s="762"/>
      <c r="AS99" s="762"/>
      <c r="AT99" s="762"/>
      <c r="AU99" s="762"/>
      <c r="AV99" s="762">
        <v>25000000</v>
      </c>
      <c r="AW99" s="762"/>
      <c r="AX99" s="762"/>
      <c r="AY99" s="762"/>
      <c r="AZ99" s="762"/>
      <c r="BA99" s="762"/>
      <c r="BB99" s="762">
        <v>25000000</v>
      </c>
      <c r="BC99" s="666"/>
      <c r="BD99" s="666"/>
      <c r="BE99" s="667">
        <f t="shared" si="111"/>
        <v>50000000</v>
      </c>
      <c r="BF99" s="662" t="b">
        <f t="shared" si="112"/>
        <v>0</v>
      </c>
      <c r="BG99" s="767"/>
      <c r="BH99" s="767"/>
      <c r="BI99" s="767"/>
      <c r="BJ99" s="767"/>
      <c r="BK99" s="949"/>
      <c r="BL99" s="950"/>
      <c r="BM99" s="963"/>
      <c r="BN99" s="767"/>
      <c r="BO99" s="767"/>
      <c r="BP99" s="767"/>
      <c r="BQ99" s="767"/>
    </row>
    <row r="100" spans="1:69" ht="32.25" customHeight="1" x14ac:dyDescent="0.2">
      <c r="A100" s="1272"/>
      <c r="B100" s="1272"/>
      <c r="C100" s="1272"/>
      <c r="D100" s="1273"/>
      <c r="E100" s="1273"/>
      <c r="F100" s="1259" t="s">
        <v>534</v>
      </c>
      <c r="G100" s="1259"/>
      <c r="H100" s="1259"/>
      <c r="I100" s="1259"/>
      <c r="J100" s="1259"/>
      <c r="K100" s="1259"/>
      <c r="L100" s="1259"/>
      <c r="M100" s="1259"/>
      <c r="N100" s="1259"/>
      <c r="O100" s="1259"/>
      <c r="P100" s="1259"/>
      <c r="Q100" s="1259"/>
      <c r="R100" s="1259"/>
      <c r="S100" s="1259"/>
      <c r="T100" s="1259"/>
      <c r="U100" s="1259"/>
      <c r="V100" s="1259"/>
      <c r="W100" s="1259"/>
      <c r="X100" s="1259"/>
      <c r="Y100" s="1259"/>
      <c r="Z100" s="1259"/>
      <c r="AA100" s="1259"/>
      <c r="AB100" s="1259"/>
      <c r="AC100" s="827"/>
      <c r="AD100" s="777">
        <f>SUM(AD94:AD99)</f>
        <v>200000000</v>
      </c>
      <c r="AE100" s="777">
        <f t="shared" ref="AE100:BE100" si="113">SUM(AE94:AE99)</f>
        <v>53235860</v>
      </c>
      <c r="AF100" s="777"/>
      <c r="AG100" s="777">
        <f t="shared" ref="AG100:AG119" si="114">+AD100+AE100+AF100</f>
        <v>253235860</v>
      </c>
      <c r="AH100" s="705">
        <f t="shared" si="113"/>
        <v>0</v>
      </c>
      <c r="AI100" s="705">
        <f t="shared" si="113"/>
        <v>0</v>
      </c>
      <c r="AJ100" s="705">
        <f t="shared" si="113"/>
        <v>0</v>
      </c>
      <c r="AK100" s="705">
        <f t="shared" si="113"/>
        <v>0</v>
      </c>
      <c r="AL100" s="705">
        <f t="shared" si="113"/>
        <v>0</v>
      </c>
      <c r="AM100" s="705">
        <f t="shared" si="113"/>
        <v>0</v>
      </c>
      <c r="AN100" s="705">
        <f t="shared" si="113"/>
        <v>0</v>
      </c>
      <c r="AO100" s="705">
        <f t="shared" si="113"/>
        <v>0</v>
      </c>
      <c r="AP100" s="705">
        <f t="shared" si="113"/>
        <v>0</v>
      </c>
      <c r="AQ100" s="705">
        <f t="shared" si="113"/>
        <v>0</v>
      </c>
      <c r="AR100" s="705">
        <f t="shared" si="113"/>
        <v>0</v>
      </c>
      <c r="AS100" s="705">
        <f t="shared" si="113"/>
        <v>37500000</v>
      </c>
      <c r="AT100" s="705">
        <f t="shared" si="113"/>
        <v>0</v>
      </c>
      <c r="AU100" s="705">
        <f t="shared" si="113"/>
        <v>0</v>
      </c>
      <c r="AV100" s="705">
        <f t="shared" si="113"/>
        <v>62500000</v>
      </c>
      <c r="AW100" s="705">
        <f t="shared" si="113"/>
        <v>0</v>
      </c>
      <c r="AX100" s="705">
        <f t="shared" si="113"/>
        <v>0</v>
      </c>
      <c r="AY100" s="705">
        <f t="shared" si="113"/>
        <v>37500000</v>
      </c>
      <c r="AZ100" s="705">
        <f t="shared" si="113"/>
        <v>0</v>
      </c>
      <c r="BA100" s="705">
        <f t="shared" si="113"/>
        <v>0</v>
      </c>
      <c r="BB100" s="705">
        <f t="shared" si="113"/>
        <v>62500000</v>
      </c>
      <c r="BC100" s="705">
        <f t="shared" si="113"/>
        <v>0</v>
      </c>
      <c r="BD100" s="705">
        <f t="shared" si="113"/>
        <v>0</v>
      </c>
      <c r="BE100" s="705">
        <f t="shared" si="113"/>
        <v>200000000</v>
      </c>
      <c r="BF100" s="662" t="b">
        <f t="shared" si="3"/>
        <v>0</v>
      </c>
      <c r="BG100" s="777">
        <f>SUM(BG94:BG99)</f>
        <v>85000000</v>
      </c>
      <c r="BH100" s="777">
        <f t="shared" ref="BH100" si="115">SUM(BH94:BH99)</f>
        <v>40000000</v>
      </c>
      <c r="BI100" s="777"/>
      <c r="BJ100" s="777">
        <f t="shared" ref="BJ100:BJ101" si="116">+BG100+BH100+BI100</f>
        <v>125000000</v>
      </c>
      <c r="BK100" s="777"/>
      <c r="BL100" s="777"/>
      <c r="BM100" s="969"/>
      <c r="BN100" s="777">
        <v>85000000</v>
      </c>
      <c r="BO100" s="777">
        <v>36466971</v>
      </c>
      <c r="BP100" s="777"/>
      <c r="BQ100" s="777">
        <f t="shared" ref="BQ100:BQ101" si="117">+BN100+BO100+BP100</f>
        <v>121466971</v>
      </c>
    </row>
    <row r="101" spans="1:69" ht="28.5" customHeight="1" thickBot="1" x14ac:dyDescent="0.25">
      <c r="A101" s="1272"/>
      <c r="B101" s="1272"/>
      <c r="C101" s="1272"/>
      <c r="D101" s="1273"/>
      <c r="E101" s="1273"/>
      <c r="F101" s="1291" t="s">
        <v>537</v>
      </c>
      <c r="G101" s="1291"/>
      <c r="H101" s="1291"/>
      <c r="I101" s="1291"/>
      <c r="J101" s="1291"/>
      <c r="K101" s="1291"/>
      <c r="L101" s="1291"/>
      <c r="M101" s="1291"/>
      <c r="N101" s="1291"/>
      <c r="O101" s="1291"/>
      <c r="P101" s="1291"/>
      <c r="Q101" s="1291"/>
      <c r="R101" s="1291"/>
      <c r="S101" s="1291"/>
      <c r="T101" s="1291"/>
      <c r="U101" s="1291"/>
      <c r="V101" s="1291"/>
      <c r="W101" s="1291"/>
      <c r="X101" s="1291"/>
      <c r="Y101" s="1291"/>
      <c r="Z101" s="1291"/>
      <c r="AA101" s="1291"/>
      <c r="AB101" s="1291"/>
      <c r="AC101" s="823"/>
      <c r="AD101" s="775">
        <f>+AD100+AD93</f>
        <v>400000000</v>
      </c>
      <c r="AE101" s="775">
        <f>+AE100+AE93</f>
        <v>253235860</v>
      </c>
      <c r="AF101" s="775"/>
      <c r="AG101" s="775">
        <f t="shared" si="114"/>
        <v>653235860</v>
      </c>
      <c r="AH101" s="696">
        <f t="shared" ref="AH101:BE101" si="118">+AH100+AH93</f>
        <v>0</v>
      </c>
      <c r="AI101" s="696">
        <f t="shared" si="118"/>
        <v>0</v>
      </c>
      <c r="AJ101" s="696">
        <f t="shared" si="118"/>
        <v>0</v>
      </c>
      <c r="AK101" s="696">
        <f t="shared" si="118"/>
        <v>0</v>
      </c>
      <c r="AL101" s="696">
        <f t="shared" si="118"/>
        <v>0</v>
      </c>
      <c r="AM101" s="696">
        <f t="shared" si="118"/>
        <v>0</v>
      </c>
      <c r="AN101" s="696">
        <f t="shared" si="118"/>
        <v>0</v>
      </c>
      <c r="AO101" s="696">
        <f t="shared" si="118"/>
        <v>0</v>
      </c>
      <c r="AP101" s="696">
        <f t="shared" si="118"/>
        <v>0</v>
      </c>
      <c r="AQ101" s="696">
        <f t="shared" si="118"/>
        <v>0</v>
      </c>
      <c r="AR101" s="696">
        <f t="shared" si="118"/>
        <v>0</v>
      </c>
      <c r="AS101" s="696">
        <f t="shared" si="118"/>
        <v>41336128</v>
      </c>
      <c r="AT101" s="696">
        <f t="shared" si="118"/>
        <v>58081936</v>
      </c>
      <c r="AU101" s="696">
        <f t="shared" si="118"/>
        <v>3836128</v>
      </c>
      <c r="AV101" s="696">
        <f t="shared" si="118"/>
        <v>120581936</v>
      </c>
      <c r="AW101" s="696">
        <f t="shared" si="118"/>
        <v>3836128</v>
      </c>
      <c r="AX101" s="696">
        <f t="shared" si="118"/>
        <v>72327744</v>
      </c>
      <c r="AY101" s="696">
        <f t="shared" si="118"/>
        <v>37500000</v>
      </c>
      <c r="AZ101" s="696">
        <f t="shared" si="118"/>
        <v>0</v>
      </c>
      <c r="BA101" s="696">
        <f t="shared" si="118"/>
        <v>0</v>
      </c>
      <c r="BB101" s="696">
        <f t="shared" si="118"/>
        <v>62500000</v>
      </c>
      <c r="BC101" s="696">
        <f t="shared" si="118"/>
        <v>0</v>
      </c>
      <c r="BD101" s="696">
        <f t="shared" si="118"/>
        <v>0</v>
      </c>
      <c r="BE101" s="696">
        <f t="shared" si="118"/>
        <v>400000000</v>
      </c>
      <c r="BF101" s="662" t="b">
        <f t="shared" si="3"/>
        <v>0</v>
      </c>
      <c r="BG101" s="775">
        <f>+BG100+BG93</f>
        <v>285000000</v>
      </c>
      <c r="BH101" s="775">
        <f>+BH100+BH93</f>
        <v>240000000</v>
      </c>
      <c r="BI101" s="775"/>
      <c r="BJ101" s="775">
        <f t="shared" si="116"/>
        <v>525000000</v>
      </c>
      <c r="BK101" s="775"/>
      <c r="BL101" s="775"/>
      <c r="BM101" s="967"/>
      <c r="BN101" s="775">
        <f>+BN100+BN93</f>
        <v>212672256</v>
      </c>
      <c r="BO101" s="775">
        <f>+BO100+BO93</f>
        <v>156466971</v>
      </c>
      <c r="BP101" s="775"/>
      <c r="BQ101" s="775">
        <f t="shared" si="117"/>
        <v>369139227</v>
      </c>
    </row>
    <row r="102" spans="1:69" ht="50.25" customHeight="1" x14ac:dyDescent="0.2">
      <c r="A102" s="1272" t="str">
        <f>+A86</f>
        <v>113 Bogotá reconoce a sus maestras, maestros y directivos docentes.</v>
      </c>
      <c r="B102" s="1272" t="str">
        <f>+B86</f>
        <v>Código 386 
Tres centros de Innovación que dinamizan las Estrategias y procesos en la Red de Innovación del Maestro</v>
      </c>
      <c r="C102" s="1272" t="str">
        <f>+C86</f>
        <v>Componente N° 2: Estrategia de Cualificación investigación e innovación docente: Comunidades de saber y de práctica pedagógica</v>
      </c>
      <c r="D102" s="1255" t="s">
        <v>506</v>
      </c>
      <c r="E102" s="1255" t="s">
        <v>506</v>
      </c>
      <c r="F102" s="1365" t="s">
        <v>815</v>
      </c>
      <c r="G102" s="895">
        <v>69</v>
      </c>
      <c r="H102" s="1076">
        <v>337</v>
      </c>
      <c r="I102" s="865" t="s">
        <v>811</v>
      </c>
      <c r="J102" s="591" t="s">
        <v>802</v>
      </c>
      <c r="K102" s="573">
        <v>43081</v>
      </c>
      <c r="L102" s="573">
        <v>43087</v>
      </c>
      <c r="M102" s="573">
        <v>43097</v>
      </c>
      <c r="N102" s="849" t="s">
        <v>824</v>
      </c>
      <c r="O102" s="573" t="s">
        <v>842</v>
      </c>
      <c r="P102" s="901" t="s">
        <v>579</v>
      </c>
      <c r="Q102" s="825">
        <v>82111901</v>
      </c>
      <c r="R102" s="624" t="s">
        <v>695</v>
      </c>
      <c r="S102" s="885">
        <v>30303</v>
      </c>
      <c r="T102" s="885" t="s">
        <v>875</v>
      </c>
      <c r="U102" s="832" t="s">
        <v>888</v>
      </c>
      <c r="V102" s="832" t="s">
        <v>889</v>
      </c>
      <c r="W102" s="625" t="s">
        <v>603</v>
      </c>
      <c r="X102" s="627" t="s">
        <v>559</v>
      </c>
      <c r="Y102" s="652" t="s">
        <v>559</v>
      </c>
      <c r="Z102" s="649">
        <v>350</v>
      </c>
      <c r="AA102" s="629">
        <v>0</v>
      </c>
      <c r="AB102" s="997" t="s">
        <v>626</v>
      </c>
      <c r="AC102" s="846" t="str">
        <f>IF(AB102=listas!$C$1,listas!$B$1,IF(AB102=listas!$C$2,listas!$B$2,IF(AB102=listas!$C$3,listas!$B$3,IF(AB102=listas!$C$4,listas!$B$4,IF(AB102=listas!$C$5,listas!$B$5,IF(AB102=listas!$C$6,listas!$B$6,IF(AB102=listas!$C$7,listas!$B$7,IF(AB102=listas!$C$8,listas!$B$8,""))))))))</f>
        <v>CCE-05</v>
      </c>
      <c r="AD102" s="767">
        <v>33477650</v>
      </c>
      <c r="AE102" s="767"/>
      <c r="AF102" s="767"/>
      <c r="AG102" s="1033">
        <f t="shared" ref="AG102:AG115" si="119">+AD102+AE102</f>
        <v>33477650</v>
      </c>
      <c r="AH102" s="690"/>
      <c r="AI102" s="691"/>
      <c r="AJ102" s="692"/>
      <c r="AK102" s="693"/>
      <c r="AL102" s="713"/>
      <c r="AM102" s="714"/>
      <c r="AN102" s="693"/>
      <c r="AO102" s="666"/>
      <c r="AP102" s="666"/>
      <c r="AQ102" s="666"/>
      <c r="AR102" s="763"/>
      <c r="AS102" s="763">
        <v>3059368</v>
      </c>
      <c r="AT102" s="763">
        <v>3059368</v>
      </c>
      <c r="AU102" s="763">
        <v>3059368</v>
      </c>
      <c r="AV102" s="763">
        <v>3059368</v>
      </c>
      <c r="AW102" s="763">
        <v>3059368</v>
      </c>
      <c r="AX102" s="763">
        <v>3059368</v>
      </c>
      <c r="AY102" s="763">
        <v>3059368</v>
      </c>
      <c r="AZ102" s="763">
        <v>3059368</v>
      </c>
      <c r="BA102" s="763">
        <v>3059368</v>
      </c>
      <c r="BB102" s="763">
        <v>3059368</v>
      </c>
      <c r="BC102" s="763">
        <v>4589052</v>
      </c>
      <c r="BD102" s="666"/>
      <c r="BE102" s="667">
        <f t="shared" si="2"/>
        <v>35182732</v>
      </c>
      <c r="BF102" s="662" t="b">
        <f t="shared" si="3"/>
        <v>0</v>
      </c>
      <c r="BG102" s="767">
        <v>33477650</v>
      </c>
      <c r="BH102" s="767"/>
      <c r="BI102" s="767"/>
      <c r="BJ102" s="767">
        <f t="shared" ref="BJ102" si="120">+BG102+BH102</f>
        <v>33477650</v>
      </c>
      <c r="BK102" s="949">
        <v>43116</v>
      </c>
      <c r="BL102" s="950">
        <v>17</v>
      </c>
      <c r="BM102" s="963" t="s">
        <v>1000</v>
      </c>
      <c r="BN102" s="767"/>
      <c r="BO102" s="767"/>
      <c r="BP102" s="767"/>
      <c r="BQ102" s="767"/>
    </row>
    <row r="103" spans="1:69" ht="43.5" customHeight="1" x14ac:dyDescent="0.2">
      <c r="A103" s="1272"/>
      <c r="B103" s="1272"/>
      <c r="C103" s="1272"/>
      <c r="D103" s="1255"/>
      <c r="E103" s="1255"/>
      <c r="F103" s="1366"/>
      <c r="G103" s="895">
        <v>70</v>
      </c>
      <c r="H103" s="1076">
        <v>344</v>
      </c>
      <c r="I103" s="865" t="s">
        <v>810</v>
      </c>
      <c r="J103" s="591" t="s">
        <v>802</v>
      </c>
      <c r="K103" s="849">
        <v>43081</v>
      </c>
      <c r="L103" s="573">
        <v>43095</v>
      </c>
      <c r="M103" s="839" t="s">
        <v>806</v>
      </c>
      <c r="N103" s="849" t="s">
        <v>824</v>
      </c>
      <c r="O103" s="573" t="s">
        <v>844</v>
      </c>
      <c r="P103" s="901" t="s">
        <v>580</v>
      </c>
      <c r="Q103" s="825">
        <v>82141505</v>
      </c>
      <c r="R103" s="624" t="s">
        <v>695</v>
      </c>
      <c r="S103" s="885">
        <v>30303</v>
      </c>
      <c r="T103" s="885" t="s">
        <v>875</v>
      </c>
      <c r="U103" s="885" t="s">
        <v>890</v>
      </c>
      <c r="V103" s="885" t="s">
        <v>891</v>
      </c>
      <c r="W103" s="625" t="s">
        <v>603</v>
      </c>
      <c r="X103" s="627" t="s">
        <v>559</v>
      </c>
      <c r="Y103" s="652" t="s">
        <v>559</v>
      </c>
      <c r="Z103" s="649">
        <v>350</v>
      </c>
      <c r="AA103" s="629">
        <v>0</v>
      </c>
      <c r="AB103" s="997" t="s">
        <v>626</v>
      </c>
      <c r="AC103" s="846" t="str">
        <f>IF(AB103=listas!$C$1,listas!$B$1,IF(AB103=listas!$C$2,listas!$B$2,IF(AB103=listas!$C$3,listas!$B$3,IF(AB103=listas!$C$4,listas!$B$4,IF(AB103=listas!$C$5,listas!$B$5,IF(AB103=listas!$C$6,listas!$B$6,IF(AB103=listas!$C$7,listas!$B$7,IF(AB103=listas!$C$8,listas!$B$8,""))))))))</f>
        <v>CCE-05</v>
      </c>
      <c r="AD103" s="767">
        <v>24325950</v>
      </c>
      <c r="AE103" s="767"/>
      <c r="AF103" s="767"/>
      <c r="AG103" s="1033">
        <f t="shared" si="119"/>
        <v>24325950</v>
      </c>
      <c r="AH103" s="690"/>
      <c r="AI103" s="691"/>
      <c r="AJ103" s="692"/>
      <c r="AK103" s="693"/>
      <c r="AL103" s="713"/>
      <c r="AM103" s="714"/>
      <c r="AN103" s="693"/>
      <c r="AO103" s="666"/>
      <c r="AP103" s="666"/>
      <c r="AQ103" s="666"/>
      <c r="AR103" s="758"/>
      <c r="AS103" s="758">
        <v>2115307</v>
      </c>
      <c r="AT103" s="758">
        <v>2115307</v>
      </c>
      <c r="AU103" s="758">
        <v>2115307</v>
      </c>
      <c r="AV103" s="758">
        <v>2115307</v>
      </c>
      <c r="AW103" s="758">
        <v>2115307</v>
      </c>
      <c r="AX103" s="758">
        <v>2115307</v>
      </c>
      <c r="AY103" s="758">
        <v>2115307</v>
      </c>
      <c r="AZ103" s="758">
        <v>2115307</v>
      </c>
      <c r="BA103" s="758">
        <v>2115307</v>
      </c>
      <c r="BB103" s="758">
        <v>2115307</v>
      </c>
      <c r="BC103" s="758">
        <v>3172960</v>
      </c>
      <c r="BD103" s="666"/>
      <c r="BE103" s="667">
        <f t="shared" ref="BE103:BE115" si="121">SUM(AR103:BD103)</f>
        <v>24326030</v>
      </c>
      <c r="BF103" s="662" t="b">
        <f t="shared" ref="BF103:BF115" si="122">AG103=BE103</f>
        <v>0</v>
      </c>
      <c r="BG103" s="767">
        <v>24325950</v>
      </c>
      <c r="BH103" s="767"/>
      <c r="BI103" s="767"/>
      <c r="BJ103" s="767">
        <f t="shared" ref="BJ103" si="123">+BG103+BH103</f>
        <v>24325950</v>
      </c>
      <c r="BK103" s="949">
        <v>43116</v>
      </c>
      <c r="BL103" s="950">
        <v>16</v>
      </c>
      <c r="BM103" s="963" t="s">
        <v>999</v>
      </c>
      <c r="BN103" s="767"/>
      <c r="BO103" s="767"/>
      <c r="BP103" s="767"/>
      <c r="BQ103" s="767"/>
    </row>
    <row r="104" spans="1:69" ht="52.5" customHeight="1" x14ac:dyDescent="0.2">
      <c r="A104" s="1272"/>
      <c r="B104" s="1272"/>
      <c r="C104" s="1272"/>
      <c r="D104" s="1255"/>
      <c r="E104" s="1255"/>
      <c r="F104" s="1366"/>
      <c r="G104" s="895">
        <v>71</v>
      </c>
      <c r="H104" s="1076">
        <v>339</v>
      </c>
      <c r="I104" s="865" t="s">
        <v>814</v>
      </c>
      <c r="J104" s="591" t="s">
        <v>803</v>
      </c>
      <c r="K104" s="849">
        <v>43081</v>
      </c>
      <c r="L104" s="573">
        <v>43086</v>
      </c>
      <c r="M104" s="573">
        <v>43088</v>
      </c>
      <c r="N104" s="849" t="s">
        <v>824</v>
      </c>
      <c r="O104" s="573" t="s">
        <v>822</v>
      </c>
      <c r="P104" s="901" t="s">
        <v>768</v>
      </c>
      <c r="Q104" s="825">
        <v>80161500</v>
      </c>
      <c r="R104" s="648" t="s">
        <v>701</v>
      </c>
      <c r="S104" s="885">
        <v>30303</v>
      </c>
      <c r="T104" s="885" t="s">
        <v>875</v>
      </c>
      <c r="U104" s="832" t="s">
        <v>888</v>
      </c>
      <c r="V104" s="832" t="s">
        <v>889</v>
      </c>
      <c r="W104" s="625" t="s">
        <v>607</v>
      </c>
      <c r="X104" s="627" t="s">
        <v>559</v>
      </c>
      <c r="Y104" s="652" t="s">
        <v>559</v>
      </c>
      <c r="Z104" s="649">
        <v>350</v>
      </c>
      <c r="AA104" s="629">
        <v>0</v>
      </c>
      <c r="AB104" s="997" t="s">
        <v>626</v>
      </c>
      <c r="AC104" s="846" t="str">
        <f>IF(AB104=listas!$C$1,listas!$B$1,IF(AB104=listas!$C$2,listas!$B$2,IF(AB104=listas!$C$3,listas!$B$3,IF(AB104=listas!$C$4,listas!$B$4,IF(AB104=listas!$C$5,listas!$B$5,IF(AB104=listas!$C$6,listas!$B$6,IF(AB104=listas!$C$7,listas!$B$7,IF(AB104=listas!$C$8,listas!$B$8,""))))))))</f>
        <v>CCE-05</v>
      </c>
      <c r="AD104" s="767">
        <v>35045100</v>
      </c>
      <c r="AE104" s="767"/>
      <c r="AF104" s="767"/>
      <c r="AG104" s="1033">
        <f t="shared" si="119"/>
        <v>35045100</v>
      </c>
      <c r="AH104" s="690"/>
      <c r="AI104" s="691"/>
      <c r="AJ104" s="692"/>
      <c r="AK104" s="693"/>
      <c r="AL104" s="713"/>
      <c r="AM104" s="714"/>
      <c r="AN104" s="693"/>
      <c r="AO104" s="666"/>
      <c r="AP104" s="666"/>
      <c r="AQ104" s="666"/>
      <c r="AR104" s="758"/>
      <c r="AS104" s="758">
        <v>3047401</v>
      </c>
      <c r="AT104" s="758">
        <v>3047401</v>
      </c>
      <c r="AU104" s="758">
        <v>3047401</v>
      </c>
      <c r="AV104" s="758">
        <v>3047401</v>
      </c>
      <c r="AW104" s="758">
        <v>3047401</v>
      </c>
      <c r="AX104" s="758">
        <v>3047401</v>
      </c>
      <c r="AY104" s="758">
        <v>3047401</v>
      </c>
      <c r="AZ104" s="758">
        <v>3047401</v>
      </c>
      <c r="BA104" s="758">
        <v>3047401</v>
      </c>
      <c r="BB104" s="758">
        <v>3047401</v>
      </c>
      <c r="BC104" s="758">
        <v>4571098</v>
      </c>
      <c r="BD104" s="666"/>
      <c r="BE104" s="667">
        <f t="shared" si="121"/>
        <v>35045108</v>
      </c>
      <c r="BF104" s="662" t="b">
        <f t="shared" si="122"/>
        <v>0</v>
      </c>
      <c r="BG104" s="767">
        <v>35045100</v>
      </c>
      <c r="BH104" s="767"/>
      <c r="BI104" s="767"/>
      <c r="BJ104" s="767">
        <f t="shared" ref="BJ104:BJ105" si="124">+BG104+BH104</f>
        <v>35045100</v>
      </c>
      <c r="BK104" s="949">
        <v>43110</v>
      </c>
      <c r="BL104" s="950">
        <v>3</v>
      </c>
      <c r="BM104" s="963" t="s">
        <v>997</v>
      </c>
      <c r="BN104" s="767"/>
      <c r="BO104" s="767"/>
      <c r="BP104" s="767"/>
      <c r="BQ104" s="767"/>
    </row>
    <row r="105" spans="1:69" ht="37.5" customHeight="1" x14ac:dyDescent="0.2">
      <c r="A105" s="1272"/>
      <c r="B105" s="1272"/>
      <c r="C105" s="1272"/>
      <c r="D105" s="1255"/>
      <c r="E105" s="1255"/>
      <c r="F105" s="1366"/>
      <c r="G105" s="832">
        <v>136</v>
      </c>
      <c r="H105" s="1076">
        <v>347</v>
      </c>
      <c r="I105" s="982">
        <v>52</v>
      </c>
      <c r="J105" s="959" t="s">
        <v>803</v>
      </c>
      <c r="K105" s="983">
        <v>43118</v>
      </c>
      <c r="L105" s="983"/>
      <c r="M105" s="982"/>
      <c r="N105" s="845" t="s">
        <v>869</v>
      </c>
      <c r="O105" s="573"/>
      <c r="P105" s="883" t="s">
        <v>862</v>
      </c>
      <c r="Q105" s="832">
        <v>80161500</v>
      </c>
      <c r="R105" s="930" t="s">
        <v>701</v>
      </c>
      <c r="S105" s="832">
        <v>30303</v>
      </c>
      <c r="T105" s="832" t="s">
        <v>875</v>
      </c>
      <c r="U105" s="832" t="s">
        <v>888</v>
      </c>
      <c r="V105" s="832" t="s">
        <v>889</v>
      </c>
      <c r="W105" s="911" t="s">
        <v>607</v>
      </c>
      <c r="X105" s="728" t="s">
        <v>857</v>
      </c>
      <c r="Y105" s="728" t="s">
        <v>857</v>
      </c>
      <c r="Z105" s="929">
        <v>6</v>
      </c>
      <c r="AA105" s="622">
        <v>1</v>
      </c>
      <c r="AB105" s="997" t="s">
        <v>626</v>
      </c>
      <c r="AC105" s="846" t="str">
        <f>IF(AB105=listas!$C$1,listas!$B$1,IF(AB105=listas!$C$2,listas!$B$2,IF(AB105=listas!$C$3,listas!$B$3,IF(AB105=listas!$C$4,listas!$B$4,IF(AB105=listas!$C$5,listas!$B$5,IF(AB105=listas!$C$6,listas!$B$6,IF(AB105=listas!$C$7,listas!$B$7,IF(AB105=listas!$C$8,listas!$B$8,""))))))))</f>
        <v>CCE-05</v>
      </c>
      <c r="AD105" s="782">
        <v>16406082</v>
      </c>
      <c r="AE105" s="781"/>
      <c r="AF105" s="781"/>
      <c r="AG105" s="1033">
        <f t="shared" ref="AG105" si="125">+AD105+AE105</f>
        <v>16406082</v>
      </c>
      <c r="AH105" s="690"/>
      <c r="AI105" s="691"/>
      <c r="AJ105" s="692"/>
      <c r="AK105" s="693"/>
      <c r="AL105" s="951"/>
      <c r="AM105" s="714"/>
      <c r="AN105" s="693"/>
      <c r="AO105" s="952"/>
      <c r="AP105" s="952"/>
      <c r="AQ105" s="952"/>
      <c r="AR105" s="953"/>
      <c r="AS105" s="953"/>
      <c r="AT105" s="953"/>
      <c r="AU105" s="953"/>
      <c r="AV105" s="953"/>
      <c r="AW105" s="953"/>
      <c r="AX105" s="953"/>
      <c r="AY105" s="953"/>
      <c r="AZ105" s="953"/>
      <c r="BA105" s="953"/>
      <c r="BB105" s="953"/>
      <c r="BC105" s="953"/>
      <c r="BD105" s="952"/>
      <c r="BE105" s="954"/>
      <c r="BF105" s="955"/>
      <c r="BG105" s="782">
        <v>16406082</v>
      </c>
      <c r="BH105" s="781"/>
      <c r="BI105" s="781"/>
      <c r="BJ105" s="767">
        <f t="shared" si="124"/>
        <v>16406082</v>
      </c>
      <c r="BK105" s="949" t="s">
        <v>1005</v>
      </c>
      <c r="BL105" s="950">
        <v>41</v>
      </c>
      <c r="BM105" s="970" t="s">
        <v>1004</v>
      </c>
      <c r="BN105" s="781"/>
      <c r="BO105" s="767"/>
      <c r="BP105" s="767"/>
      <c r="BQ105" s="767"/>
    </row>
    <row r="106" spans="1:69" ht="53.25" customHeight="1" x14ac:dyDescent="0.2">
      <c r="A106" s="1272"/>
      <c r="B106" s="1272"/>
      <c r="C106" s="1272"/>
      <c r="D106" s="1255"/>
      <c r="E106" s="1255"/>
      <c r="F106" s="1366"/>
      <c r="G106" s="895">
        <v>72</v>
      </c>
      <c r="H106" s="1076">
        <v>341</v>
      </c>
      <c r="I106" s="865" t="s">
        <v>809</v>
      </c>
      <c r="J106" s="839" t="s">
        <v>802</v>
      </c>
      <c r="K106" s="849">
        <v>43081</v>
      </c>
      <c r="L106" s="849">
        <v>43084</v>
      </c>
      <c r="M106" s="573">
        <v>43095</v>
      </c>
      <c r="N106" s="849" t="s">
        <v>824</v>
      </c>
      <c r="O106" s="573" t="s">
        <v>827</v>
      </c>
      <c r="P106" s="901" t="s">
        <v>702</v>
      </c>
      <c r="Q106" s="825">
        <v>81111800</v>
      </c>
      <c r="R106" s="624" t="s">
        <v>695</v>
      </c>
      <c r="S106" s="885">
        <v>30303</v>
      </c>
      <c r="T106" s="885" t="s">
        <v>875</v>
      </c>
      <c r="U106" s="832" t="s">
        <v>888</v>
      </c>
      <c r="V106" s="832" t="s">
        <v>889</v>
      </c>
      <c r="W106" s="625" t="s">
        <v>603</v>
      </c>
      <c r="X106" s="627" t="s">
        <v>559</v>
      </c>
      <c r="Y106" s="652" t="s">
        <v>559</v>
      </c>
      <c r="Z106" s="649">
        <v>350</v>
      </c>
      <c r="AA106" s="629">
        <v>0</v>
      </c>
      <c r="AB106" s="997" t="s">
        <v>626</v>
      </c>
      <c r="AC106" s="846" t="str">
        <f>IF(AB106=listas!$C$1,listas!$B$1,IF(AB106=listas!$C$2,listas!$B$2,IF(AB106=listas!$C$3,listas!$B$3,IF(AB106=listas!$C$4,listas!$B$4,IF(AB106=listas!$C$5,listas!$B$5,IF(AB106=listas!$C$6,listas!$B$6,IF(AB106=listas!$C$7,listas!$B$7,IF(AB106=listas!$C$8,listas!$B$8,""))))))))</f>
        <v>CCE-05</v>
      </c>
      <c r="AD106" s="767">
        <v>32890000</v>
      </c>
      <c r="AE106" s="767"/>
      <c r="AF106" s="767"/>
      <c r="AG106" s="1033">
        <f t="shared" si="119"/>
        <v>32890000</v>
      </c>
      <c r="AH106" s="690"/>
      <c r="AI106" s="691"/>
      <c r="AJ106" s="692"/>
      <c r="AK106" s="693"/>
      <c r="AL106" s="713"/>
      <c r="AM106" s="714"/>
      <c r="AN106" s="693"/>
      <c r="AO106" s="666"/>
      <c r="AP106" s="666"/>
      <c r="AQ106" s="666"/>
      <c r="AR106" s="758"/>
      <c r="AS106" s="758">
        <v>2575201</v>
      </c>
      <c r="AT106" s="758">
        <v>2575201</v>
      </c>
      <c r="AU106" s="758">
        <v>2575201</v>
      </c>
      <c r="AV106" s="758">
        <v>2575201</v>
      </c>
      <c r="AW106" s="758">
        <v>2575201</v>
      </c>
      <c r="AX106" s="758">
        <v>2575201</v>
      </c>
      <c r="AY106" s="758">
        <v>2575201</v>
      </c>
      <c r="AZ106" s="758">
        <v>2575201</v>
      </c>
      <c r="BA106" s="758">
        <v>2575201</v>
      </c>
      <c r="BB106" s="758">
        <v>2575201</v>
      </c>
      <c r="BC106" s="758">
        <v>3862804</v>
      </c>
      <c r="BD106" s="666"/>
      <c r="BE106" s="667">
        <f t="shared" si="121"/>
        <v>29614814</v>
      </c>
      <c r="BF106" s="662" t="b">
        <f t="shared" si="122"/>
        <v>0</v>
      </c>
      <c r="BG106" s="767">
        <v>32890000</v>
      </c>
      <c r="BH106" s="767"/>
      <c r="BI106" s="767"/>
      <c r="BJ106" s="767">
        <f t="shared" ref="BJ106:BJ107" si="126">+BG106+BH106</f>
        <v>32890000</v>
      </c>
      <c r="BK106" s="949">
        <v>43111</v>
      </c>
      <c r="BL106" s="950">
        <v>9</v>
      </c>
      <c r="BM106" s="963" t="s">
        <v>998</v>
      </c>
      <c r="BN106" s="767"/>
      <c r="BO106" s="767"/>
      <c r="BP106" s="767"/>
      <c r="BQ106" s="767"/>
    </row>
    <row r="107" spans="1:69" ht="47.25" customHeight="1" x14ac:dyDescent="0.2">
      <c r="A107" s="1272"/>
      <c r="B107" s="1272"/>
      <c r="C107" s="1272"/>
      <c r="D107" s="1255"/>
      <c r="E107" s="1255"/>
      <c r="F107" s="1366"/>
      <c r="G107" s="895">
        <v>73</v>
      </c>
      <c r="H107" s="1076">
        <v>342</v>
      </c>
      <c r="I107" s="865" t="s">
        <v>812</v>
      </c>
      <c r="J107" s="591" t="s">
        <v>804</v>
      </c>
      <c r="K107" s="573">
        <v>43081</v>
      </c>
      <c r="L107" s="573">
        <v>43112</v>
      </c>
      <c r="M107" s="573">
        <v>43088</v>
      </c>
      <c r="N107" s="893">
        <v>43118</v>
      </c>
      <c r="O107" s="573"/>
      <c r="P107" s="901" t="s">
        <v>703</v>
      </c>
      <c r="Q107" s="825">
        <v>82141505</v>
      </c>
      <c r="R107" s="624" t="s">
        <v>700</v>
      </c>
      <c r="S107" s="885">
        <v>3031701</v>
      </c>
      <c r="T107" s="885" t="s">
        <v>893</v>
      </c>
      <c r="U107" s="885" t="s">
        <v>890</v>
      </c>
      <c r="V107" s="885" t="s">
        <v>891</v>
      </c>
      <c r="W107" s="625" t="s">
        <v>606</v>
      </c>
      <c r="X107" s="631" t="s">
        <v>559</v>
      </c>
      <c r="Y107" s="632" t="s">
        <v>559</v>
      </c>
      <c r="Z107" s="649">
        <v>11</v>
      </c>
      <c r="AA107" s="629">
        <v>1</v>
      </c>
      <c r="AB107" s="997" t="s">
        <v>626</v>
      </c>
      <c r="AC107" s="846" t="str">
        <f>IF(AB107=listas!$C$1,listas!$B$1,IF(AB107=listas!$C$2,listas!$B$2,IF(AB107=listas!$C$3,listas!$B$3,IF(AB107=listas!$C$4,listas!$B$4,IF(AB107=listas!$C$5,listas!$B$5,IF(AB107=listas!$C$6,listas!$B$6,IF(AB107=listas!$C$7,listas!$B$7,IF(AB107=listas!$C$8,listas!$B$8,""))))))))</f>
        <v>CCE-05</v>
      </c>
      <c r="AD107" s="767">
        <v>13817143</v>
      </c>
      <c r="AE107" s="767"/>
      <c r="AF107" s="767"/>
      <c r="AG107" s="1033">
        <f t="shared" si="119"/>
        <v>13817143</v>
      </c>
      <c r="AH107" s="690"/>
      <c r="AI107" s="691"/>
      <c r="AJ107" s="692"/>
      <c r="AK107" s="693"/>
      <c r="AL107" s="713"/>
      <c r="AM107" s="714"/>
      <c r="AN107" s="693"/>
      <c r="AO107" s="666"/>
      <c r="AP107" s="666"/>
      <c r="AQ107" s="666"/>
      <c r="AR107" s="758"/>
      <c r="AS107" s="758"/>
      <c r="AT107" s="758">
        <v>4021816</v>
      </c>
      <c r="AU107" s="758"/>
      <c r="AV107" s="758"/>
      <c r="AW107" s="758"/>
      <c r="AX107" s="758"/>
      <c r="AY107" s="758"/>
      <c r="AZ107" s="758">
        <v>4021816</v>
      </c>
      <c r="BA107" s="758"/>
      <c r="BB107" s="758"/>
      <c r="BC107" s="758"/>
      <c r="BD107" s="666"/>
      <c r="BE107" s="667">
        <f t="shared" si="121"/>
        <v>8043632</v>
      </c>
      <c r="BF107" s="662" t="b">
        <f t="shared" si="122"/>
        <v>0</v>
      </c>
      <c r="BG107" s="767">
        <v>13817143</v>
      </c>
      <c r="BH107" s="767"/>
      <c r="BI107" s="767"/>
      <c r="BJ107" s="767">
        <f t="shared" si="126"/>
        <v>13817143</v>
      </c>
      <c r="BK107" s="949">
        <v>43123</v>
      </c>
      <c r="BL107" s="950">
        <v>50</v>
      </c>
      <c r="BM107" s="963" t="s">
        <v>1006</v>
      </c>
      <c r="BN107" s="767"/>
      <c r="BO107" s="767"/>
      <c r="BP107" s="767"/>
      <c r="BQ107" s="767"/>
    </row>
    <row r="108" spans="1:69" ht="43.5" customHeight="1" x14ac:dyDescent="0.2">
      <c r="A108" s="1272"/>
      <c r="B108" s="1272"/>
      <c r="C108" s="1272"/>
      <c r="D108" s="1255"/>
      <c r="E108" s="1255"/>
      <c r="F108" s="1366"/>
      <c r="G108" s="895">
        <v>74</v>
      </c>
      <c r="H108" s="1076">
        <v>343</v>
      </c>
      <c r="I108" s="1087" t="s">
        <v>813</v>
      </c>
      <c r="J108" s="1087" t="s">
        <v>804</v>
      </c>
      <c r="K108" s="573">
        <v>43081</v>
      </c>
      <c r="L108" s="573">
        <v>43112</v>
      </c>
      <c r="M108" s="573">
        <v>43112</v>
      </c>
      <c r="N108" s="848">
        <v>43118</v>
      </c>
      <c r="O108" s="1087"/>
      <c r="P108" s="901" t="s">
        <v>780</v>
      </c>
      <c r="Q108" s="832" t="s">
        <v>778</v>
      </c>
      <c r="R108" s="620" t="s">
        <v>700</v>
      </c>
      <c r="S108" s="832">
        <v>3031702</v>
      </c>
      <c r="T108" s="832" t="s">
        <v>894</v>
      </c>
      <c r="U108" s="832" t="s">
        <v>890</v>
      </c>
      <c r="V108" s="832" t="s">
        <v>891</v>
      </c>
      <c r="W108" s="911" t="s">
        <v>606</v>
      </c>
      <c r="X108" s="927" t="s">
        <v>559</v>
      </c>
      <c r="Y108" s="1029" t="s">
        <v>559</v>
      </c>
      <c r="Z108" s="929">
        <v>11</v>
      </c>
      <c r="AA108" s="622">
        <v>1</v>
      </c>
      <c r="AB108" s="1087" t="s">
        <v>626</v>
      </c>
      <c r="AC108" s="846" t="str">
        <f>IF(AB108=listas!$C$1,listas!$B$1,IF(AB108=listas!$C$2,listas!$B$2,IF(AB108=listas!$C$3,listas!$B$3,IF(AB108=listas!$C$4,listas!$B$4,IF(AB108=listas!$C$5,listas!$B$5,IF(AB108=listas!$C$6,listas!$B$6,IF(AB108=listas!$C$7,listas!$B$7,IF(AB108=listas!$C$8,listas!$B$8,""))))))))</f>
        <v>CCE-05</v>
      </c>
      <c r="AD108" s="925">
        <f>20382489-42214</f>
        <v>20340275</v>
      </c>
      <c r="AE108" s="925"/>
      <c r="AF108" s="925"/>
      <c r="AG108" s="1033">
        <f t="shared" si="119"/>
        <v>20340275</v>
      </c>
      <c r="AH108" s="690"/>
      <c r="AI108" s="691"/>
      <c r="AJ108" s="692"/>
      <c r="AK108" s="693"/>
      <c r="AL108" s="713"/>
      <c r="AM108" s="714"/>
      <c r="AN108" s="693"/>
      <c r="AO108" s="666"/>
      <c r="AP108" s="666"/>
      <c r="AQ108" s="666"/>
      <c r="AR108" s="758"/>
      <c r="AS108" s="758"/>
      <c r="AT108" s="758"/>
      <c r="AU108" s="758"/>
      <c r="AV108" s="758"/>
      <c r="AW108" s="758"/>
      <c r="AX108" s="758"/>
      <c r="AY108" s="758"/>
      <c r="AZ108" s="758">
        <v>13078000</v>
      </c>
      <c r="BA108" s="758"/>
      <c r="BB108" s="758"/>
      <c r="BC108" s="758">
        <v>13078000</v>
      </c>
      <c r="BD108" s="666"/>
      <c r="BE108" s="667">
        <f t="shared" si="121"/>
        <v>26156000</v>
      </c>
      <c r="BF108" s="662" t="b">
        <f t="shared" si="122"/>
        <v>0</v>
      </c>
      <c r="BG108" s="767">
        <f>20382489-42214</f>
        <v>20340275</v>
      </c>
      <c r="BH108" s="767"/>
      <c r="BI108" s="767"/>
      <c r="BJ108" s="767">
        <f t="shared" ref="BJ108:BJ109" si="127">+BG108+BH108</f>
        <v>20340275</v>
      </c>
      <c r="BK108" s="949">
        <v>43122</v>
      </c>
      <c r="BL108" s="950">
        <v>33</v>
      </c>
      <c r="BM108" s="963" t="s">
        <v>1002</v>
      </c>
      <c r="BN108" s="767"/>
      <c r="BO108" s="767"/>
      <c r="BP108" s="767"/>
      <c r="BQ108" s="767"/>
    </row>
    <row r="109" spans="1:69" ht="40.5" customHeight="1" x14ac:dyDescent="0.2">
      <c r="A109" s="1272"/>
      <c r="B109" s="1272"/>
      <c r="C109" s="1272"/>
      <c r="D109" s="1255"/>
      <c r="E109" s="1255"/>
      <c r="F109" s="1366"/>
      <c r="G109" s="895">
        <v>75</v>
      </c>
      <c r="H109" s="1032">
        <v>191</v>
      </c>
      <c r="I109" s="865" t="s">
        <v>808</v>
      </c>
      <c r="J109" s="591" t="s">
        <v>804</v>
      </c>
      <c r="K109" s="849">
        <v>43081</v>
      </c>
      <c r="L109" s="573">
        <v>43089</v>
      </c>
      <c r="M109" s="573">
        <v>43112</v>
      </c>
      <c r="N109" s="894">
        <v>43118</v>
      </c>
      <c r="O109" s="573"/>
      <c r="P109" s="901" t="s">
        <v>704</v>
      </c>
      <c r="Q109" s="825" t="s">
        <v>582</v>
      </c>
      <c r="R109" s="624" t="s">
        <v>700</v>
      </c>
      <c r="S109" s="885">
        <v>3031703</v>
      </c>
      <c r="T109" s="885" t="s">
        <v>895</v>
      </c>
      <c r="U109" s="885" t="s">
        <v>890</v>
      </c>
      <c r="V109" s="885" t="s">
        <v>891</v>
      </c>
      <c r="W109" s="625" t="s">
        <v>606</v>
      </c>
      <c r="X109" s="631" t="s">
        <v>559</v>
      </c>
      <c r="Y109" s="652" t="s">
        <v>559</v>
      </c>
      <c r="Z109" s="649">
        <v>11</v>
      </c>
      <c r="AA109" s="629">
        <v>1</v>
      </c>
      <c r="AB109" s="997" t="s">
        <v>626</v>
      </c>
      <c r="AC109" s="846" t="str">
        <f>IF(AB109=listas!$C$1,listas!$B$1,IF(AB109=listas!$C$2,listas!$B$2,IF(AB109=listas!$C$3,listas!$B$3,IF(AB109=listas!$C$4,listas!$B$4,IF(AB109=listas!$C$5,listas!$B$5,IF(AB109=listas!$C$6,listas!$B$6,IF(AB109=listas!$C$7,listas!$B$7,IF(AB109=listas!$C$8,listas!$B$8,""))))))))</f>
        <v>CCE-05</v>
      </c>
      <c r="AD109" s="767">
        <f>35721600-8121600</f>
        <v>27600000</v>
      </c>
      <c r="AE109" s="767"/>
      <c r="AF109" s="767"/>
      <c r="AG109" s="1033">
        <f t="shared" si="119"/>
        <v>27600000</v>
      </c>
      <c r="AH109" s="690"/>
      <c r="AI109" s="691"/>
      <c r="AJ109" s="692"/>
      <c r="AK109" s="693"/>
      <c r="AL109" s="713"/>
      <c r="AM109" s="714"/>
      <c r="AN109" s="693"/>
      <c r="AO109" s="666"/>
      <c r="AP109" s="666"/>
      <c r="AQ109" s="666"/>
      <c r="AR109" s="758"/>
      <c r="AS109" s="758"/>
      <c r="AT109" s="758"/>
      <c r="AU109" s="758"/>
      <c r="AV109" s="758"/>
      <c r="AW109" s="758"/>
      <c r="AX109" s="758"/>
      <c r="AY109" s="758"/>
      <c r="AZ109" s="758">
        <v>17860800</v>
      </c>
      <c r="BA109" s="758"/>
      <c r="BB109" s="758"/>
      <c r="BC109" s="758">
        <v>17860800</v>
      </c>
      <c r="BD109" s="666"/>
      <c r="BE109" s="667">
        <f t="shared" si="121"/>
        <v>35721600</v>
      </c>
      <c r="BF109" s="662" t="b">
        <f t="shared" si="122"/>
        <v>0</v>
      </c>
      <c r="BG109" s="767">
        <f>35721600-8121600</f>
        <v>27600000</v>
      </c>
      <c r="BH109" s="767"/>
      <c r="BI109" s="767"/>
      <c r="BJ109" s="767">
        <f t="shared" si="127"/>
        <v>27600000</v>
      </c>
      <c r="BK109" s="949">
        <v>43122</v>
      </c>
      <c r="BL109" s="950">
        <v>34</v>
      </c>
      <c r="BM109" s="963" t="s">
        <v>1003</v>
      </c>
      <c r="BN109" s="767"/>
      <c r="BO109" s="767"/>
      <c r="BP109" s="767"/>
      <c r="BQ109" s="767"/>
    </row>
    <row r="110" spans="1:69" ht="28.5" customHeight="1" x14ac:dyDescent="0.2">
      <c r="A110" s="1272"/>
      <c r="B110" s="1272"/>
      <c r="C110" s="1272"/>
      <c r="D110" s="1255"/>
      <c r="E110" s="1255"/>
      <c r="F110" s="1366"/>
      <c r="G110" s="832">
        <v>149</v>
      </c>
      <c r="H110" s="1032">
        <v>192</v>
      </c>
      <c r="I110" s="850"/>
      <c r="J110" s="850"/>
      <c r="K110" s="850"/>
      <c r="L110" s="850"/>
      <c r="M110" s="850"/>
      <c r="N110" s="850"/>
      <c r="O110" s="850"/>
      <c r="P110" s="901" t="s">
        <v>1034</v>
      </c>
      <c r="Q110" s="832">
        <v>73151905</v>
      </c>
      <c r="R110" s="620" t="s">
        <v>700</v>
      </c>
      <c r="S110" s="1028" t="s">
        <v>896</v>
      </c>
      <c r="T110" s="1028" t="s">
        <v>897</v>
      </c>
      <c r="U110" s="832" t="s">
        <v>890</v>
      </c>
      <c r="V110" s="832" t="s">
        <v>891</v>
      </c>
      <c r="W110" s="911" t="s">
        <v>606</v>
      </c>
      <c r="X110" s="931" t="s">
        <v>39</v>
      </c>
      <c r="Y110" s="931" t="s">
        <v>59</v>
      </c>
      <c r="Z110" s="932">
        <v>3</v>
      </c>
      <c r="AA110" s="622">
        <v>1</v>
      </c>
      <c r="AB110" s="1024" t="s">
        <v>1039</v>
      </c>
      <c r="AC110" s="846" t="str">
        <f>IF(AB110=listas!$C$1,listas!$B$1,IF(AB110=listas!$C$2,listas!$B$2,IF(AB110=listas!$C$3,listas!$B$3,IF(AB110=listas!$C$4,listas!$B$4,IF(AB110=listas!$C$5,listas!$B$5,IF(AB110=listas!$C$6,listas!$B$6,IF(AB110=listas!$C$7,listas!$B$7,IF(AB110=listas!$C$8,listas!$B$8,""))))))))</f>
        <v>CCE-07</v>
      </c>
      <c r="AD110" s="925">
        <v>27201460</v>
      </c>
      <c r="AE110" s="925"/>
      <c r="AF110" s="925"/>
      <c r="AG110" s="1033">
        <f t="shared" si="119"/>
        <v>27201460</v>
      </c>
      <c r="AH110" s="690"/>
      <c r="AI110" s="691"/>
      <c r="AJ110" s="692"/>
      <c r="AK110" s="693"/>
      <c r="AL110" s="713"/>
      <c r="AM110" s="714"/>
      <c r="AN110" s="693"/>
      <c r="AO110" s="666"/>
      <c r="AP110" s="666"/>
      <c r="AQ110" s="666"/>
      <c r="AR110" s="758"/>
      <c r="AS110" s="758"/>
      <c r="AT110" s="758"/>
      <c r="AU110" s="758">
        <v>5440292</v>
      </c>
      <c r="AV110" s="758"/>
      <c r="AW110" s="758">
        <v>5440292</v>
      </c>
      <c r="AX110" s="758"/>
      <c r="AY110" s="758"/>
      <c r="AZ110" s="758">
        <v>10880584</v>
      </c>
      <c r="BA110" s="758"/>
      <c r="BB110" s="758">
        <v>5440292</v>
      </c>
      <c r="BC110" s="758"/>
      <c r="BD110" s="666"/>
      <c r="BE110" s="667">
        <f t="shared" si="121"/>
        <v>27201460</v>
      </c>
      <c r="BF110" s="662" t="b">
        <f t="shared" si="122"/>
        <v>1</v>
      </c>
      <c r="BG110" s="767"/>
      <c r="BH110" s="767"/>
      <c r="BI110" s="767"/>
      <c r="BJ110" s="767"/>
      <c r="BK110" s="949"/>
      <c r="BL110" s="950"/>
      <c r="BM110" s="963"/>
      <c r="BN110" s="767"/>
      <c r="BO110" s="767"/>
      <c r="BP110" s="767"/>
      <c r="BQ110" s="767"/>
    </row>
    <row r="111" spans="1:69" ht="50.25" customHeight="1" x14ac:dyDescent="0.2">
      <c r="A111" s="1272"/>
      <c r="B111" s="1272"/>
      <c r="C111" s="1272"/>
      <c r="D111" s="1255"/>
      <c r="E111" s="1255"/>
      <c r="F111" s="1366"/>
      <c r="G111" s="832">
        <v>48</v>
      </c>
      <c r="H111" s="1076">
        <v>327</v>
      </c>
      <c r="I111" s="1024" t="s">
        <v>807</v>
      </c>
      <c r="J111" s="1024" t="s">
        <v>802</v>
      </c>
      <c r="K111" s="845">
        <v>43105</v>
      </c>
      <c r="L111" s="845">
        <v>43111</v>
      </c>
      <c r="M111" s="845">
        <v>43112</v>
      </c>
      <c r="N111" s="845" t="s">
        <v>824</v>
      </c>
      <c r="O111" s="844" t="s">
        <v>867</v>
      </c>
      <c r="P111" s="901" t="s">
        <v>694</v>
      </c>
      <c r="Q111" s="832">
        <v>80111621</v>
      </c>
      <c r="R111" s="620" t="s">
        <v>695</v>
      </c>
      <c r="S111" s="832">
        <v>30303</v>
      </c>
      <c r="T111" s="832" t="s">
        <v>875</v>
      </c>
      <c r="U111" s="832" t="s">
        <v>847</v>
      </c>
      <c r="V111" s="832" t="s">
        <v>907</v>
      </c>
      <c r="W111" s="911" t="s">
        <v>603</v>
      </c>
      <c r="X111" s="927" t="s">
        <v>559</v>
      </c>
      <c r="Y111" s="1029" t="s">
        <v>559</v>
      </c>
      <c r="Z111" s="929">
        <v>11</v>
      </c>
      <c r="AA111" s="622">
        <v>1</v>
      </c>
      <c r="AB111" s="1024" t="s">
        <v>626</v>
      </c>
      <c r="AC111" s="846" t="str">
        <f>IF(AB111=listas!$C$1,listas!$B$1,IF(AB111=listas!$C$2,listas!$B$2,IF(AB111=listas!$C$3,listas!$B$3,IF(AB111=listas!$C$4,listas!$B$4,IF(AB111=listas!$C$5,listas!$B$5,IF(AB111=listas!$C$6,listas!$B$6,IF(AB111=listas!$C$7,listas!$B$7,IF(AB111=listas!$C$8,listas!$B$8,""))))))))</f>
        <v>CCE-05</v>
      </c>
      <c r="AD111" s="925">
        <f>47330687+42214+7610+8121600</f>
        <v>55502111</v>
      </c>
      <c r="AE111" s="925"/>
      <c r="AF111" s="925"/>
      <c r="AG111" s="1033">
        <f t="shared" si="119"/>
        <v>55502111</v>
      </c>
      <c r="AH111" s="690"/>
      <c r="AI111" s="691"/>
      <c r="AJ111" s="692"/>
      <c r="AK111" s="693"/>
      <c r="AL111" s="713"/>
      <c r="AM111" s="714"/>
      <c r="AN111" s="693"/>
      <c r="AO111" s="666"/>
      <c r="AP111" s="666"/>
      <c r="AQ111" s="666"/>
      <c r="AR111" s="758"/>
      <c r="AS111" s="758"/>
      <c r="AT111" s="758">
        <v>2445035</v>
      </c>
      <c r="AU111" s="758">
        <v>2445035</v>
      </c>
      <c r="AV111" s="758">
        <v>7335105</v>
      </c>
      <c r="AW111" s="758">
        <v>7335105</v>
      </c>
      <c r="AX111" s="758">
        <v>0</v>
      </c>
      <c r="AY111" s="758">
        <v>4890070</v>
      </c>
      <c r="AZ111" s="758">
        <v>4890070</v>
      </c>
      <c r="BA111" s="758">
        <v>7335105</v>
      </c>
      <c r="BB111" s="758">
        <v>4890070</v>
      </c>
      <c r="BC111" s="758">
        <v>7335108</v>
      </c>
      <c r="BD111" s="666"/>
      <c r="BE111" s="667">
        <f t="shared" si="121"/>
        <v>48900703</v>
      </c>
      <c r="BF111" s="662" t="b">
        <f t="shared" si="122"/>
        <v>0</v>
      </c>
      <c r="BG111" s="767">
        <f>47330687+42214+7610+8121600</f>
        <v>55502111</v>
      </c>
      <c r="BH111" s="767"/>
      <c r="BI111" s="767"/>
      <c r="BJ111" s="767">
        <f t="shared" ref="BJ111" si="128">+BG111+BH111</f>
        <v>55502111</v>
      </c>
      <c r="BK111" s="949">
        <v>43119</v>
      </c>
      <c r="BL111" s="950">
        <v>31</v>
      </c>
      <c r="BM111" s="971" t="s">
        <v>977</v>
      </c>
      <c r="BN111" s="767"/>
      <c r="BO111" s="767"/>
      <c r="BP111" s="767"/>
      <c r="BQ111" s="767"/>
    </row>
    <row r="112" spans="1:69" ht="49.5" customHeight="1" x14ac:dyDescent="0.2">
      <c r="A112" s="1272"/>
      <c r="B112" s="1272"/>
      <c r="C112" s="1272"/>
      <c r="D112" s="1255"/>
      <c r="E112" s="1255"/>
      <c r="F112" s="1366"/>
      <c r="G112" s="832">
        <v>77</v>
      </c>
      <c r="H112" s="1032">
        <v>194</v>
      </c>
      <c r="I112" s="850"/>
      <c r="J112" s="850"/>
      <c r="K112" s="850"/>
      <c r="L112" s="850"/>
      <c r="M112" s="850"/>
      <c r="N112" s="850"/>
      <c r="O112" s="850"/>
      <c r="P112" s="901" t="s">
        <v>705</v>
      </c>
      <c r="Q112" s="832">
        <v>43231512</v>
      </c>
      <c r="R112" s="791" t="s">
        <v>701</v>
      </c>
      <c r="S112" s="832">
        <v>20202</v>
      </c>
      <c r="T112" s="832" t="s">
        <v>908</v>
      </c>
      <c r="U112" s="832" t="s">
        <v>848</v>
      </c>
      <c r="V112" s="832" t="s">
        <v>899</v>
      </c>
      <c r="W112" s="911" t="s">
        <v>607</v>
      </c>
      <c r="X112" s="927" t="s">
        <v>1035</v>
      </c>
      <c r="Y112" s="928" t="s">
        <v>561</v>
      </c>
      <c r="Z112" s="929">
        <v>12</v>
      </c>
      <c r="AA112" s="622">
        <v>1</v>
      </c>
      <c r="AB112" s="1024" t="s">
        <v>1039</v>
      </c>
      <c r="AC112" s="846" t="str">
        <f>IF(AB112=listas!$C$1,listas!$B$1,IF(AB112=listas!$C$2,listas!$B$2,IF(AB112=listas!$C$3,listas!$B$3,IF(AB112=listas!$C$4,listas!$B$4,IF(AB112=listas!$C$5,listas!$B$5,IF(AB112=listas!$C$6,listas!$B$6,IF(AB112=listas!$C$7,listas!$B$7,IF(AB112=listas!$C$8,listas!$B$8,""))))))))</f>
        <v>CCE-07</v>
      </c>
      <c r="AD112" s="925">
        <v>26000000</v>
      </c>
      <c r="AE112" s="925"/>
      <c r="AF112" s="925"/>
      <c r="AG112" s="1033">
        <f t="shared" si="119"/>
        <v>26000000</v>
      </c>
      <c r="AH112" s="690"/>
      <c r="AI112" s="691"/>
      <c r="AJ112" s="692"/>
      <c r="AK112" s="693"/>
      <c r="AL112" s="713"/>
      <c r="AM112" s="714"/>
      <c r="AN112" s="693"/>
      <c r="AO112" s="666"/>
      <c r="AP112" s="666"/>
      <c r="AQ112" s="666"/>
      <c r="AR112" s="758"/>
      <c r="AS112" s="758"/>
      <c r="AT112" s="758"/>
      <c r="AU112" s="758"/>
      <c r="AV112" s="758">
        <v>26000000</v>
      </c>
      <c r="AW112" s="758"/>
      <c r="AX112" s="758"/>
      <c r="AY112" s="758"/>
      <c r="AZ112" s="758"/>
      <c r="BA112" s="758"/>
      <c r="BB112" s="758"/>
      <c r="BC112" s="758"/>
      <c r="BD112" s="666"/>
      <c r="BE112" s="667">
        <f t="shared" si="121"/>
        <v>26000000</v>
      </c>
      <c r="BF112" s="662" t="b">
        <f t="shared" si="122"/>
        <v>1</v>
      </c>
      <c r="BG112" s="767"/>
      <c r="BH112" s="767"/>
      <c r="BI112" s="767"/>
      <c r="BJ112" s="767"/>
      <c r="BK112" s="949"/>
      <c r="BL112" s="950"/>
      <c r="BM112" s="963"/>
      <c r="BN112" s="767"/>
      <c r="BO112" s="767"/>
      <c r="BP112" s="767"/>
      <c r="BQ112" s="767"/>
    </row>
    <row r="113" spans="1:70" s="723" customFormat="1" ht="58.5" customHeight="1" x14ac:dyDescent="0.2">
      <c r="A113" s="1272"/>
      <c r="B113" s="1272"/>
      <c r="C113" s="1272"/>
      <c r="D113" s="1255"/>
      <c r="E113" s="1255"/>
      <c r="F113" s="1366"/>
      <c r="G113" s="895">
        <v>113</v>
      </c>
      <c r="H113" s="1076">
        <v>328</v>
      </c>
      <c r="I113" s="591">
        <v>55</v>
      </c>
      <c r="J113" s="591" t="s">
        <v>803</v>
      </c>
      <c r="K113" s="591"/>
      <c r="L113" s="839"/>
      <c r="M113" s="839"/>
      <c r="N113" s="869"/>
      <c r="O113" s="868"/>
      <c r="P113" s="901" t="s">
        <v>584</v>
      </c>
      <c r="Q113" s="825">
        <v>80161500</v>
      </c>
      <c r="R113" s="651" t="s">
        <v>701</v>
      </c>
      <c r="S113" s="885">
        <v>30303</v>
      </c>
      <c r="T113" s="885" t="s">
        <v>875</v>
      </c>
      <c r="U113" s="832" t="s">
        <v>888</v>
      </c>
      <c r="V113" s="832" t="s">
        <v>889</v>
      </c>
      <c r="W113" s="625" t="s">
        <v>607</v>
      </c>
      <c r="X113" s="631" t="s">
        <v>358</v>
      </c>
      <c r="Y113" s="632" t="s">
        <v>358</v>
      </c>
      <c r="Z113" s="649">
        <v>5</v>
      </c>
      <c r="AA113" s="629">
        <v>1</v>
      </c>
      <c r="AB113" s="997" t="s">
        <v>626</v>
      </c>
      <c r="AC113" s="846" t="str">
        <f>IF(AB113=listas!$C$1,listas!$B$1,IF(AB113=listas!$C$2,listas!$B$2,IF(AB113=listas!$C$3,listas!$B$3,IF(AB113=listas!$C$4,listas!$B$4,IF(AB113=listas!$C$5,listas!$B$5,IF(AB113=listas!$C$6,listas!$B$6,IF(AB113=listas!$C$7,listas!$B$7,IF(AB113=listas!$C$8,listas!$B$8,""))))))))</f>
        <v>CCE-05</v>
      </c>
      <c r="AD113" s="767">
        <f>48025921-16406082</f>
        <v>31619839</v>
      </c>
      <c r="AE113" s="767"/>
      <c r="AF113" s="767"/>
      <c r="AG113" s="1033">
        <f t="shared" si="119"/>
        <v>31619839</v>
      </c>
      <c r="AH113" s="715"/>
      <c r="AI113" s="716"/>
      <c r="AJ113" s="717"/>
      <c r="AK113" s="718"/>
      <c r="AL113" s="719"/>
      <c r="AM113" s="720"/>
      <c r="AN113" s="718"/>
      <c r="AO113" s="721"/>
      <c r="AP113" s="721"/>
      <c r="AQ113" s="721"/>
      <c r="AR113" s="764"/>
      <c r="AS113" s="764">
        <f>(4375993-110000)+21</f>
        <v>4266014</v>
      </c>
      <c r="AT113" s="764">
        <v>4375993</v>
      </c>
      <c r="AU113" s="764">
        <v>4375993</v>
      </c>
      <c r="AV113" s="764">
        <v>4375993</v>
      </c>
      <c r="AW113" s="764">
        <v>4375993</v>
      </c>
      <c r="AX113" s="764">
        <v>4375993</v>
      </c>
      <c r="AY113" s="764">
        <v>4375993</v>
      </c>
      <c r="AZ113" s="764">
        <v>4375993</v>
      </c>
      <c r="BA113" s="764">
        <v>4375993</v>
      </c>
      <c r="BB113" s="764">
        <v>4375993</v>
      </c>
      <c r="BC113" s="764">
        <v>4375991</v>
      </c>
      <c r="BD113" s="721"/>
      <c r="BE113" s="722">
        <f t="shared" si="121"/>
        <v>48025942</v>
      </c>
      <c r="BF113" s="723" t="b">
        <f t="shared" si="122"/>
        <v>0</v>
      </c>
      <c r="BG113" s="767"/>
      <c r="BH113" s="767"/>
      <c r="BI113" s="767"/>
      <c r="BJ113" s="767"/>
      <c r="BK113" s="949"/>
      <c r="BL113" s="950"/>
      <c r="BM113" s="963"/>
      <c r="BN113" s="767"/>
      <c r="BO113" s="767"/>
      <c r="BP113" s="767"/>
      <c r="BQ113" s="767"/>
    </row>
    <row r="114" spans="1:70" s="723" customFormat="1" ht="24" customHeight="1" x14ac:dyDescent="0.2">
      <c r="A114" s="1272"/>
      <c r="B114" s="1272"/>
      <c r="C114" s="1272"/>
      <c r="D114" s="1255"/>
      <c r="E114" s="1255"/>
      <c r="F114" s="1366"/>
      <c r="G114" s="895">
        <v>114</v>
      </c>
      <c r="H114" s="1071"/>
      <c r="I114" s="852"/>
      <c r="J114" s="852"/>
      <c r="K114" s="852"/>
      <c r="L114" s="853"/>
      <c r="M114" s="853"/>
      <c r="N114" s="853"/>
      <c r="O114" s="853"/>
      <c r="P114" s="623" t="s">
        <v>715</v>
      </c>
      <c r="Q114" s="825">
        <v>80151504</v>
      </c>
      <c r="R114" s="624" t="s">
        <v>701</v>
      </c>
      <c r="S114" s="885">
        <v>30303</v>
      </c>
      <c r="T114" s="885" t="s">
        <v>875</v>
      </c>
      <c r="U114" s="832" t="s">
        <v>851</v>
      </c>
      <c r="V114" s="832" t="s">
        <v>909</v>
      </c>
      <c r="W114" s="625" t="s">
        <v>607</v>
      </c>
      <c r="X114" s="631" t="s">
        <v>559</v>
      </c>
      <c r="Y114" s="652" t="s">
        <v>559</v>
      </c>
      <c r="Z114" s="649">
        <v>1</v>
      </c>
      <c r="AA114" s="629">
        <v>1</v>
      </c>
      <c r="AB114" s="629" t="s">
        <v>586</v>
      </c>
      <c r="AC114" s="743"/>
      <c r="AD114" s="767">
        <v>3200000</v>
      </c>
      <c r="AE114" s="767"/>
      <c r="AF114" s="767"/>
      <c r="AG114" s="1033">
        <f t="shared" si="119"/>
        <v>3200000</v>
      </c>
      <c r="AH114" s="715"/>
      <c r="AI114" s="716"/>
      <c r="AJ114" s="717"/>
      <c r="AK114" s="718"/>
      <c r="AL114" s="719"/>
      <c r="AM114" s="720"/>
      <c r="AN114" s="718"/>
      <c r="AO114" s="721"/>
      <c r="AP114" s="721"/>
      <c r="AQ114" s="721"/>
      <c r="AR114" s="764">
        <v>3200000</v>
      </c>
      <c r="AS114" s="764"/>
      <c r="AT114" s="764"/>
      <c r="AU114" s="764"/>
      <c r="AV114" s="764"/>
      <c r="AW114" s="764"/>
      <c r="AX114" s="764"/>
      <c r="AY114" s="764"/>
      <c r="AZ114" s="764"/>
      <c r="BA114" s="764"/>
      <c r="BB114" s="764"/>
      <c r="BC114" s="764"/>
      <c r="BD114" s="721"/>
      <c r="BE114" s="722">
        <f t="shared" si="121"/>
        <v>3200000</v>
      </c>
      <c r="BF114" s="723" t="b">
        <f t="shared" si="122"/>
        <v>1</v>
      </c>
      <c r="BG114" s="767">
        <v>3200000</v>
      </c>
      <c r="BH114" s="767"/>
      <c r="BI114" s="767"/>
      <c r="BJ114" s="767">
        <f t="shared" ref="BJ114" si="129">+BG114+BH114</f>
        <v>3200000</v>
      </c>
      <c r="BK114" s="949">
        <v>43124</v>
      </c>
      <c r="BL114" s="950"/>
      <c r="BM114" s="963" t="s">
        <v>1027</v>
      </c>
      <c r="BN114" s="998"/>
      <c r="BO114" s="998"/>
      <c r="BP114" s="998"/>
      <c r="BQ114" s="998"/>
    </row>
    <row r="115" spans="1:70" ht="43.5" customHeight="1" x14ac:dyDescent="0.2">
      <c r="A115" s="1272"/>
      <c r="B115" s="1272"/>
      <c r="C115" s="1272"/>
      <c r="D115" s="1255"/>
      <c r="E115" s="1255"/>
      <c r="F115" s="1366"/>
      <c r="G115" s="895">
        <v>115</v>
      </c>
      <c r="H115" s="1076">
        <v>329</v>
      </c>
      <c r="I115" s="839">
        <v>53</v>
      </c>
      <c r="J115" s="839" t="s">
        <v>804</v>
      </c>
      <c r="K115" s="573">
        <v>43081</v>
      </c>
      <c r="L115" s="573">
        <v>43112</v>
      </c>
      <c r="M115" s="573">
        <v>43090</v>
      </c>
      <c r="N115" s="849" t="s">
        <v>824</v>
      </c>
      <c r="O115" s="573" t="s">
        <v>846</v>
      </c>
      <c r="P115" s="623" t="s">
        <v>585</v>
      </c>
      <c r="Q115" s="825">
        <v>80131502</v>
      </c>
      <c r="R115" s="624" t="s">
        <v>700</v>
      </c>
      <c r="S115" s="885">
        <v>30303</v>
      </c>
      <c r="T115" s="885" t="s">
        <v>875</v>
      </c>
      <c r="U115" s="832" t="s">
        <v>852</v>
      </c>
      <c r="V115" s="832" t="s">
        <v>910</v>
      </c>
      <c r="W115" s="625" t="s">
        <v>606</v>
      </c>
      <c r="X115" s="631" t="s">
        <v>559</v>
      </c>
      <c r="Y115" s="652" t="s">
        <v>560</v>
      </c>
      <c r="Z115" s="649">
        <v>4</v>
      </c>
      <c r="AA115" s="629">
        <v>1</v>
      </c>
      <c r="AB115" s="997" t="s">
        <v>626</v>
      </c>
      <c r="AC115" s="846" t="str">
        <f>IF(AB115=listas!$C$1,listas!$B$1,IF(AB115=listas!$C$2,listas!$B$2,IF(AB115=listas!$C$3,listas!$B$3,IF(AB115=listas!$C$4,listas!$B$4,IF(AB115=listas!$C$5,listas!$B$5,IF(AB115=listas!$C$6,listas!$B$6,IF(AB115=listas!$C$7,listas!$B$7,IF(AB115=listas!$C$8,listas!$B$8,""))))))))</f>
        <v>CCE-05</v>
      </c>
      <c r="AD115" s="767">
        <f>12360000-7610</f>
        <v>12352390</v>
      </c>
      <c r="AE115" s="767"/>
      <c r="AF115" s="767"/>
      <c r="AG115" s="1033">
        <f t="shared" si="119"/>
        <v>12352390</v>
      </c>
      <c r="AH115" s="690"/>
      <c r="AI115" s="691"/>
      <c r="AJ115" s="692"/>
      <c r="AK115" s="693"/>
      <c r="AL115" s="713"/>
      <c r="AM115" s="714"/>
      <c r="AN115" s="693"/>
      <c r="AO115" s="666"/>
      <c r="AP115" s="666"/>
      <c r="AQ115" s="666"/>
      <c r="AR115" s="759"/>
      <c r="AS115" s="759"/>
      <c r="AT115" s="759"/>
      <c r="AU115" s="759">
        <v>12360000</v>
      </c>
      <c r="AV115" s="759"/>
      <c r="AW115" s="759"/>
      <c r="AX115" s="759"/>
      <c r="AY115" s="759"/>
      <c r="AZ115" s="759"/>
      <c r="BA115" s="759"/>
      <c r="BB115" s="759"/>
      <c r="BC115" s="759"/>
      <c r="BD115" s="666"/>
      <c r="BE115" s="667">
        <f t="shared" si="121"/>
        <v>12360000</v>
      </c>
      <c r="BF115" s="662" t="b">
        <f t="shared" si="122"/>
        <v>0</v>
      </c>
      <c r="BG115" s="767">
        <f>12360000-7610</f>
        <v>12352390</v>
      </c>
      <c r="BH115" s="767"/>
      <c r="BI115" s="767"/>
      <c r="BJ115" s="767">
        <f t="shared" ref="BJ115" si="130">+BG115+BH115</f>
        <v>12352390</v>
      </c>
      <c r="BK115" s="949">
        <v>43117</v>
      </c>
      <c r="BL115" s="950">
        <v>22</v>
      </c>
      <c r="BM115" s="963" t="s">
        <v>1001</v>
      </c>
      <c r="BN115" s="767"/>
      <c r="BO115" s="767"/>
      <c r="BP115" s="767"/>
      <c r="BQ115" s="767"/>
    </row>
    <row r="116" spans="1:70" ht="21.75" customHeight="1" x14ac:dyDescent="0.2">
      <c r="A116" s="1272"/>
      <c r="B116" s="1272"/>
      <c r="C116" s="1272"/>
      <c r="D116" s="1255"/>
      <c r="E116" s="1255"/>
      <c r="F116" s="1367"/>
      <c r="G116" s="908"/>
      <c r="H116" s="908"/>
      <c r="I116" s="904"/>
      <c r="J116" s="904"/>
      <c r="K116" s="904"/>
      <c r="L116" s="904"/>
      <c r="M116" s="904"/>
      <c r="N116" s="904"/>
      <c r="O116" s="904"/>
      <c r="P116" s="908" t="s">
        <v>500</v>
      </c>
      <c r="Q116" s="908"/>
      <c r="R116" s="904"/>
      <c r="S116" s="904"/>
      <c r="T116" s="904"/>
      <c r="U116" s="904"/>
      <c r="V116" s="904"/>
      <c r="W116" s="904"/>
      <c r="X116" s="904"/>
      <c r="Y116" s="904"/>
      <c r="Z116" s="904"/>
      <c r="AA116" s="904"/>
      <c r="AB116" s="904"/>
      <c r="AC116" s="822"/>
      <c r="AD116" s="777">
        <f>SUM(AD102:AD115)</f>
        <v>359778000</v>
      </c>
      <c r="AE116" s="777">
        <f t="shared" ref="AE116:BC116" si="131">SUM(AE102:AE115)</f>
        <v>0</v>
      </c>
      <c r="AF116" s="777"/>
      <c r="AG116" s="777">
        <f t="shared" si="114"/>
        <v>359778000</v>
      </c>
      <c r="AH116" s="777">
        <f t="shared" ref="AH116" si="132">SUM(AH102:AH115)</f>
        <v>0</v>
      </c>
      <c r="AI116" s="777">
        <f t="shared" si="131"/>
        <v>0</v>
      </c>
      <c r="AJ116" s="777"/>
      <c r="AK116" s="777">
        <f t="shared" ref="AK116:AK118" si="133">+AH116+AI116+AJ116</f>
        <v>0</v>
      </c>
      <c r="AL116" s="777">
        <f t="shared" ref="AL116" si="134">SUM(AL102:AL115)</f>
        <v>0</v>
      </c>
      <c r="AM116" s="777">
        <f t="shared" si="131"/>
        <v>0</v>
      </c>
      <c r="AN116" s="777"/>
      <c r="AO116" s="777">
        <f t="shared" ref="AO116:AO118" si="135">+AL116+AM116+AN116</f>
        <v>0</v>
      </c>
      <c r="AP116" s="777">
        <f t="shared" ref="AP116" si="136">SUM(AP102:AP115)</f>
        <v>0</v>
      </c>
      <c r="AQ116" s="777">
        <f t="shared" si="131"/>
        <v>0</v>
      </c>
      <c r="AR116" s="777"/>
      <c r="AS116" s="777">
        <f t="shared" ref="AS116:AS118" si="137">+AP116+AQ116+AR116</f>
        <v>0</v>
      </c>
      <c r="AT116" s="777">
        <f t="shared" ref="AT116" si="138">SUM(AT102:AT115)</f>
        <v>21640121</v>
      </c>
      <c r="AU116" s="777">
        <f t="shared" si="131"/>
        <v>35418597</v>
      </c>
      <c r="AV116" s="777"/>
      <c r="AW116" s="777">
        <f t="shared" ref="AW116:AW118" si="139">+AT116+AU116+AV116</f>
        <v>57058718</v>
      </c>
      <c r="AX116" s="777">
        <f t="shared" ref="AX116" si="140">SUM(AX102:AX115)</f>
        <v>15173270</v>
      </c>
      <c r="AY116" s="777">
        <f t="shared" si="131"/>
        <v>20063340</v>
      </c>
      <c r="AZ116" s="777"/>
      <c r="BA116" s="777">
        <f t="shared" ref="BA116:BA118" si="141">+AX116+AY116+AZ116</f>
        <v>35236610</v>
      </c>
      <c r="BB116" s="777">
        <f t="shared" ref="BB116" si="142">SUM(BB102:BB115)</f>
        <v>25503632</v>
      </c>
      <c r="BC116" s="777">
        <f t="shared" si="131"/>
        <v>58845813</v>
      </c>
      <c r="BD116" s="777"/>
      <c r="BE116" s="777">
        <f t="shared" ref="BE116:BE118" si="143">+BB116+BC116+BD116</f>
        <v>84349445</v>
      </c>
      <c r="BF116" s="777">
        <f t="shared" ref="BF116" si="144">SUM(BF102:BF115)</f>
        <v>0</v>
      </c>
      <c r="BG116" s="777">
        <f>SUM(BG102:BG115)</f>
        <v>274956701</v>
      </c>
      <c r="BH116" s="777">
        <f t="shared" ref="BH116" si="145">SUM(BH102:BH115)</f>
        <v>0</v>
      </c>
      <c r="BI116" s="777"/>
      <c r="BJ116" s="777">
        <f t="shared" ref="BJ116:BJ119" si="146">+BG116+BH116+BI116</f>
        <v>274956701</v>
      </c>
      <c r="BK116" s="777"/>
      <c r="BL116" s="777"/>
      <c r="BM116" s="969"/>
      <c r="BN116" s="777">
        <v>118848129</v>
      </c>
      <c r="BO116" s="777">
        <f t="shared" ref="BO116" si="147">SUM(BO102:BO115)</f>
        <v>0</v>
      </c>
      <c r="BP116" s="777"/>
      <c r="BQ116" s="777">
        <f t="shared" ref="BQ116:BQ119" si="148">+BN116+BO116+BP116</f>
        <v>118848129</v>
      </c>
    </row>
    <row r="117" spans="1:70" ht="24" customHeight="1" x14ac:dyDescent="0.2">
      <c r="A117" s="1272"/>
      <c r="B117" s="1272"/>
      <c r="C117" s="1272"/>
      <c r="D117" s="1255"/>
      <c r="E117" s="1255"/>
      <c r="F117" s="1291" t="s">
        <v>537</v>
      </c>
      <c r="G117" s="1291"/>
      <c r="H117" s="1291"/>
      <c r="I117" s="1291"/>
      <c r="J117" s="1291"/>
      <c r="K117" s="1291"/>
      <c r="L117" s="1291"/>
      <c r="M117" s="1291"/>
      <c r="N117" s="1291"/>
      <c r="O117" s="1291"/>
      <c r="P117" s="1291"/>
      <c r="Q117" s="1291"/>
      <c r="R117" s="1291"/>
      <c r="S117" s="1291"/>
      <c r="T117" s="1291"/>
      <c r="U117" s="1291"/>
      <c r="V117" s="1291"/>
      <c r="W117" s="1291"/>
      <c r="X117" s="1291"/>
      <c r="Y117" s="1291"/>
      <c r="Z117" s="1291"/>
      <c r="AA117" s="1291"/>
      <c r="AB117" s="1291"/>
      <c r="AC117" s="823"/>
      <c r="AD117" s="775">
        <f>+AD116</f>
        <v>359778000</v>
      </c>
      <c r="AE117" s="775">
        <f t="shared" ref="AE117:BC117" si="149">+AE116</f>
        <v>0</v>
      </c>
      <c r="AF117" s="775"/>
      <c r="AG117" s="775">
        <f t="shared" si="114"/>
        <v>359778000</v>
      </c>
      <c r="AH117" s="775">
        <f t="shared" ref="AH117" si="150">+AH116</f>
        <v>0</v>
      </c>
      <c r="AI117" s="775">
        <f t="shared" si="149"/>
        <v>0</v>
      </c>
      <c r="AJ117" s="775"/>
      <c r="AK117" s="775">
        <f t="shared" si="133"/>
        <v>0</v>
      </c>
      <c r="AL117" s="775">
        <f t="shared" ref="AL117" si="151">+AL116</f>
        <v>0</v>
      </c>
      <c r="AM117" s="775">
        <f t="shared" si="149"/>
        <v>0</v>
      </c>
      <c r="AN117" s="775"/>
      <c r="AO117" s="775">
        <f t="shared" si="135"/>
        <v>0</v>
      </c>
      <c r="AP117" s="775">
        <f t="shared" ref="AP117" si="152">+AP116</f>
        <v>0</v>
      </c>
      <c r="AQ117" s="775">
        <f t="shared" si="149"/>
        <v>0</v>
      </c>
      <c r="AR117" s="775"/>
      <c r="AS117" s="775">
        <f t="shared" si="137"/>
        <v>0</v>
      </c>
      <c r="AT117" s="775">
        <f t="shared" ref="AT117" si="153">+AT116</f>
        <v>21640121</v>
      </c>
      <c r="AU117" s="775">
        <f t="shared" si="149"/>
        <v>35418597</v>
      </c>
      <c r="AV117" s="775"/>
      <c r="AW117" s="775">
        <f t="shared" si="139"/>
        <v>57058718</v>
      </c>
      <c r="AX117" s="775">
        <f t="shared" ref="AX117" si="154">+AX116</f>
        <v>15173270</v>
      </c>
      <c r="AY117" s="775">
        <f t="shared" si="149"/>
        <v>20063340</v>
      </c>
      <c r="AZ117" s="775"/>
      <c r="BA117" s="775">
        <f t="shared" si="141"/>
        <v>35236610</v>
      </c>
      <c r="BB117" s="775">
        <f t="shared" ref="BB117" si="155">+BB116</f>
        <v>25503632</v>
      </c>
      <c r="BC117" s="775">
        <f t="shared" si="149"/>
        <v>58845813</v>
      </c>
      <c r="BD117" s="775"/>
      <c r="BE117" s="775">
        <f t="shared" si="143"/>
        <v>84349445</v>
      </c>
      <c r="BF117" s="775">
        <f t="shared" ref="BF117" si="156">+BF116</f>
        <v>0</v>
      </c>
      <c r="BG117" s="775">
        <f>+BG116</f>
        <v>274956701</v>
      </c>
      <c r="BH117" s="775">
        <f t="shared" ref="BH117" si="157">+BH116</f>
        <v>0</v>
      </c>
      <c r="BI117" s="775"/>
      <c r="BJ117" s="775">
        <f t="shared" si="146"/>
        <v>274956701</v>
      </c>
      <c r="BK117" s="775"/>
      <c r="BL117" s="775"/>
      <c r="BM117" s="967"/>
      <c r="BN117" s="775">
        <f>+BN116</f>
        <v>118848129</v>
      </c>
      <c r="BO117" s="775">
        <f t="shared" ref="BO117" si="158">+BO116</f>
        <v>0</v>
      </c>
      <c r="BP117" s="775"/>
      <c r="BQ117" s="775">
        <f t="shared" si="148"/>
        <v>118848129</v>
      </c>
    </row>
    <row r="118" spans="1:70" ht="27.75" customHeight="1" x14ac:dyDescent="0.2">
      <c r="A118" s="1372" t="s">
        <v>787</v>
      </c>
      <c r="B118" s="1372"/>
      <c r="C118" s="1372"/>
      <c r="D118" s="1372"/>
      <c r="E118" s="1372"/>
      <c r="F118" s="1372"/>
      <c r="G118" s="1372"/>
      <c r="H118" s="1372"/>
      <c r="I118" s="1372"/>
      <c r="J118" s="1372"/>
      <c r="K118" s="1372"/>
      <c r="L118" s="1372"/>
      <c r="M118" s="1372"/>
      <c r="N118" s="1372"/>
      <c r="O118" s="1372"/>
      <c r="P118" s="1372"/>
      <c r="Q118" s="1372"/>
      <c r="R118" s="1372"/>
      <c r="S118" s="1372"/>
      <c r="T118" s="1372"/>
      <c r="U118" s="1372"/>
      <c r="V118" s="1372"/>
      <c r="W118" s="1372"/>
      <c r="X118" s="1372"/>
      <c r="Y118" s="1372"/>
      <c r="Z118" s="1372"/>
      <c r="AA118" s="1372"/>
      <c r="AB118" s="1372"/>
      <c r="AC118" s="824"/>
      <c r="AD118" s="778">
        <f>+AD85+AD101+AD117</f>
        <v>1679178000</v>
      </c>
      <c r="AE118" s="778">
        <f>+AE85+AE101+AE117</f>
        <v>900000000</v>
      </c>
      <c r="AF118" s="778"/>
      <c r="AG118" s="778">
        <f t="shared" si="114"/>
        <v>2579178000</v>
      </c>
      <c r="AH118" s="778">
        <f t="shared" ref="AH118:AI118" si="159">+AH85+AH101+AH117</f>
        <v>0</v>
      </c>
      <c r="AI118" s="778">
        <f t="shared" si="159"/>
        <v>0</v>
      </c>
      <c r="AJ118" s="778"/>
      <c r="AK118" s="778">
        <f t="shared" si="133"/>
        <v>0</v>
      </c>
      <c r="AL118" s="778">
        <f t="shared" ref="AL118:AM118" si="160">+AL85+AL101+AL117</f>
        <v>0</v>
      </c>
      <c r="AM118" s="778">
        <f t="shared" si="160"/>
        <v>0</v>
      </c>
      <c r="AN118" s="778"/>
      <c r="AO118" s="778">
        <f t="shared" si="135"/>
        <v>0</v>
      </c>
      <c r="AP118" s="778">
        <f t="shared" ref="AP118:AQ118" si="161">+AP85+AP101+AP117</f>
        <v>0</v>
      </c>
      <c r="AQ118" s="778">
        <f t="shared" si="161"/>
        <v>0</v>
      </c>
      <c r="AR118" s="778"/>
      <c r="AS118" s="778">
        <f t="shared" si="137"/>
        <v>0</v>
      </c>
      <c r="AT118" s="778">
        <f t="shared" ref="AT118:AU118" si="162">+AT85+AT101+AT117</f>
        <v>288230571</v>
      </c>
      <c r="AU118" s="778">
        <f t="shared" si="162"/>
        <v>64926981</v>
      </c>
      <c r="AV118" s="778"/>
      <c r="AW118" s="778">
        <f t="shared" si="139"/>
        <v>353157552</v>
      </c>
      <c r="AX118" s="778">
        <f t="shared" ref="AX118:AY118" si="163">+AX85+AX101+AX117</f>
        <v>118173270</v>
      </c>
      <c r="AY118" s="778">
        <f t="shared" si="163"/>
        <v>281071854</v>
      </c>
      <c r="AZ118" s="778"/>
      <c r="BA118" s="778">
        <f t="shared" si="141"/>
        <v>399245124</v>
      </c>
      <c r="BB118" s="778">
        <f t="shared" ref="BB118:BC118" si="164">+BB85+BB101+BB117</f>
        <v>257315888</v>
      </c>
      <c r="BC118" s="778">
        <f t="shared" si="164"/>
        <v>204829209</v>
      </c>
      <c r="BD118" s="778"/>
      <c r="BE118" s="778">
        <f t="shared" si="143"/>
        <v>462145097</v>
      </c>
      <c r="BF118" s="778">
        <f t="shared" ref="BF118" si="165">+BF85+BF101+BF117</f>
        <v>0</v>
      </c>
      <c r="BG118" s="778">
        <f>+BG85+BG101+BG117</f>
        <v>1479356701</v>
      </c>
      <c r="BH118" s="778">
        <f>+BH85+BH101+BH117</f>
        <v>569777620</v>
      </c>
      <c r="BI118" s="778"/>
      <c r="BJ118" s="778">
        <f t="shared" si="146"/>
        <v>2049134321</v>
      </c>
      <c r="BK118" s="778"/>
      <c r="BL118" s="778"/>
      <c r="BM118" s="972"/>
      <c r="BN118" s="778">
        <f>+BN85+BN101+BN117</f>
        <v>611022689</v>
      </c>
      <c r="BO118" s="778">
        <f>+BO85+BO101+BO117</f>
        <v>470244591</v>
      </c>
      <c r="BP118" s="778"/>
      <c r="BQ118" s="778">
        <f t="shared" si="148"/>
        <v>1081267280</v>
      </c>
      <c r="BR118" s="920"/>
    </row>
    <row r="119" spans="1:70" ht="20.25" customHeight="1" x14ac:dyDescent="0.2">
      <c r="A119" s="1285" t="s">
        <v>541</v>
      </c>
      <c r="B119" s="1285"/>
      <c r="C119" s="1285"/>
      <c r="D119" s="1285"/>
      <c r="E119" s="1285"/>
      <c r="F119" s="1285"/>
      <c r="G119" s="1285"/>
      <c r="H119" s="1285"/>
      <c r="I119" s="1285"/>
      <c r="J119" s="1285"/>
      <c r="K119" s="1285"/>
      <c r="L119" s="1285"/>
      <c r="M119" s="1285"/>
      <c r="N119" s="1285"/>
      <c r="O119" s="1285"/>
      <c r="P119" s="1285"/>
      <c r="Q119" s="1285"/>
      <c r="R119" s="1285"/>
      <c r="S119" s="1285"/>
      <c r="T119" s="1285"/>
      <c r="U119" s="1285"/>
      <c r="V119" s="1285"/>
      <c r="W119" s="1285"/>
      <c r="X119" s="1285"/>
      <c r="Y119" s="1285"/>
      <c r="Z119" s="1285"/>
      <c r="AA119" s="1285"/>
      <c r="AB119" s="1285"/>
      <c r="AC119" s="829"/>
      <c r="AD119" s="779">
        <f>+AD60+AD118</f>
        <v>3000959000</v>
      </c>
      <c r="AE119" s="779">
        <f>+AE60+AE118</f>
        <v>1500000000</v>
      </c>
      <c r="AF119" s="779"/>
      <c r="AG119" s="779">
        <f t="shared" si="114"/>
        <v>4500959000</v>
      </c>
      <c r="AH119" s="725">
        <f t="shared" ref="AH119:BD119" si="166">+AH60+AH118</f>
        <v>0</v>
      </c>
      <c r="AI119" s="725">
        <f t="shared" si="166"/>
        <v>0</v>
      </c>
      <c r="AJ119" s="725">
        <f t="shared" si="166"/>
        <v>0</v>
      </c>
      <c r="AK119" s="725">
        <f t="shared" si="166"/>
        <v>0</v>
      </c>
      <c r="AL119" s="725">
        <f t="shared" si="166"/>
        <v>0</v>
      </c>
      <c r="AM119" s="725">
        <f t="shared" si="166"/>
        <v>0</v>
      </c>
      <c r="AN119" s="725">
        <f t="shared" si="166"/>
        <v>0</v>
      </c>
      <c r="AO119" s="725">
        <f t="shared" si="166"/>
        <v>0</v>
      </c>
      <c r="AP119" s="725">
        <f t="shared" si="166"/>
        <v>0</v>
      </c>
      <c r="AQ119" s="725">
        <f t="shared" si="166"/>
        <v>0</v>
      </c>
      <c r="AR119" s="725">
        <f t="shared" si="166"/>
        <v>0</v>
      </c>
      <c r="AS119" s="725">
        <f t="shared" si="166"/>
        <v>58007033</v>
      </c>
      <c r="AT119" s="725">
        <f t="shared" si="166"/>
        <v>372170436</v>
      </c>
      <c r="AU119" s="725">
        <f t="shared" si="166"/>
        <v>225364166</v>
      </c>
      <c r="AV119" s="725">
        <f t="shared" si="166"/>
        <v>66642327</v>
      </c>
      <c r="AW119" s="725">
        <f t="shared" si="166"/>
        <v>483312687</v>
      </c>
      <c r="AX119" s="725">
        <f t="shared" si="166"/>
        <v>237859675</v>
      </c>
      <c r="AY119" s="725">
        <f t="shared" si="166"/>
        <v>383226766</v>
      </c>
      <c r="AZ119" s="725">
        <f t="shared" si="166"/>
        <v>128993543</v>
      </c>
      <c r="BA119" s="725">
        <f t="shared" si="166"/>
        <v>534763136</v>
      </c>
      <c r="BB119" s="725">
        <f t="shared" si="166"/>
        <v>344472904</v>
      </c>
      <c r="BC119" s="725">
        <f t="shared" si="166"/>
        <v>453918776</v>
      </c>
      <c r="BD119" s="725">
        <f t="shared" si="166"/>
        <v>0</v>
      </c>
      <c r="BE119" s="725">
        <f t="shared" ref="BE119" si="167">SUM(AR119:BD119)</f>
        <v>3288731449</v>
      </c>
      <c r="BF119" s="662" t="b">
        <f t="shared" ref="BF119" si="168">AG119=BE119</f>
        <v>0</v>
      </c>
      <c r="BG119" s="779">
        <f>+BG60+BG118</f>
        <v>2542936241</v>
      </c>
      <c r="BH119" s="779">
        <f>+BH60+BH118</f>
        <v>1101680412</v>
      </c>
      <c r="BI119" s="779"/>
      <c r="BJ119" s="779">
        <f t="shared" si="146"/>
        <v>3644616653</v>
      </c>
      <c r="BK119" s="779"/>
      <c r="BL119" s="779"/>
      <c r="BM119" s="973"/>
      <c r="BN119" s="779">
        <f>+BN60+BN118</f>
        <v>1110059109</v>
      </c>
      <c r="BO119" s="779">
        <f>+BO60+BO118</f>
        <v>839490507</v>
      </c>
      <c r="BP119" s="779"/>
      <c r="BQ119" s="779">
        <f t="shared" si="148"/>
        <v>1949549616</v>
      </c>
    </row>
    <row r="120" spans="1:70" ht="25.5" customHeight="1" x14ac:dyDescent="0.2">
      <c r="A120" s="1286" t="s">
        <v>501</v>
      </c>
      <c r="B120" s="1287"/>
      <c r="C120" s="1287"/>
      <c r="D120" s="1288"/>
      <c r="E120" s="1286" t="s">
        <v>542</v>
      </c>
      <c r="F120" s="1287"/>
      <c r="G120" s="1287"/>
      <c r="H120" s="1287"/>
      <c r="I120" s="1287"/>
      <c r="J120" s="1287"/>
      <c r="K120" s="1287"/>
      <c r="L120" s="1287"/>
      <c r="M120" s="1287"/>
      <c r="N120" s="1287"/>
      <c r="O120" s="1287"/>
      <c r="P120" s="1287"/>
      <c r="Q120" s="1287"/>
      <c r="R120" s="1287"/>
      <c r="S120" s="1287"/>
      <c r="T120" s="1287"/>
      <c r="U120" s="1287"/>
      <c r="V120" s="1287"/>
      <c r="W120" s="1287"/>
      <c r="X120" s="1287"/>
      <c r="Y120" s="1287"/>
      <c r="Z120" s="1287"/>
      <c r="AA120" s="1287"/>
      <c r="AB120" s="1287"/>
      <c r="AC120" s="1287"/>
      <c r="AD120" s="1287"/>
      <c r="AE120" s="1287"/>
      <c r="AF120" s="1287"/>
      <c r="AG120" s="1288"/>
      <c r="AH120" s="543"/>
      <c r="AI120" s="667"/>
      <c r="AJ120" s="667"/>
      <c r="AK120" s="666"/>
      <c r="AL120" s="694"/>
      <c r="AM120" s="666"/>
      <c r="AN120" s="666"/>
      <c r="AO120" s="666"/>
      <c r="AP120" s="666"/>
      <c r="AQ120" s="765"/>
      <c r="AR120" s="666"/>
      <c r="AS120" s="666"/>
      <c r="AT120" s="666"/>
      <c r="AU120" s="666"/>
      <c r="AV120" s="666"/>
      <c r="AW120" s="666"/>
      <c r="AX120" s="666"/>
      <c r="AY120" s="666"/>
      <c r="AZ120" s="666"/>
      <c r="BA120" s="666"/>
      <c r="BB120" s="666"/>
      <c r="BC120" s="666"/>
      <c r="BD120" s="666"/>
      <c r="BE120" s="667">
        <f t="shared" si="2"/>
        <v>0</v>
      </c>
      <c r="BF120" s="662" t="b">
        <f t="shared" si="3"/>
        <v>1</v>
      </c>
      <c r="BJ120" s="920"/>
      <c r="BN120" s="666"/>
      <c r="BO120" s="666"/>
      <c r="BP120" s="666"/>
      <c r="BQ120" s="666"/>
    </row>
    <row r="121" spans="1:70" ht="20.25" customHeight="1" x14ac:dyDescent="0.2">
      <c r="A121" s="1266" t="s">
        <v>519</v>
      </c>
      <c r="B121" s="1267"/>
      <c r="C121" s="1267"/>
      <c r="D121" s="1268"/>
      <c r="E121" s="1266" t="s">
        <v>543</v>
      </c>
      <c r="F121" s="1267"/>
      <c r="G121" s="1267"/>
      <c r="H121" s="1267"/>
      <c r="I121" s="1267"/>
      <c r="J121" s="1267"/>
      <c r="K121" s="1267"/>
      <c r="L121" s="1267"/>
      <c r="M121" s="1267"/>
      <c r="N121" s="1267"/>
      <c r="O121" s="1267"/>
      <c r="P121" s="1267"/>
      <c r="Q121" s="1267"/>
      <c r="R121" s="1267"/>
      <c r="S121" s="1267"/>
      <c r="T121" s="1267"/>
      <c r="U121" s="1267"/>
      <c r="V121" s="1267"/>
      <c r="W121" s="1267"/>
      <c r="X121" s="1267"/>
      <c r="Y121" s="1267"/>
      <c r="Z121" s="1267"/>
      <c r="AA121" s="1267"/>
      <c r="AB121" s="1267"/>
      <c r="AC121" s="1267"/>
      <c r="AD121" s="1267"/>
      <c r="AE121" s="1267"/>
      <c r="AF121" s="1267"/>
      <c r="AG121" s="1268"/>
      <c r="AH121" s="544"/>
      <c r="AI121" s="666"/>
      <c r="AJ121" s="666"/>
      <c r="AK121" s="667"/>
      <c r="AL121" s="694"/>
      <c r="AM121" s="666"/>
      <c r="AN121" s="666"/>
      <c r="AO121" s="666"/>
      <c r="AP121" s="666"/>
      <c r="AQ121" s="666"/>
      <c r="AR121" s="666"/>
      <c r="AS121" s="666"/>
      <c r="AT121" s="666"/>
      <c r="AU121" s="666"/>
      <c r="AV121" s="666"/>
      <c r="AW121" s="666"/>
      <c r="AX121" s="666"/>
      <c r="AY121" s="666"/>
      <c r="AZ121" s="666"/>
      <c r="BA121" s="666"/>
      <c r="BB121" s="666"/>
      <c r="BC121" s="666"/>
      <c r="BD121" s="666"/>
      <c r="BE121" s="667">
        <f t="shared" si="2"/>
        <v>0</v>
      </c>
      <c r="BF121" s="662" t="b">
        <f t="shared" si="3"/>
        <v>1</v>
      </c>
      <c r="BJ121" s="920"/>
      <c r="BN121" s="666"/>
      <c r="BO121" s="666"/>
      <c r="BP121" s="666"/>
      <c r="BQ121" s="666"/>
    </row>
    <row r="122" spans="1:70" ht="24.75" customHeight="1" x14ac:dyDescent="0.2">
      <c r="A122" s="1266" t="s">
        <v>521</v>
      </c>
      <c r="B122" s="1267"/>
      <c r="C122" s="1267"/>
      <c r="D122" s="1268"/>
      <c r="E122" s="1266" t="s">
        <v>544</v>
      </c>
      <c r="F122" s="1267"/>
      <c r="G122" s="1267"/>
      <c r="H122" s="1267"/>
      <c r="I122" s="1267"/>
      <c r="J122" s="1267"/>
      <c r="K122" s="1267"/>
      <c r="L122" s="1267"/>
      <c r="M122" s="1267"/>
      <c r="N122" s="1267"/>
      <c r="O122" s="1267"/>
      <c r="P122" s="1267"/>
      <c r="Q122" s="1267"/>
      <c r="R122" s="1267"/>
      <c r="S122" s="1267"/>
      <c r="T122" s="1267"/>
      <c r="U122" s="1267"/>
      <c r="V122" s="1267"/>
      <c r="W122" s="1267"/>
      <c r="X122" s="1267"/>
      <c r="Y122" s="1267"/>
      <c r="Z122" s="1267"/>
      <c r="AA122" s="1267"/>
      <c r="AB122" s="1267"/>
      <c r="AC122" s="1267"/>
      <c r="AD122" s="1267"/>
      <c r="AE122" s="1267"/>
      <c r="AF122" s="1267"/>
      <c r="AG122" s="1268"/>
      <c r="AH122" s="544"/>
      <c r="AI122" s="666"/>
      <c r="AJ122" s="666"/>
      <c r="AK122" s="666"/>
      <c r="AL122" s="694"/>
      <c r="AM122" s="666"/>
      <c r="AN122" s="666"/>
      <c r="AO122" s="666"/>
      <c r="AP122" s="666"/>
      <c r="AQ122" s="666"/>
      <c r="AR122" s="666"/>
      <c r="AS122" s="666"/>
      <c r="AT122" s="666"/>
      <c r="AU122" s="666"/>
      <c r="AV122" s="666"/>
      <c r="AW122" s="666"/>
      <c r="AX122" s="666"/>
      <c r="AY122" s="666"/>
      <c r="AZ122" s="666"/>
      <c r="BA122" s="666"/>
      <c r="BB122" s="666"/>
      <c r="BC122" s="666"/>
      <c r="BD122" s="666"/>
      <c r="BE122" s="667">
        <f t="shared" si="2"/>
        <v>0</v>
      </c>
      <c r="BF122" s="662" t="b">
        <f t="shared" si="3"/>
        <v>1</v>
      </c>
      <c r="BN122" s="666"/>
      <c r="BO122" s="666"/>
      <c r="BP122" s="666"/>
      <c r="BQ122" s="666"/>
    </row>
    <row r="123" spans="1:70" ht="20.25" customHeight="1" x14ac:dyDescent="0.2">
      <c r="A123" s="1266" t="s">
        <v>545</v>
      </c>
      <c r="B123" s="1267"/>
      <c r="C123" s="1267"/>
      <c r="D123" s="1268"/>
      <c r="E123" s="1266" t="s">
        <v>546</v>
      </c>
      <c r="F123" s="1267"/>
      <c r="G123" s="1267"/>
      <c r="H123" s="1267"/>
      <c r="I123" s="1267"/>
      <c r="J123" s="1267"/>
      <c r="K123" s="1267"/>
      <c r="L123" s="1267"/>
      <c r="M123" s="1267"/>
      <c r="N123" s="1267"/>
      <c r="O123" s="1267"/>
      <c r="P123" s="1267"/>
      <c r="Q123" s="1267"/>
      <c r="R123" s="1267"/>
      <c r="S123" s="1267"/>
      <c r="T123" s="1267"/>
      <c r="U123" s="1267"/>
      <c r="V123" s="1267"/>
      <c r="W123" s="1267"/>
      <c r="X123" s="1267"/>
      <c r="Y123" s="1267"/>
      <c r="Z123" s="1267"/>
      <c r="AA123" s="1267"/>
      <c r="AB123" s="1267"/>
      <c r="AC123" s="1267"/>
      <c r="AD123" s="1267"/>
      <c r="AE123" s="1267"/>
      <c r="AF123" s="1267"/>
      <c r="AG123" s="1268"/>
      <c r="AH123" s="545"/>
      <c r="AI123" s="1373"/>
      <c r="AJ123" s="1373"/>
      <c r="AK123" s="744"/>
      <c r="AL123" s="745"/>
      <c r="AM123" s="746"/>
      <c r="AN123" s="746"/>
      <c r="AO123" s="666"/>
      <c r="AP123" s="666"/>
      <c r="AQ123" s="666"/>
      <c r="AR123" s="666"/>
      <c r="AS123" s="666"/>
      <c r="AT123" s="666"/>
      <c r="AU123" s="666"/>
      <c r="AV123" s="666"/>
      <c r="AW123" s="666"/>
      <c r="AX123" s="666"/>
      <c r="AY123" s="666"/>
      <c r="AZ123" s="666"/>
      <c r="BA123" s="666"/>
      <c r="BB123" s="666"/>
      <c r="BC123" s="666"/>
      <c r="BD123" s="666"/>
      <c r="BE123" s="667">
        <f t="shared" si="2"/>
        <v>0</v>
      </c>
      <c r="BF123" s="662" t="b">
        <f t="shared" si="3"/>
        <v>1</v>
      </c>
      <c r="BN123" s="666"/>
      <c r="BO123" s="666"/>
      <c r="BP123" s="666"/>
      <c r="BQ123" s="666"/>
    </row>
    <row r="124" spans="1:70" ht="22.5" customHeight="1" x14ac:dyDescent="0.2">
      <c r="A124" s="1257" t="s">
        <v>523</v>
      </c>
      <c r="B124" s="1257" t="s">
        <v>524</v>
      </c>
      <c r="C124" s="1257" t="s">
        <v>525</v>
      </c>
      <c r="D124" s="1257" t="s">
        <v>526</v>
      </c>
      <c r="E124" s="1257" t="s">
        <v>953</v>
      </c>
      <c r="F124" s="1257" t="s">
        <v>3</v>
      </c>
      <c r="G124" s="1303" t="s">
        <v>952</v>
      </c>
      <c r="H124" s="1069"/>
      <c r="I124" s="1274" t="s">
        <v>15</v>
      </c>
      <c r="J124" s="1274" t="s">
        <v>798</v>
      </c>
      <c r="K124" s="1274" t="s">
        <v>799</v>
      </c>
      <c r="L124" s="1274" t="s">
        <v>800</v>
      </c>
      <c r="M124" s="1274" t="s">
        <v>801</v>
      </c>
      <c r="N124" s="873"/>
      <c r="O124" s="873"/>
      <c r="P124" s="1303" t="s">
        <v>16</v>
      </c>
      <c r="Q124" s="1303" t="s">
        <v>527</v>
      </c>
      <c r="R124" s="1305" t="s">
        <v>614</v>
      </c>
      <c r="S124" s="1270" t="s">
        <v>556</v>
      </c>
      <c r="T124" s="1270" t="s">
        <v>871</v>
      </c>
      <c r="U124" s="1270" t="s">
        <v>872</v>
      </c>
      <c r="V124" s="1270" t="s">
        <v>873</v>
      </c>
      <c r="W124" s="1307" t="s">
        <v>788</v>
      </c>
      <c r="X124" s="1283" t="s">
        <v>528</v>
      </c>
      <c r="Y124" s="1284"/>
      <c r="Z124" s="1284"/>
      <c r="AA124" s="1284"/>
      <c r="AB124" s="1284"/>
      <c r="AC124" s="741"/>
      <c r="AD124" s="1309" t="s">
        <v>628</v>
      </c>
      <c r="AE124" s="1310"/>
      <c r="AF124" s="1310"/>
      <c r="AG124" s="1311"/>
      <c r="AH124" s="1300" t="s">
        <v>529</v>
      </c>
      <c r="AI124" s="1302" t="str">
        <f>+AI13</f>
        <v xml:space="preserve">Seguimiento a </v>
      </c>
      <c r="AJ124" s="1302"/>
      <c r="AK124" s="747" t="s">
        <v>6</v>
      </c>
      <c r="AL124" s="748" t="s">
        <v>479</v>
      </c>
      <c r="AM124" s="749" t="s">
        <v>478</v>
      </c>
      <c r="AN124" s="749" t="s">
        <v>477</v>
      </c>
      <c r="AO124" s="666"/>
      <c r="AP124" s="666"/>
      <c r="AQ124" s="666"/>
      <c r="AR124" s="666"/>
      <c r="AS124" s="666"/>
      <c r="AT124" s="666"/>
      <c r="AU124" s="666"/>
      <c r="AV124" s="666"/>
      <c r="AW124" s="666"/>
      <c r="AX124" s="666"/>
      <c r="AY124" s="666"/>
      <c r="AZ124" s="666"/>
      <c r="BA124" s="666"/>
      <c r="BB124" s="666"/>
      <c r="BC124" s="666"/>
      <c r="BD124" s="666"/>
      <c r="BE124" s="667">
        <f t="shared" si="2"/>
        <v>0</v>
      </c>
      <c r="BF124" s="662" t="b">
        <f t="shared" si="3"/>
        <v>1</v>
      </c>
      <c r="BG124" s="1352" t="str">
        <f>+BG13</f>
        <v xml:space="preserve">Seguimiento a 30 de junio de 2018 </v>
      </c>
      <c r="BH124" s="1353"/>
      <c r="BI124" s="1353"/>
      <c r="BJ124" s="1353"/>
      <c r="BK124" s="1353"/>
      <c r="BL124" s="1353"/>
      <c r="BM124" s="1354"/>
      <c r="BN124" s="1355" t="s">
        <v>960</v>
      </c>
      <c r="BO124" s="1355"/>
      <c r="BP124" s="1355"/>
      <c r="BQ124" s="1355"/>
    </row>
    <row r="125" spans="1:70" ht="28.5" customHeight="1" x14ac:dyDescent="0.2">
      <c r="A125" s="1258"/>
      <c r="B125" s="1258"/>
      <c r="C125" s="1258"/>
      <c r="D125" s="1258"/>
      <c r="E125" s="1258"/>
      <c r="F125" s="1258"/>
      <c r="G125" s="1304"/>
      <c r="H125" s="1070"/>
      <c r="I125" s="1274"/>
      <c r="J125" s="1274"/>
      <c r="K125" s="1274"/>
      <c r="L125" s="1274"/>
      <c r="M125" s="1274"/>
      <c r="N125" s="874"/>
      <c r="O125" s="874"/>
      <c r="P125" s="1304"/>
      <c r="Q125" s="1304"/>
      <c r="R125" s="1306"/>
      <c r="S125" s="1270"/>
      <c r="T125" s="1270"/>
      <c r="U125" s="1270" t="s">
        <v>874</v>
      </c>
      <c r="V125" s="1270" t="s">
        <v>873</v>
      </c>
      <c r="W125" s="1308"/>
      <c r="X125" s="830" t="s">
        <v>597</v>
      </c>
      <c r="Y125" s="830" t="s">
        <v>629</v>
      </c>
      <c r="Z125" s="830" t="s">
        <v>598</v>
      </c>
      <c r="AA125" s="830" t="s">
        <v>599</v>
      </c>
      <c r="AB125" s="750" t="s">
        <v>600</v>
      </c>
      <c r="AC125" s="750" t="s">
        <v>789</v>
      </c>
      <c r="AD125" s="780" t="s">
        <v>630</v>
      </c>
      <c r="AE125" s="780" t="s">
        <v>631</v>
      </c>
      <c r="AF125" s="780" t="s">
        <v>790</v>
      </c>
      <c r="AG125" s="799" t="s">
        <v>6</v>
      </c>
      <c r="AH125" s="1301"/>
      <c r="AI125" s="836" t="s">
        <v>547</v>
      </c>
      <c r="AJ125" s="836" t="s">
        <v>548</v>
      </c>
      <c r="AK125" s="747"/>
      <c r="AL125" s="748"/>
      <c r="AM125" s="749"/>
      <c r="AN125" s="749"/>
      <c r="AO125" s="666"/>
      <c r="AP125" s="666"/>
      <c r="AQ125" s="666"/>
      <c r="AR125" s="666"/>
      <c r="AS125" s="666"/>
      <c r="AT125" s="666"/>
      <c r="AU125" s="666"/>
      <c r="AV125" s="666"/>
      <c r="AW125" s="666"/>
      <c r="AX125" s="666"/>
      <c r="AY125" s="666"/>
      <c r="AZ125" s="666"/>
      <c r="BA125" s="666"/>
      <c r="BB125" s="666"/>
      <c r="BC125" s="666"/>
      <c r="BD125" s="666"/>
      <c r="BE125" s="667">
        <f t="shared" si="2"/>
        <v>0</v>
      </c>
      <c r="BF125" s="662" t="b">
        <f t="shared" si="3"/>
        <v>0</v>
      </c>
      <c r="BG125" s="935" t="s">
        <v>481</v>
      </c>
      <c r="BH125" s="936" t="s">
        <v>480</v>
      </c>
      <c r="BI125" s="936" t="s">
        <v>965</v>
      </c>
      <c r="BJ125" s="945" t="s">
        <v>6</v>
      </c>
      <c r="BK125" s="946" t="s">
        <v>479</v>
      </c>
      <c r="BL125" s="947" t="s">
        <v>478</v>
      </c>
      <c r="BM125" s="974" t="s">
        <v>477</v>
      </c>
      <c r="BN125" s="980" t="s">
        <v>481</v>
      </c>
      <c r="BO125" s="980" t="s">
        <v>480</v>
      </c>
      <c r="BP125" s="936" t="s">
        <v>965</v>
      </c>
      <c r="BQ125" s="981" t="s">
        <v>6</v>
      </c>
    </row>
    <row r="126" spans="1:70" ht="33" customHeight="1" x14ac:dyDescent="0.2">
      <c r="A126" s="1271" t="str">
        <f>+E123</f>
        <v>184 Fortalecimiento de la gestión educativa institucional</v>
      </c>
      <c r="B126" s="1271" t="s">
        <v>549</v>
      </c>
      <c r="C126" s="1251" t="s">
        <v>513</v>
      </c>
      <c r="D126" s="1249" t="s">
        <v>503</v>
      </c>
      <c r="E126" s="1247" t="s">
        <v>550</v>
      </c>
      <c r="F126" s="1275" t="s">
        <v>507</v>
      </c>
      <c r="G126" s="854">
        <v>116</v>
      </c>
      <c r="H126" s="1090">
        <v>308</v>
      </c>
      <c r="I126" s="854">
        <v>54</v>
      </c>
      <c r="J126" s="854" t="s">
        <v>805</v>
      </c>
      <c r="K126" s="855">
        <v>43095</v>
      </c>
      <c r="L126" s="856">
        <v>43107</v>
      </c>
      <c r="M126" s="856">
        <v>43107</v>
      </c>
      <c r="N126" s="849" t="s">
        <v>824</v>
      </c>
      <c r="O126" s="573" t="s">
        <v>829</v>
      </c>
      <c r="P126" s="620" t="s">
        <v>567</v>
      </c>
      <c r="Q126" s="832">
        <v>80111600</v>
      </c>
      <c r="R126" s="726" t="s">
        <v>771</v>
      </c>
      <c r="S126" s="1084">
        <v>20101</v>
      </c>
      <c r="T126" s="1084" t="s">
        <v>911</v>
      </c>
      <c r="U126" s="1084" t="s">
        <v>850</v>
      </c>
      <c r="V126" s="1084" t="s">
        <v>900</v>
      </c>
      <c r="W126" s="751" t="s">
        <v>568</v>
      </c>
      <c r="X126" s="728" t="s">
        <v>569</v>
      </c>
      <c r="Y126" s="728" t="s">
        <v>569</v>
      </c>
      <c r="Z126" s="1030">
        <v>351</v>
      </c>
      <c r="AA126" s="622">
        <v>0</v>
      </c>
      <c r="AB126" s="1085" t="s">
        <v>626</v>
      </c>
      <c r="AC126" s="846" t="str">
        <f>IF(AB126=listas!$C$1,listas!$B$1,IF(AB126=listas!$C$2,listas!$B$2,IF(AB126=listas!$C$3,listas!$B$3,IF(AB126=listas!$C$4,listas!$B$4,IF(AB126=listas!$C$5,listas!$B$5,IF(AB126=listas!$C$6,listas!$B$6,IF(AB126=listas!$C$7,listas!$B$7,IF(AB126=listas!$C$8,listas!$B$8,""))))))))</f>
        <v>CCE-05</v>
      </c>
      <c r="AD126" s="781">
        <f>51480000+2340000</f>
        <v>53820000</v>
      </c>
      <c r="AE126" s="781"/>
      <c r="AF126" s="781"/>
      <c r="AG126" s="1091">
        <f>+AD126+AE126+AF126</f>
        <v>53820000</v>
      </c>
      <c r="AH126" s="561"/>
      <c r="AI126" s="546"/>
      <c r="AJ126" s="547"/>
      <c r="AK126" s="547"/>
      <c r="AL126" s="549"/>
      <c r="AM126" s="548"/>
      <c r="AN126" s="550"/>
      <c r="AO126" s="666"/>
      <c r="AP126" s="666"/>
      <c r="AQ126" s="666"/>
      <c r="AR126" s="666">
        <v>0</v>
      </c>
      <c r="AS126" s="727">
        <v>4680000</v>
      </c>
      <c r="AT126" s="727">
        <v>4680000</v>
      </c>
      <c r="AU126" s="727">
        <v>4680000</v>
      </c>
      <c r="AV126" s="727">
        <v>4680000</v>
      </c>
      <c r="AW126" s="727">
        <v>4680000</v>
      </c>
      <c r="AX126" s="727">
        <v>4680000</v>
      </c>
      <c r="AY126" s="727">
        <v>4680000</v>
      </c>
      <c r="AZ126" s="727">
        <v>4680000</v>
      </c>
      <c r="BA126" s="727">
        <v>4680000</v>
      </c>
      <c r="BB126" s="727">
        <v>4680000</v>
      </c>
      <c r="BC126" s="727">
        <v>4680000</v>
      </c>
      <c r="BD126" s="666">
        <v>0</v>
      </c>
      <c r="BE126" s="667">
        <f t="shared" si="2"/>
        <v>51480000</v>
      </c>
      <c r="BF126" s="662" t="b">
        <f t="shared" ref="BF126:BF128" si="169">AG126=BE126</f>
        <v>0</v>
      </c>
      <c r="BG126" s="781">
        <f>51480000+2340000</f>
        <v>53820000</v>
      </c>
      <c r="BH126" s="781"/>
      <c r="BI126" s="781"/>
      <c r="BJ126" s="781">
        <f t="shared" ref="BJ126:BJ130" si="170">+BG126+BH126+BI126</f>
        <v>53820000</v>
      </c>
      <c r="BK126" s="941">
        <v>43111</v>
      </c>
      <c r="BL126" s="844">
        <v>7</v>
      </c>
      <c r="BM126" s="561" t="s">
        <v>968</v>
      </c>
      <c r="BN126" s="546"/>
      <c r="BO126" s="547"/>
      <c r="BP126" s="547"/>
      <c r="BQ126" s="667">
        <f t="shared" ref="BQ126:BQ127" si="171">+BN126+BO126+BP126</f>
        <v>0</v>
      </c>
    </row>
    <row r="127" spans="1:70" ht="30" customHeight="1" x14ac:dyDescent="0.2">
      <c r="A127" s="1264"/>
      <c r="B127" s="1264"/>
      <c r="C127" s="1252"/>
      <c r="D127" s="1250"/>
      <c r="E127" s="1248"/>
      <c r="F127" s="1276"/>
      <c r="G127" s="854">
        <v>117</v>
      </c>
      <c r="H127" s="1090">
        <v>309</v>
      </c>
      <c r="I127" s="854">
        <v>55</v>
      </c>
      <c r="J127" s="854" t="s">
        <v>805</v>
      </c>
      <c r="K127" s="855">
        <v>43081</v>
      </c>
      <c r="L127" s="856">
        <v>43107</v>
      </c>
      <c r="M127" s="856">
        <v>43107</v>
      </c>
      <c r="N127" s="849" t="s">
        <v>824</v>
      </c>
      <c r="O127" s="573" t="s">
        <v>830</v>
      </c>
      <c r="P127" s="752" t="s">
        <v>1067</v>
      </c>
      <c r="Q127" s="832">
        <v>80111600</v>
      </c>
      <c r="R127" s="726" t="s">
        <v>771</v>
      </c>
      <c r="S127" s="887">
        <v>20101</v>
      </c>
      <c r="T127" s="887" t="s">
        <v>911</v>
      </c>
      <c r="U127" s="887" t="s">
        <v>850</v>
      </c>
      <c r="V127" s="887" t="s">
        <v>900</v>
      </c>
      <c r="W127" s="751" t="s">
        <v>568</v>
      </c>
      <c r="X127" s="558" t="s">
        <v>569</v>
      </c>
      <c r="Y127" s="558" t="s">
        <v>569</v>
      </c>
      <c r="Z127" s="559">
        <v>351</v>
      </c>
      <c r="AA127" s="622">
        <v>0</v>
      </c>
      <c r="AB127" s="997" t="s">
        <v>626</v>
      </c>
      <c r="AC127" s="846" t="str">
        <f>IF(AB127=listas!$C$1,listas!$B$1,IF(AB127=listas!$C$2,listas!$B$2,IF(AB127=listas!$C$3,listas!$B$3,IF(AB127=listas!$C$4,listas!$B$4,IF(AB127=listas!$C$5,listas!$B$5,IF(AB127=listas!$C$6,listas!$B$6,IF(AB127=listas!$C$7,listas!$B$7,IF(AB127=listas!$C$8,listas!$B$8,""))))))))</f>
        <v>CCE-05</v>
      </c>
      <c r="AD127" s="781">
        <v>53820000</v>
      </c>
      <c r="AE127" s="781"/>
      <c r="AF127" s="781"/>
      <c r="AG127" s="1091">
        <f t="shared" ref="AG127:AG141" si="172">+AD127+AE127+AF127</f>
        <v>53820000</v>
      </c>
      <c r="AH127" s="561"/>
      <c r="AI127" s="546"/>
      <c r="AJ127" s="547"/>
      <c r="AK127" s="547"/>
      <c r="AL127" s="549"/>
      <c r="AM127" s="548"/>
      <c r="AN127" s="550"/>
      <c r="AO127" s="666"/>
      <c r="AP127" s="666"/>
      <c r="AQ127" s="666"/>
      <c r="AR127" s="666">
        <v>0</v>
      </c>
      <c r="AS127" s="727">
        <v>4680000</v>
      </c>
      <c r="AT127" s="727">
        <v>4680000</v>
      </c>
      <c r="AU127" s="727">
        <v>4680000</v>
      </c>
      <c r="AV127" s="727">
        <v>4680000</v>
      </c>
      <c r="AW127" s="727">
        <v>4680000</v>
      </c>
      <c r="AX127" s="727">
        <v>4680000</v>
      </c>
      <c r="AY127" s="727">
        <v>4680000</v>
      </c>
      <c r="AZ127" s="727">
        <v>4680000</v>
      </c>
      <c r="BA127" s="727">
        <v>4680000</v>
      </c>
      <c r="BB127" s="727">
        <v>4680000</v>
      </c>
      <c r="BC127" s="727">
        <v>4680000</v>
      </c>
      <c r="BD127" s="666">
        <v>0</v>
      </c>
      <c r="BE127" s="667">
        <f t="shared" si="2"/>
        <v>51480000</v>
      </c>
      <c r="BF127" s="662" t="b">
        <f t="shared" si="169"/>
        <v>0</v>
      </c>
      <c r="BG127" s="781">
        <v>53820000</v>
      </c>
      <c r="BH127" s="781"/>
      <c r="BI127" s="781"/>
      <c r="BJ127" s="781">
        <f t="shared" si="170"/>
        <v>53820000</v>
      </c>
      <c r="BK127" s="941">
        <v>42746</v>
      </c>
      <c r="BL127" s="844">
        <v>8</v>
      </c>
      <c r="BM127" s="561" t="s">
        <v>969</v>
      </c>
      <c r="BN127" s="546"/>
      <c r="BO127" s="547"/>
      <c r="BP127" s="547"/>
      <c r="BQ127" s="667">
        <f t="shared" si="171"/>
        <v>0</v>
      </c>
    </row>
    <row r="128" spans="1:70" ht="37.5" customHeight="1" x14ac:dyDescent="0.2">
      <c r="A128" s="1264"/>
      <c r="B128" s="1264"/>
      <c r="C128" s="1252"/>
      <c r="D128" s="1250"/>
      <c r="E128" s="1248"/>
      <c r="F128" s="1276"/>
      <c r="G128" s="854">
        <v>118</v>
      </c>
      <c r="H128" s="1090">
        <v>310</v>
      </c>
      <c r="I128" s="854">
        <v>56</v>
      </c>
      <c r="J128" s="854" t="s">
        <v>805</v>
      </c>
      <c r="K128" s="855">
        <v>43084</v>
      </c>
      <c r="L128" s="856">
        <v>43086</v>
      </c>
      <c r="M128" s="856">
        <v>43086</v>
      </c>
      <c r="N128" s="849" t="s">
        <v>824</v>
      </c>
      <c r="O128" s="573" t="s">
        <v>831</v>
      </c>
      <c r="P128" s="752" t="s">
        <v>727</v>
      </c>
      <c r="Q128" s="832">
        <v>80111600</v>
      </c>
      <c r="R128" s="726" t="s">
        <v>771</v>
      </c>
      <c r="S128" s="887">
        <v>20101</v>
      </c>
      <c r="T128" s="887" t="s">
        <v>911</v>
      </c>
      <c r="U128" s="887" t="s">
        <v>850</v>
      </c>
      <c r="V128" s="887" t="s">
        <v>900</v>
      </c>
      <c r="W128" s="751" t="s">
        <v>568</v>
      </c>
      <c r="X128" s="558" t="s">
        <v>569</v>
      </c>
      <c r="Y128" s="558" t="s">
        <v>569</v>
      </c>
      <c r="Z128" s="559">
        <v>351</v>
      </c>
      <c r="AA128" s="622">
        <v>0</v>
      </c>
      <c r="AB128" s="997" t="s">
        <v>626</v>
      </c>
      <c r="AC128" s="846" t="str">
        <f>IF(AB128=listas!$C$1,listas!$B$1,IF(AB128=listas!$C$2,listas!$B$2,IF(AB128=listas!$C$3,listas!$B$3,IF(AB128=listas!$C$4,listas!$B$4,IF(AB128=listas!$C$5,listas!$B$5,IF(AB128=listas!$C$6,listas!$B$6,IF(AB128=listas!$C$7,listas!$B$7,IF(AB128=listas!$C$8,listas!$B$8,""))))))))</f>
        <v>CCE-05</v>
      </c>
      <c r="AD128" s="781">
        <v>46506000</v>
      </c>
      <c r="AE128" s="781"/>
      <c r="AF128" s="781"/>
      <c r="AG128" s="1091">
        <f t="shared" si="172"/>
        <v>46506000</v>
      </c>
      <c r="AH128" s="561"/>
      <c r="AI128" s="546"/>
      <c r="AJ128" s="547"/>
      <c r="AK128" s="547"/>
      <c r="AL128" s="549"/>
      <c r="AM128" s="548"/>
      <c r="AN128" s="550"/>
      <c r="AO128" s="666"/>
      <c r="AP128" s="666"/>
      <c r="AQ128" s="666"/>
      <c r="AR128" s="666">
        <v>0</v>
      </c>
      <c r="AS128" s="727">
        <v>4004000</v>
      </c>
      <c r="AT128" s="727">
        <v>4004000</v>
      </c>
      <c r="AU128" s="727">
        <v>4004000</v>
      </c>
      <c r="AV128" s="727">
        <v>4004000</v>
      </c>
      <c r="AW128" s="727">
        <v>4004000</v>
      </c>
      <c r="AX128" s="727">
        <v>4004000</v>
      </c>
      <c r="AY128" s="727">
        <v>4004000</v>
      </c>
      <c r="AZ128" s="727">
        <v>4004000</v>
      </c>
      <c r="BA128" s="727">
        <v>4004000</v>
      </c>
      <c r="BB128" s="727">
        <v>4004000</v>
      </c>
      <c r="BC128" s="727">
        <v>4004000</v>
      </c>
      <c r="BD128" s="666">
        <v>0</v>
      </c>
      <c r="BE128" s="667">
        <f t="shared" si="2"/>
        <v>44044000</v>
      </c>
      <c r="BF128" s="662" t="b">
        <f t="shared" si="169"/>
        <v>0</v>
      </c>
      <c r="BG128" s="781">
        <v>46506000</v>
      </c>
      <c r="BH128" s="781"/>
      <c r="BI128" s="781"/>
      <c r="BJ128" s="781">
        <f>+BG128+BH128+BI128</f>
        <v>46506000</v>
      </c>
      <c r="BK128" s="941">
        <v>43111</v>
      </c>
      <c r="BL128" s="844">
        <v>6</v>
      </c>
      <c r="BM128" s="561" t="s">
        <v>967</v>
      </c>
      <c r="BN128" s="546"/>
      <c r="BO128" s="547"/>
      <c r="BP128" s="547"/>
      <c r="BQ128" s="667">
        <f>+BN128+BO128+BP128</f>
        <v>0</v>
      </c>
    </row>
    <row r="129" spans="1:69" ht="36" customHeight="1" x14ac:dyDescent="0.2">
      <c r="A129" s="1264"/>
      <c r="B129" s="1264"/>
      <c r="C129" s="1252"/>
      <c r="D129" s="1250"/>
      <c r="E129" s="1248"/>
      <c r="F129" s="1276"/>
      <c r="G129" s="854">
        <v>119</v>
      </c>
      <c r="H129" s="1090">
        <v>324</v>
      </c>
      <c r="I129" s="854">
        <v>57</v>
      </c>
      <c r="J129" s="854" t="s">
        <v>803</v>
      </c>
      <c r="K129" s="855">
        <v>43081</v>
      </c>
      <c r="L129" s="856">
        <v>43083</v>
      </c>
      <c r="M129" s="856">
        <v>43087</v>
      </c>
      <c r="N129" s="849" t="s">
        <v>824</v>
      </c>
      <c r="O129" s="573" t="s">
        <v>825</v>
      </c>
      <c r="P129" s="752" t="s">
        <v>791</v>
      </c>
      <c r="Q129" s="832">
        <v>80121704</v>
      </c>
      <c r="R129" s="620" t="s">
        <v>772</v>
      </c>
      <c r="S129" s="887">
        <v>10103</v>
      </c>
      <c r="T129" s="887" t="s">
        <v>912</v>
      </c>
      <c r="U129" s="887" t="s">
        <v>850</v>
      </c>
      <c r="V129" s="887" t="s">
        <v>900</v>
      </c>
      <c r="W129" s="751" t="s">
        <v>592</v>
      </c>
      <c r="X129" s="558" t="s">
        <v>569</v>
      </c>
      <c r="Y129" s="558" t="s">
        <v>569</v>
      </c>
      <c r="Z129" s="560">
        <v>345</v>
      </c>
      <c r="AA129" s="622">
        <v>0</v>
      </c>
      <c r="AB129" s="997" t="s">
        <v>626</v>
      </c>
      <c r="AC129" s="846" t="str">
        <f>IF(AB129=listas!$C$1,listas!$B$1,IF(AB129=listas!$C$2,listas!$B$2,IF(AB129=listas!$C$3,listas!$B$3,IF(AB129=listas!$C$4,listas!$B$4,IF(AB129=listas!$C$5,listas!$B$5,IF(AB129=listas!$C$6,listas!$B$6,IF(AB129=listas!$C$7,listas!$B$7,IF(AB129=listas!$C$8,listas!$B$8,""))))))))</f>
        <v>CCE-05</v>
      </c>
      <c r="AD129" s="781">
        <v>35880000</v>
      </c>
      <c r="AE129" s="781"/>
      <c r="AF129" s="781"/>
      <c r="AG129" s="1091">
        <f t="shared" si="172"/>
        <v>35880000</v>
      </c>
      <c r="AH129" s="561"/>
      <c r="AI129" s="546"/>
      <c r="AJ129" s="547"/>
      <c r="AK129" s="547"/>
      <c r="AL129" s="549"/>
      <c r="AM129" s="548"/>
      <c r="AN129" s="550"/>
      <c r="AO129" s="666"/>
      <c r="AP129" s="666"/>
      <c r="AQ129" s="666"/>
      <c r="AR129" s="547"/>
      <c r="AS129" s="547">
        <v>3120000</v>
      </c>
      <c r="AT129" s="547">
        <v>3120000</v>
      </c>
      <c r="AU129" s="547">
        <v>3120000</v>
      </c>
      <c r="AV129" s="547">
        <v>3120000</v>
      </c>
      <c r="AW129" s="547">
        <v>3120000</v>
      </c>
      <c r="AX129" s="547">
        <v>3120000</v>
      </c>
      <c r="AY129" s="547">
        <v>3120000</v>
      </c>
      <c r="AZ129" s="547">
        <v>3120000</v>
      </c>
      <c r="BA129" s="547">
        <v>3120000</v>
      </c>
      <c r="BB129" s="547">
        <v>3120000</v>
      </c>
      <c r="BC129" s="547">
        <v>3120000</v>
      </c>
      <c r="BD129" s="666"/>
      <c r="BE129" s="667">
        <f t="shared" ref="BE129:BE133" si="173">SUM(AR129:BD129)</f>
        <v>34320000</v>
      </c>
      <c r="BF129" s="662" t="b">
        <f t="shared" ref="BF129:BF133" si="174">AG129=BE129</f>
        <v>0</v>
      </c>
      <c r="BG129" s="781">
        <v>35880000</v>
      </c>
      <c r="BH129" s="781"/>
      <c r="BI129" s="781"/>
      <c r="BJ129" s="781">
        <f t="shared" ref="BJ129" si="175">+BG129+BH129+BI129</f>
        <v>35880000</v>
      </c>
      <c r="BK129" s="941">
        <v>43105</v>
      </c>
      <c r="BL129" s="844">
        <v>2</v>
      </c>
      <c r="BM129" s="561" t="s">
        <v>973</v>
      </c>
      <c r="BN129" s="546"/>
      <c r="BO129" s="547"/>
      <c r="BP129" s="547"/>
      <c r="BQ129" s="667">
        <f>+BN129+BO129+BP129</f>
        <v>0</v>
      </c>
    </row>
    <row r="130" spans="1:69" ht="36" customHeight="1" x14ac:dyDescent="0.2">
      <c r="A130" s="1264"/>
      <c r="B130" s="1264"/>
      <c r="C130" s="1252"/>
      <c r="D130" s="1250"/>
      <c r="E130" s="1248"/>
      <c r="F130" s="1276"/>
      <c r="G130" s="854">
        <v>120</v>
      </c>
      <c r="H130" s="1090">
        <v>325</v>
      </c>
      <c r="I130" s="854">
        <v>58</v>
      </c>
      <c r="J130" s="854" t="s">
        <v>803</v>
      </c>
      <c r="K130" s="855">
        <v>43081</v>
      </c>
      <c r="L130" s="856">
        <v>43132</v>
      </c>
      <c r="M130" s="856">
        <v>43132</v>
      </c>
      <c r="N130" s="849" t="s">
        <v>824</v>
      </c>
      <c r="O130" s="573" t="s">
        <v>826</v>
      </c>
      <c r="P130" s="752" t="s">
        <v>591</v>
      </c>
      <c r="Q130" s="832">
        <v>80121704</v>
      </c>
      <c r="R130" s="620" t="s">
        <v>772</v>
      </c>
      <c r="S130" s="887">
        <v>10103</v>
      </c>
      <c r="T130" s="887" t="s">
        <v>912</v>
      </c>
      <c r="U130" s="887" t="s">
        <v>850</v>
      </c>
      <c r="V130" s="887" t="s">
        <v>900</v>
      </c>
      <c r="W130" s="751" t="s">
        <v>592</v>
      </c>
      <c r="X130" s="558" t="s">
        <v>569</v>
      </c>
      <c r="Y130" s="558" t="s">
        <v>569</v>
      </c>
      <c r="Z130" s="560">
        <v>345</v>
      </c>
      <c r="AA130" s="622">
        <v>0</v>
      </c>
      <c r="AB130" s="997" t="s">
        <v>626</v>
      </c>
      <c r="AC130" s="846" t="str">
        <f>IF(AB130=listas!$C$1,listas!$B$1,IF(AB130=listas!$C$2,listas!$B$2,IF(AB130=listas!$C$3,listas!$B$3,IF(AB130=listas!$C$4,listas!$B$4,IF(AB130=listas!$C$5,listas!$B$5,IF(AB130=listas!$C$6,listas!$B$6,IF(AB130=listas!$C$7,listas!$B$7,IF(AB130=listas!$C$8,listas!$B$8,""))))))))</f>
        <v>CCE-05</v>
      </c>
      <c r="AD130" s="781">
        <v>84107994</v>
      </c>
      <c r="AE130" s="781"/>
      <c r="AF130" s="781"/>
      <c r="AG130" s="1091">
        <f t="shared" si="172"/>
        <v>84107994</v>
      </c>
      <c r="AH130" s="561"/>
      <c r="AI130" s="546"/>
      <c r="AJ130" s="547"/>
      <c r="AK130" s="547"/>
      <c r="AL130" s="549"/>
      <c r="AM130" s="548"/>
      <c r="AN130" s="550"/>
      <c r="AO130" s="666"/>
      <c r="AP130" s="666"/>
      <c r="AQ130" s="666"/>
      <c r="AR130" s="666"/>
      <c r="AS130" s="547">
        <v>7313739</v>
      </c>
      <c r="AT130" s="547">
        <v>7313739</v>
      </c>
      <c r="AU130" s="547">
        <v>7313739</v>
      </c>
      <c r="AV130" s="547">
        <v>7313739</v>
      </c>
      <c r="AW130" s="547">
        <v>7313739</v>
      </c>
      <c r="AX130" s="566">
        <v>7313739</v>
      </c>
      <c r="AY130" s="547">
        <v>7313739</v>
      </c>
      <c r="AZ130" s="547">
        <v>7313739</v>
      </c>
      <c r="BA130" s="547">
        <v>7313739</v>
      </c>
      <c r="BB130" s="547">
        <v>7313739</v>
      </c>
      <c r="BC130" s="547">
        <v>7313735</v>
      </c>
      <c r="BD130" s="666"/>
      <c r="BE130" s="667">
        <f t="shared" si="173"/>
        <v>80451125</v>
      </c>
      <c r="BF130" s="662" t="b">
        <f t="shared" si="174"/>
        <v>0</v>
      </c>
      <c r="BG130" s="781">
        <v>84107994</v>
      </c>
      <c r="BH130" s="781"/>
      <c r="BI130" s="781"/>
      <c r="BJ130" s="781">
        <f t="shared" si="170"/>
        <v>84107994</v>
      </c>
      <c r="BK130" s="941">
        <v>43105</v>
      </c>
      <c r="BL130" s="844">
        <v>1</v>
      </c>
      <c r="BM130" s="561" t="s">
        <v>972</v>
      </c>
      <c r="BN130" s="546"/>
      <c r="BO130" s="547"/>
      <c r="BP130" s="547"/>
      <c r="BQ130" s="667">
        <f>+BN130+BO130+BP130</f>
        <v>0</v>
      </c>
    </row>
    <row r="131" spans="1:69" ht="69.75" customHeight="1" x14ac:dyDescent="0.2">
      <c r="A131" s="1264"/>
      <c r="B131" s="1264"/>
      <c r="C131" s="1252"/>
      <c r="D131" s="1250"/>
      <c r="E131" s="1248"/>
      <c r="F131" s="1276"/>
      <c r="G131" s="854">
        <v>121</v>
      </c>
      <c r="H131" s="1090">
        <v>323</v>
      </c>
      <c r="I131" s="854">
        <v>59</v>
      </c>
      <c r="J131" s="854" t="s">
        <v>805</v>
      </c>
      <c r="K131" s="855">
        <v>43081</v>
      </c>
      <c r="L131" s="855">
        <v>43081</v>
      </c>
      <c r="M131" s="856">
        <v>43132</v>
      </c>
      <c r="N131" s="849" t="s">
        <v>824</v>
      </c>
      <c r="O131" s="573" t="s">
        <v>834</v>
      </c>
      <c r="P131" s="752" t="s">
        <v>769</v>
      </c>
      <c r="Q131" s="832">
        <v>80121701</v>
      </c>
      <c r="R131" s="620" t="s">
        <v>773</v>
      </c>
      <c r="S131" s="887">
        <v>10103</v>
      </c>
      <c r="T131" s="887" t="s">
        <v>912</v>
      </c>
      <c r="U131" s="887" t="s">
        <v>850</v>
      </c>
      <c r="V131" s="887" t="s">
        <v>900</v>
      </c>
      <c r="W131" s="751" t="s">
        <v>593</v>
      </c>
      <c r="X131" s="558" t="s">
        <v>569</v>
      </c>
      <c r="Y131" s="558" t="s">
        <v>569</v>
      </c>
      <c r="Z131" s="560">
        <v>330</v>
      </c>
      <c r="AA131" s="622">
        <v>0</v>
      </c>
      <c r="AB131" s="997" t="s">
        <v>626</v>
      </c>
      <c r="AC131" s="846" t="str">
        <f>IF(AB131=listas!$C$1,listas!$B$1,IF(AB131=listas!$C$2,listas!$B$2,IF(AB131=listas!$C$3,listas!$B$3,IF(AB131=listas!$C$4,listas!$B$4,IF(AB131=listas!$C$5,listas!$B$5,IF(AB131=listas!$C$6,listas!$B$6,IF(AB131=listas!$C$7,listas!$B$7,IF(AB131=listas!$C$8,listas!$B$8,""))))))))</f>
        <v>CCE-05</v>
      </c>
      <c r="AD131" s="781">
        <v>30000000</v>
      </c>
      <c r="AE131" s="781"/>
      <c r="AF131" s="781"/>
      <c r="AG131" s="1091">
        <f t="shared" si="172"/>
        <v>30000000</v>
      </c>
      <c r="AH131" s="561"/>
      <c r="AI131" s="546"/>
      <c r="AJ131" s="547"/>
      <c r="AK131" s="547"/>
      <c r="AL131" s="549"/>
      <c r="AM131" s="548"/>
      <c r="AN131" s="550"/>
      <c r="AO131" s="666"/>
      <c r="AP131" s="666"/>
      <c r="AQ131" s="666"/>
      <c r="AR131" s="666"/>
      <c r="AS131" s="547">
        <v>2727273</v>
      </c>
      <c r="AT131" s="547">
        <v>2727273</v>
      </c>
      <c r="AU131" s="547">
        <v>2727273</v>
      </c>
      <c r="AV131" s="547">
        <v>2727273</v>
      </c>
      <c r="AW131" s="547">
        <v>2727273</v>
      </c>
      <c r="AX131" s="566">
        <v>2727273</v>
      </c>
      <c r="AY131" s="547">
        <v>2727273</v>
      </c>
      <c r="AZ131" s="547">
        <v>2727273</v>
      </c>
      <c r="BA131" s="547">
        <v>2727273</v>
      </c>
      <c r="BB131" s="547">
        <v>2727273</v>
      </c>
      <c r="BC131" s="547">
        <v>2727270</v>
      </c>
      <c r="BD131" s="666"/>
      <c r="BE131" s="667">
        <f t="shared" si="173"/>
        <v>30000000</v>
      </c>
      <c r="BF131" s="662" t="b">
        <f t="shared" si="174"/>
        <v>1</v>
      </c>
      <c r="BG131" s="781">
        <v>30000000</v>
      </c>
      <c r="BH131" s="781"/>
      <c r="BI131" s="781"/>
      <c r="BJ131" s="781">
        <f>+BG131+BH131</f>
        <v>30000000</v>
      </c>
      <c r="BK131" s="941">
        <v>43115</v>
      </c>
      <c r="BL131" s="844">
        <v>10</v>
      </c>
      <c r="BM131" s="561" t="s">
        <v>964</v>
      </c>
      <c r="BN131" s="546"/>
      <c r="BO131" s="547"/>
      <c r="BP131" s="547"/>
      <c r="BQ131" s="666"/>
    </row>
    <row r="132" spans="1:69" ht="79.5" customHeight="1" x14ac:dyDescent="0.2">
      <c r="A132" s="1264"/>
      <c r="B132" s="1264"/>
      <c r="C132" s="1252"/>
      <c r="D132" s="1250"/>
      <c r="E132" s="1248"/>
      <c r="F132" s="1276"/>
      <c r="G132" s="854">
        <v>122</v>
      </c>
      <c r="H132" s="1090">
        <v>322</v>
      </c>
      <c r="I132" s="854">
        <v>60</v>
      </c>
      <c r="J132" s="854" t="s">
        <v>805</v>
      </c>
      <c r="K132" s="855">
        <v>43081</v>
      </c>
      <c r="L132" s="856">
        <v>43107</v>
      </c>
      <c r="M132" s="856">
        <v>43111</v>
      </c>
      <c r="N132" s="845" t="s">
        <v>869</v>
      </c>
      <c r="O132" s="573"/>
      <c r="P132" s="753" t="s">
        <v>726</v>
      </c>
      <c r="Q132" s="618">
        <v>80111600</v>
      </c>
      <c r="R132" s="726" t="s">
        <v>736</v>
      </c>
      <c r="S132" s="887">
        <v>10105</v>
      </c>
      <c r="T132" s="887" t="s">
        <v>913</v>
      </c>
      <c r="U132" s="887" t="s">
        <v>850</v>
      </c>
      <c r="V132" s="887" t="s">
        <v>892</v>
      </c>
      <c r="W132" s="751" t="s">
        <v>724</v>
      </c>
      <c r="X132" s="728" t="s">
        <v>569</v>
      </c>
      <c r="Y132" s="728" t="s">
        <v>569</v>
      </c>
      <c r="Z132" s="729">
        <v>6</v>
      </c>
      <c r="AA132" s="622">
        <v>1</v>
      </c>
      <c r="AB132" s="997" t="s">
        <v>626</v>
      </c>
      <c r="AC132" s="846" t="str">
        <f>IF(AB132=listas!$C$1,listas!$B$1,IF(AB132=listas!$C$2,listas!$B$2,IF(AB132=listas!$C$3,listas!$B$3,IF(AB132=listas!$C$4,listas!$B$4,IF(AB132=listas!$C$5,listas!$B$5,IF(AB132=listas!$C$6,listas!$B$6,IF(AB132=listas!$C$7,listas!$B$7,IF(AB132=listas!$C$8,listas!$B$8,""))))))))</f>
        <v>CCE-05</v>
      </c>
      <c r="AD132" s="781">
        <v>17850000</v>
      </c>
      <c r="AE132" s="781"/>
      <c r="AF132" s="781"/>
      <c r="AG132" s="1091">
        <f t="shared" si="172"/>
        <v>17850000</v>
      </c>
      <c r="AH132" s="561"/>
      <c r="AI132" s="546"/>
      <c r="AJ132" s="547"/>
      <c r="AK132" s="547"/>
      <c r="AL132" s="549"/>
      <c r="AM132" s="548"/>
      <c r="AN132" s="550"/>
      <c r="AO132" s="666"/>
      <c r="AP132" s="666"/>
      <c r="AQ132" s="666"/>
      <c r="AR132" s="666"/>
      <c r="AS132" s="565">
        <v>2975000</v>
      </c>
      <c r="AT132" s="565">
        <v>2975000</v>
      </c>
      <c r="AU132" s="565">
        <v>2975000</v>
      </c>
      <c r="AV132" s="565">
        <v>2975000</v>
      </c>
      <c r="AW132" s="565">
        <v>2975000</v>
      </c>
      <c r="AX132" s="567">
        <v>2975000</v>
      </c>
      <c r="AY132" s="666"/>
      <c r="AZ132" s="666"/>
      <c r="BA132" s="666"/>
      <c r="BB132" s="666"/>
      <c r="BC132" s="666"/>
      <c r="BD132" s="666"/>
      <c r="BE132" s="667">
        <f t="shared" si="173"/>
        <v>17850000</v>
      </c>
      <c r="BF132" s="662" t="b">
        <f t="shared" si="174"/>
        <v>1</v>
      </c>
      <c r="BG132" s="781">
        <v>17850000</v>
      </c>
      <c r="BH132" s="781"/>
      <c r="BI132" s="781"/>
      <c r="BJ132" s="781">
        <f t="shared" ref="BJ132" si="176">+BG132+BH132+BI132</f>
        <v>17850000</v>
      </c>
      <c r="BK132" s="941">
        <v>42761</v>
      </c>
      <c r="BL132" s="942">
        <v>64</v>
      </c>
      <c r="BM132" s="561" t="s">
        <v>1028</v>
      </c>
      <c r="BN132" s="546"/>
      <c r="BO132" s="547"/>
      <c r="BP132" s="547"/>
      <c r="BQ132" s="666"/>
    </row>
    <row r="133" spans="1:69" ht="70.5" customHeight="1" x14ac:dyDescent="0.2">
      <c r="A133" s="1264"/>
      <c r="B133" s="1264"/>
      <c r="C133" s="1252"/>
      <c r="D133" s="1250"/>
      <c r="E133" s="1248"/>
      <c r="F133" s="1276"/>
      <c r="G133" s="854">
        <v>123</v>
      </c>
      <c r="H133" s="1090">
        <v>321</v>
      </c>
      <c r="I133" s="854">
        <v>61</v>
      </c>
      <c r="J133" s="854" t="s">
        <v>803</v>
      </c>
      <c r="K133" s="855">
        <v>43081</v>
      </c>
      <c r="L133" s="855">
        <v>43086</v>
      </c>
      <c r="M133" s="854" t="s">
        <v>806</v>
      </c>
      <c r="N133" s="849" t="s">
        <v>824</v>
      </c>
      <c r="O133" s="573" t="s">
        <v>841</v>
      </c>
      <c r="P133" s="752" t="s">
        <v>557</v>
      </c>
      <c r="Q133" s="618">
        <v>80111601</v>
      </c>
      <c r="R133" s="620" t="s">
        <v>772</v>
      </c>
      <c r="S133" s="887">
        <v>20201</v>
      </c>
      <c r="T133" s="887" t="s">
        <v>911</v>
      </c>
      <c r="U133" s="887" t="s">
        <v>850</v>
      </c>
      <c r="V133" s="887" t="s">
        <v>892</v>
      </c>
      <c r="W133" s="751" t="s">
        <v>592</v>
      </c>
      <c r="X133" s="558" t="s">
        <v>559</v>
      </c>
      <c r="Y133" s="558" t="s">
        <v>559</v>
      </c>
      <c r="Z133" s="559">
        <v>345</v>
      </c>
      <c r="AA133" s="622">
        <v>0</v>
      </c>
      <c r="AB133" s="997" t="s">
        <v>626</v>
      </c>
      <c r="AC133" s="846" t="str">
        <f>IF(AB133=listas!$C$1,listas!$B$1,IF(AB133=listas!$C$2,listas!$B$2,IF(AB133=listas!$C$3,listas!$B$3,IF(AB133=listas!$C$4,listas!$B$4,IF(AB133=listas!$C$5,listas!$B$5,IF(AB133=listas!$C$6,listas!$B$6,IF(AB133=listas!$C$7,listas!$B$7,IF(AB133=listas!$C$8,listas!$B$8,""))))))))</f>
        <v>CCE-05</v>
      </c>
      <c r="AD133" s="781">
        <v>40825699</v>
      </c>
      <c r="AE133" s="781"/>
      <c r="AF133" s="781"/>
      <c r="AG133" s="1091">
        <f t="shared" si="172"/>
        <v>40825699</v>
      </c>
      <c r="AH133" s="561"/>
      <c r="AI133" s="546">
        <v>3550060.8000000003</v>
      </c>
      <c r="AJ133" s="547">
        <v>3550060.8000000003</v>
      </c>
      <c r="AK133" s="547">
        <v>3550060.8000000003</v>
      </c>
      <c r="AL133" s="549">
        <v>3550060.8000000003</v>
      </c>
      <c r="AM133" s="548">
        <v>3550060.8000000003</v>
      </c>
      <c r="AN133" s="550">
        <v>3550060.8000000003</v>
      </c>
      <c r="AO133" s="666">
        <v>3550060.8000000003</v>
      </c>
      <c r="AP133" s="666">
        <v>3550060.8000000003</v>
      </c>
      <c r="AQ133" s="666">
        <v>3550060.8000000003</v>
      </c>
      <c r="AR133" s="666">
        <v>0</v>
      </c>
      <c r="AS133" s="667">
        <v>3550060</v>
      </c>
      <c r="AT133" s="667">
        <v>3550060</v>
      </c>
      <c r="AU133" s="667">
        <v>3550060</v>
      </c>
      <c r="AV133" s="667">
        <v>3550060</v>
      </c>
      <c r="AW133" s="667">
        <v>3550060</v>
      </c>
      <c r="AX133" s="704">
        <v>3550060</v>
      </c>
      <c r="AY133" s="667">
        <v>3550060</v>
      </c>
      <c r="AZ133" s="667">
        <v>3550060</v>
      </c>
      <c r="BA133" s="667">
        <v>3550060</v>
      </c>
      <c r="BB133" s="667">
        <v>3550060</v>
      </c>
      <c r="BC133" s="667">
        <v>3550069</v>
      </c>
      <c r="BD133" s="666">
        <v>0</v>
      </c>
      <c r="BE133" s="667">
        <f t="shared" si="173"/>
        <v>39050669</v>
      </c>
      <c r="BF133" s="662" t="b">
        <f t="shared" si="174"/>
        <v>0</v>
      </c>
      <c r="BG133" s="781">
        <v>40825699</v>
      </c>
      <c r="BH133" s="781"/>
      <c r="BI133" s="781"/>
      <c r="BJ133" s="781">
        <f t="shared" ref="BJ133" si="177">+BG133+BH133+BI133</f>
        <v>40825699</v>
      </c>
      <c r="BK133" s="941">
        <v>43116</v>
      </c>
      <c r="BL133" s="942">
        <v>15</v>
      </c>
      <c r="BM133" s="943" t="s">
        <v>974</v>
      </c>
      <c r="BN133" s="546"/>
      <c r="BO133" s="547"/>
      <c r="BP133" s="547"/>
      <c r="BQ133" s="666"/>
    </row>
    <row r="134" spans="1:69" ht="1.5" customHeight="1" x14ac:dyDescent="0.2">
      <c r="A134" s="1264" t="str">
        <f>+A126</f>
        <v>184 Fortalecimiento de la gestión educativa institucional</v>
      </c>
      <c r="B134" s="1264" t="str">
        <f t="shared" ref="B134:F134" si="178">+B126</f>
        <v>Codido 419
Sostener en el 100% la implementación del Sistema Integrado de Gestión</v>
      </c>
      <c r="C134" s="1264" t="str">
        <f t="shared" si="178"/>
        <v>Sostenibilidad del   Sistema Integrado de Gestión</v>
      </c>
      <c r="D134" s="1264" t="str">
        <f t="shared" si="178"/>
        <v>Sostener 100% la implementación del Sistema Integrado de Gestión</v>
      </c>
      <c r="E134" s="1264" t="str">
        <f t="shared" si="178"/>
        <v>Sostenibilidad del Sistema Integrado de Gestión</v>
      </c>
      <c r="F134" s="1276" t="str">
        <f t="shared" si="178"/>
        <v>Sostenibilidad del SIG en el ámbito de los subsistemas de Calidad, Control Interno, Seguridad de la Información y Gestión Documental y Archivo</v>
      </c>
      <c r="G134" s="854"/>
      <c r="H134" s="982"/>
      <c r="I134" s="857">
        <v>90</v>
      </c>
      <c r="J134" s="871"/>
      <c r="K134" s="871"/>
      <c r="L134" s="872"/>
      <c r="M134" s="861"/>
      <c r="N134" s="861"/>
      <c r="O134" s="861"/>
      <c r="P134" s="753" t="s">
        <v>596</v>
      </c>
      <c r="Q134" s="1021">
        <v>43211507</v>
      </c>
      <c r="R134" s="726" t="s">
        <v>771</v>
      </c>
      <c r="S134" s="832">
        <v>20102</v>
      </c>
      <c r="T134" s="1021" t="s">
        <v>908</v>
      </c>
      <c r="U134" s="1021" t="s">
        <v>853</v>
      </c>
      <c r="V134" s="1021" t="s">
        <v>914</v>
      </c>
      <c r="W134" s="751" t="s">
        <v>568</v>
      </c>
      <c r="X134" s="728" t="s">
        <v>109</v>
      </c>
      <c r="Y134" s="728" t="s">
        <v>35</v>
      </c>
      <c r="Z134" s="1030">
        <v>360</v>
      </c>
      <c r="AA134" s="622">
        <v>0</v>
      </c>
      <c r="AB134" s="1024" t="s">
        <v>1039</v>
      </c>
      <c r="AC134" s="846" t="str">
        <f>IF(AB134=listas!$C$1,listas!$B$1,IF(AB134=listas!$C$2,listas!$B$2,IF(AB134=listas!$C$3,listas!$B$3,IF(AB134=listas!$C$4,listas!$B$4,IF(AB134=listas!$C$5,listas!$B$5,IF(AB134=listas!$C$6,listas!$B$6,IF(AB134=listas!$C$7,listas!$B$7,IF(AB134=listas!$C$8,listas!$B$8,""))))))))</f>
        <v>CCE-07</v>
      </c>
      <c r="AD134" s="782">
        <f>(22000000-4406000)+2000000-5885994-753038+2000000-14954968</f>
        <v>0</v>
      </c>
      <c r="AE134" s="781"/>
      <c r="AF134" s="781">
        <f>60406000-37692283-22713717</f>
        <v>0</v>
      </c>
      <c r="AG134" s="1091">
        <f t="shared" si="172"/>
        <v>0</v>
      </c>
      <c r="AH134" s="561"/>
      <c r="AI134" s="546"/>
      <c r="AJ134" s="547"/>
      <c r="AK134" s="547"/>
      <c r="AL134" s="549"/>
      <c r="AM134" s="548"/>
      <c r="AN134" s="550"/>
      <c r="AO134" s="666"/>
      <c r="AP134" s="666"/>
      <c r="AQ134" s="666"/>
      <c r="AR134" s="666"/>
      <c r="AS134" s="666"/>
      <c r="AT134" s="666"/>
      <c r="AU134" s="666"/>
      <c r="AW134" s="730">
        <f>+AG134</f>
        <v>0</v>
      </c>
      <c r="AY134" s="666"/>
      <c r="AZ134" s="666"/>
      <c r="BA134" s="666"/>
      <c r="BB134" s="666"/>
      <c r="BC134" s="666"/>
      <c r="BD134" s="666"/>
      <c r="BE134" s="667">
        <f t="shared" si="2"/>
        <v>0</v>
      </c>
      <c r="BF134" s="662" t="b">
        <f t="shared" ref="BF134:BF152" si="179">AG134=BE134</f>
        <v>1</v>
      </c>
      <c r="BG134" s="944"/>
      <c r="BH134" s="782"/>
      <c r="BI134" s="782"/>
      <c r="BJ134" s="781"/>
      <c r="BK134" s="941"/>
      <c r="BL134" s="942"/>
      <c r="BM134" s="561"/>
      <c r="BN134" s="546"/>
      <c r="BO134" s="547"/>
      <c r="BP134" s="547"/>
      <c r="BQ134" s="666"/>
    </row>
    <row r="135" spans="1:69" ht="40.5" customHeight="1" x14ac:dyDescent="0.2">
      <c r="A135" s="1264"/>
      <c r="B135" s="1264"/>
      <c r="C135" s="1264"/>
      <c r="D135" s="1264"/>
      <c r="E135" s="1264"/>
      <c r="F135" s="1264"/>
      <c r="G135" s="854">
        <v>163</v>
      </c>
      <c r="H135" s="1090">
        <v>348</v>
      </c>
      <c r="I135" s="857"/>
      <c r="J135" s="871"/>
      <c r="K135" s="860"/>
      <c r="L135" s="861"/>
      <c r="M135" s="861"/>
      <c r="N135" s="861"/>
      <c r="O135" s="861"/>
      <c r="P135" s="726" t="s">
        <v>1068</v>
      </c>
      <c r="Q135" s="1094">
        <v>43211507</v>
      </c>
      <c r="R135" s="726" t="s">
        <v>771</v>
      </c>
      <c r="S135" s="832">
        <v>20102</v>
      </c>
      <c r="T135" s="1094" t="s">
        <v>908</v>
      </c>
      <c r="U135" s="1094" t="s">
        <v>853</v>
      </c>
      <c r="V135" s="1094" t="s">
        <v>914</v>
      </c>
      <c r="W135" s="751" t="s">
        <v>568</v>
      </c>
      <c r="X135" s="728" t="s">
        <v>389</v>
      </c>
      <c r="Y135" s="728" t="s">
        <v>358</v>
      </c>
      <c r="Z135" s="1030">
        <v>3</v>
      </c>
      <c r="AA135" s="622">
        <v>1</v>
      </c>
      <c r="AB135" s="1095" t="s">
        <v>1039</v>
      </c>
      <c r="AC135" s="846" t="str">
        <f>IF(AB135=listas!$C$1,listas!$B$1,IF(AB135=listas!$C$2,listas!$B$2,IF(AB135=listas!$C$3,listas!$B$3,IF(AB135=listas!$C$4,listas!$B$4,IF(AB135=listas!$C$5,listas!$B$5,IF(AB135=listas!$C$6,listas!$B$6,IF(AB135=listas!$C$7,listas!$B$7,IF(AB135=listas!$C$8,listas!$B$8,""))))))))</f>
        <v>CCE-07</v>
      </c>
      <c r="AD135" s="782">
        <v>15403933</v>
      </c>
      <c r="AE135" s="781">
        <v>37692283</v>
      </c>
      <c r="AF135" s="781">
        <v>22713713</v>
      </c>
      <c r="AG135" s="1091">
        <f>+AD135+AE135+AF135</f>
        <v>75809929</v>
      </c>
      <c r="AH135" s="561"/>
      <c r="AI135" s="546"/>
      <c r="AJ135" s="547"/>
      <c r="AK135" s="547"/>
      <c r="AL135" s="549"/>
      <c r="AM135" s="548"/>
      <c r="AN135" s="550"/>
      <c r="AO135" s="666"/>
      <c r="AP135" s="666"/>
      <c r="AQ135" s="666"/>
      <c r="AR135" s="666"/>
      <c r="AS135" s="666"/>
      <c r="AT135" s="666"/>
      <c r="AU135" s="666"/>
      <c r="AW135" s="730"/>
      <c r="AY135" s="666"/>
      <c r="AZ135" s="666"/>
      <c r="BA135" s="666"/>
      <c r="BB135" s="666"/>
      <c r="BC135" s="666"/>
      <c r="BD135" s="666"/>
      <c r="BE135" s="667"/>
      <c r="BG135" s="944"/>
      <c r="BH135" s="782"/>
      <c r="BI135" s="782"/>
      <c r="BJ135" s="781"/>
      <c r="BK135" s="941"/>
      <c r="BL135" s="942"/>
      <c r="BM135" s="561"/>
      <c r="BN135" s="546"/>
      <c r="BO135" s="547"/>
      <c r="BP135" s="547"/>
      <c r="BQ135" s="666"/>
    </row>
    <row r="136" spans="1:69" ht="24" x14ac:dyDescent="0.2">
      <c r="A136" s="1264"/>
      <c r="B136" s="1264"/>
      <c r="C136" s="1264"/>
      <c r="D136" s="1264"/>
      <c r="E136" s="1264"/>
      <c r="F136" s="1276"/>
      <c r="G136" s="854">
        <v>148</v>
      </c>
      <c r="H136" s="854"/>
      <c r="I136" s="857"/>
      <c r="J136" s="871"/>
      <c r="K136" s="860"/>
      <c r="L136" s="861"/>
      <c r="M136" s="861"/>
      <c r="N136" s="861"/>
      <c r="O136" s="861"/>
      <c r="P136" s="753" t="s">
        <v>1036</v>
      </c>
      <c r="Q136" s="1021">
        <v>43211507</v>
      </c>
      <c r="R136" s="726" t="s">
        <v>771</v>
      </c>
      <c r="S136" s="832">
        <v>20102</v>
      </c>
      <c r="T136" s="1021" t="s">
        <v>908</v>
      </c>
      <c r="U136" s="1021" t="s">
        <v>853</v>
      </c>
      <c r="V136" s="1021" t="s">
        <v>914</v>
      </c>
      <c r="W136" s="751" t="s">
        <v>568</v>
      </c>
      <c r="X136" s="728" t="s">
        <v>109</v>
      </c>
      <c r="Y136" s="728" t="s">
        <v>35</v>
      </c>
      <c r="Z136" s="1030">
        <v>360</v>
      </c>
      <c r="AA136" s="622">
        <v>0</v>
      </c>
      <c r="AB136" s="1024" t="s">
        <v>611</v>
      </c>
      <c r="AC136" s="846" t="str">
        <f>IF(AB136=listas!$C$1,listas!$B$1,IF(AB136=listas!$C$2,listas!$B$2,IF(AB136=listas!$C$3,listas!$B$3,IF(AB136=listas!$C$4,listas!$B$4,IF(AB136=listas!$C$5,listas!$B$5,IF(AB136=listas!$C$6,listas!$B$6,IF(AB136=listas!$C$7,listas!$B$7,IF(AB136=listas!$C$8,listas!$B$8,""))))))))</f>
        <v>CCE-10</v>
      </c>
      <c r="AD136" s="782"/>
      <c r="AE136" s="781"/>
      <c r="AF136" s="781"/>
      <c r="AG136" s="1091">
        <f>+AD136+AE136+AF136</f>
        <v>0</v>
      </c>
      <c r="AH136" s="561"/>
      <c r="AI136" s="546"/>
      <c r="AJ136" s="547"/>
      <c r="AK136" s="547"/>
      <c r="AL136" s="549"/>
      <c r="AM136" s="548"/>
      <c r="AN136" s="550"/>
      <c r="AO136" s="666"/>
      <c r="AP136" s="666"/>
      <c r="AQ136" s="666"/>
      <c r="AR136" s="666"/>
      <c r="AS136" s="666"/>
      <c r="AT136" s="666"/>
      <c r="AU136" s="666"/>
      <c r="AW136" s="730"/>
      <c r="AY136" s="666"/>
      <c r="AZ136" s="666"/>
      <c r="BA136" s="666"/>
      <c r="BB136" s="666"/>
      <c r="BC136" s="666"/>
      <c r="BD136" s="666"/>
      <c r="BE136" s="667"/>
      <c r="BG136" s="944"/>
      <c r="BH136" s="782"/>
      <c r="BI136" s="782"/>
      <c r="BJ136" s="781"/>
      <c r="BK136" s="941"/>
      <c r="BL136" s="942"/>
      <c r="BM136" s="561"/>
      <c r="BN136" s="546"/>
      <c r="BO136" s="547"/>
      <c r="BP136" s="547"/>
      <c r="BQ136" s="666"/>
    </row>
    <row r="137" spans="1:69" ht="35.25" customHeight="1" x14ac:dyDescent="0.2">
      <c r="A137" s="1264"/>
      <c r="B137" s="1264"/>
      <c r="C137" s="1264"/>
      <c r="D137" s="1264"/>
      <c r="E137" s="1264"/>
      <c r="F137" s="1264"/>
      <c r="G137" s="854">
        <v>125</v>
      </c>
      <c r="H137" s="854">
        <v>349</v>
      </c>
      <c r="I137" s="858"/>
      <c r="J137" s="858"/>
      <c r="K137" s="860"/>
      <c r="L137" s="861"/>
      <c r="M137" s="859"/>
      <c r="N137" s="859"/>
      <c r="O137" s="859"/>
      <c r="P137" s="753" t="s">
        <v>570</v>
      </c>
      <c r="Q137" s="1021">
        <v>43201618</v>
      </c>
      <c r="R137" s="726" t="s">
        <v>771</v>
      </c>
      <c r="S137" s="832">
        <v>20102</v>
      </c>
      <c r="T137" s="1021" t="s">
        <v>908</v>
      </c>
      <c r="U137" s="1021" t="s">
        <v>853</v>
      </c>
      <c r="V137" s="1021" t="s">
        <v>914</v>
      </c>
      <c r="W137" s="751" t="s">
        <v>568</v>
      </c>
      <c r="X137" s="728" t="s">
        <v>358</v>
      </c>
      <c r="Y137" s="728" t="s">
        <v>101</v>
      </c>
      <c r="Z137" s="1030">
        <v>2</v>
      </c>
      <c r="AA137" s="622">
        <v>1</v>
      </c>
      <c r="AB137" s="1024" t="s">
        <v>611</v>
      </c>
      <c r="AC137" s="846" t="str">
        <f>IF(AB137=listas!$C$1,listas!$B$1,IF(AB137=listas!$C$2,listas!$B$2,IF(AB137=listas!$C$3,listas!$B$3,IF(AB137=listas!$C$4,listas!$B$4,IF(AB137=listas!$C$5,listas!$B$5,IF(AB137=listas!$C$6,listas!$B$6,IF(AB137=listas!$C$7,listas!$B$7,IF(AB137=listas!$C$8,listas!$B$8,""))))))))</f>
        <v>CCE-10</v>
      </c>
      <c r="AD137" s="782">
        <v>10935776</v>
      </c>
      <c r="AE137" s="781"/>
      <c r="AF137" s="781"/>
      <c r="AG137" s="1091">
        <f>+AD137+AE137+AF137</f>
        <v>10935776</v>
      </c>
      <c r="AH137" s="561"/>
      <c r="AI137" s="546"/>
      <c r="AJ137" s="547"/>
      <c r="AK137" s="547"/>
      <c r="AL137" s="549"/>
      <c r="AM137" s="548"/>
      <c r="AN137" s="550"/>
      <c r="AO137" s="666"/>
      <c r="AP137" s="666"/>
      <c r="AQ137" s="666"/>
      <c r="AR137" s="666"/>
      <c r="AS137" s="666"/>
      <c r="AT137" s="666"/>
      <c r="AU137" s="666"/>
      <c r="AV137" s="666"/>
      <c r="AW137" s="730">
        <v>10891904</v>
      </c>
      <c r="AY137" s="666"/>
      <c r="AZ137" s="666"/>
      <c r="BA137" s="666"/>
      <c r="BB137" s="666"/>
      <c r="BC137" s="666"/>
      <c r="BD137" s="666"/>
      <c r="BE137" s="667">
        <f t="shared" si="2"/>
        <v>10891904</v>
      </c>
      <c r="BF137" s="662" t="b">
        <f t="shared" si="179"/>
        <v>0</v>
      </c>
      <c r="BG137" s="767"/>
      <c r="BH137" s="782"/>
      <c r="BI137" s="782"/>
      <c r="BJ137" s="781"/>
      <c r="BK137" s="941"/>
      <c r="BL137" s="942"/>
      <c r="BM137" s="561"/>
      <c r="BN137" s="546"/>
      <c r="BO137" s="547"/>
      <c r="BP137" s="547"/>
      <c r="BQ137" s="666"/>
    </row>
    <row r="138" spans="1:69" ht="55.5" customHeight="1" x14ac:dyDescent="0.2">
      <c r="A138" s="1264"/>
      <c r="B138" s="1264"/>
      <c r="C138" s="1264"/>
      <c r="D138" s="1264"/>
      <c r="E138" s="1264"/>
      <c r="F138" s="1276"/>
      <c r="G138" s="854">
        <v>126</v>
      </c>
      <c r="H138" s="1090">
        <v>320</v>
      </c>
      <c r="I138" s="847">
        <v>62</v>
      </c>
      <c r="J138" s="880" t="s">
        <v>805</v>
      </c>
      <c r="K138" s="867"/>
      <c r="L138" s="854"/>
      <c r="M138" s="854"/>
      <c r="N138" s="845" t="s">
        <v>869</v>
      </c>
      <c r="O138" s="854"/>
      <c r="P138" s="1031" t="s">
        <v>571</v>
      </c>
      <c r="Q138" s="1021">
        <v>80111600</v>
      </c>
      <c r="R138" s="726" t="s">
        <v>771</v>
      </c>
      <c r="S138" s="832">
        <v>20102</v>
      </c>
      <c r="T138" s="1021" t="s">
        <v>908</v>
      </c>
      <c r="U138" s="1021" t="s">
        <v>850</v>
      </c>
      <c r="V138" s="1021" t="s">
        <v>892</v>
      </c>
      <c r="W138" s="751" t="s">
        <v>568</v>
      </c>
      <c r="X138" s="728" t="s">
        <v>559</v>
      </c>
      <c r="Y138" s="728" t="s">
        <v>569</v>
      </c>
      <c r="Z138" s="1030">
        <v>360</v>
      </c>
      <c r="AA138" s="622">
        <v>0</v>
      </c>
      <c r="AB138" s="1024" t="s">
        <v>626</v>
      </c>
      <c r="AC138" s="846" t="str">
        <f>IF(AB138=listas!$C$1,listas!$B$1,IF(AB138=listas!$C$2,listas!$B$2,IF(AB138=listas!$C$3,listas!$B$3,IF(AB138=listas!$C$4,listas!$B$4,IF(AB138=listas!$C$5,listas!$B$5,IF(AB138=listas!$C$6,listas!$B$6,IF(AB138=listas!$C$7,listas!$B$7,IF(AB138=listas!$C$8,listas!$B$8,""))))))))</f>
        <v>CCE-05</v>
      </c>
      <c r="AD138" s="782">
        <f>(62650598)+(500000*12)</f>
        <v>68650598</v>
      </c>
      <c r="AE138" s="781"/>
      <c r="AF138" s="781"/>
      <c r="AG138" s="1091">
        <f t="shared" si="172"/>
        <v>68650598</v>
      </c>
      <c r="AH138" s="561"/>
      <c r="AI138" s="546"/>
      <c r="AJ138" s="547"/>
      <c r="AK138" s="547"/>
      <c r="AL138" s="549"/>
      <c r="AM138" s="548"/>
      <c r="AN138" s="550"/>
      <c r="AO138" s="666"/>
      <c r="AP138" s="666"/>
      <c r="AQ138" s="666"/>
      <c r="AR138" s="666"/>
      <c r="AS138" s="667"/>
      <c r="AT138" s="666"/>
      <c r="AU138" s="666"/>
      <c r="AV138" s="666"/>
      <c r="AW138" s="666"/>
      <c r="AX138" s="704"/>
      <c r="AY138" s="722">
        <f>+AG138</f>
        <v>68650598</v>
      </c>
      <c r="BA138" s="666"/>
      <c r="BB138" s="666"/>
      <c r="BC138" s="666"/>
      <c r="BD138" s="666"/>
      <c r="BE138" s="667">
        <f t="shared" si="2"/>
        <v>68650598</v>
      </c>
      <c r="BF138" s="662" t="b">
        <f t="shared" si="179"/>
        <v>1</v>
      </c>
      <c r="BG138" s="782">
        <f>(62650598)+(500000*12)</f>
        <v>68650598</v>
      </c>
      <c r="BH138" s="781"/>
      <c r="BI138" s="781"/>
      <c r="BJ138" s="781">
        <f t="shared" ref="BJ138" si="180">+BG138+BH138+BI138</f>
        <v>68650598</v>
      </c>
      <c r="BK138" s="941">
        <v>43126</v>
      </c>
      <c r="BL138" s="942">
        <v>70</v>
      </c>
      <c r="BM138" s="561" t="s">
        <v>971</v>
      </c>
      <c r="BN138" s="546"/>
      <c r="BO138" s="547"/>
      <c r="BP138" s="547"/>
      <c r="BQ138" s="666"/>
    </row>
    <row r="139" spans="1:69" ht="33" customHeight="1" x14ac:dyDescent="0.2">
      <c r="A139" s="1264"/>
      <c r="B139" s="1264"/>
      <c r="C139" s="1264"/>
      <c r="D139" s="1264"/>
      <c r="E139" s="1264"/>
      <c r="F139" s="1276"/>
      <c r="G139" s="854">
        <v>127</v>
      </c>
      <c r="H139" s="1090">
        <v>319</v>
      </c>
      <c r="I139" s="854">
        <v>63</v>
      </c>
      <c r="J139" s="854" t="s">
        <v>805</v>
      </c>
      <c r="K139" s="855">
        <v>43081</v>
      </c>
      <c r="L139" s="855">
        <v>43088</v>
      </c>
      <c r="M139" s="856">
        <v>43132</v>
      </c>
      <c r="N139" s="849" t="s">
        <v>824</v>
      </c>
      <c r="O139" s="573" t="s">
        <v>840</v>
      </c>
      <c r="P139" s="753" t="s">
        <v>594</v>
      </c>
      <c r="Q139" s="1021">
        <v>81116000</v>
      </c>
      <c r="R139" s="726" t="s">
        <v>734</v>
      </c>
      <c r="S139" s="1021">
        <v>1010805</v>
      </c>
      <c r="T139" s="1021" t="s">
        <v>915</v>
      </c>
      <c r="U139" s="1021" t="s">
        <v>850</v>
      </c>
      <c r="V139" s="1021" t="s">
        <v>892</v>
      </c>
      <c r="W139" s="751" t="s">
        <v>662</v>
      </c>
      <c r="X139" s="728" t="s">
        <v>559</v>
      </c>
      <c r="Y139" s="728" t="s">
        <v>559</v>
      </c>
      <c r="Z139" s="1030">
        <v>345</v>
      </c>
      <c r="AA139" s="622">
        <v>0</v>
      </c>
      <c r="AB139" s="1024" t="s">
        <v>626</v>
      </c>
      <c r="AC139" s="846" t="str">
        <f>IF(AB139=listas!$C$1,listas!$B$1,IF(AB139=listas!$C$2,listas!$B$2,IF(AB139=listas!$C$3,listas!$B$3,IF(AB139=listas!$C$4,listas!$B$4,IF(AB139=listas!$C$5,listas!$B$5,IF(AB139=listas!$C$6,listas!$B$6,IF(AB139=listas!$C$7,listas!$B$7,IF(AB139=listas!$C$8,listas!$B$8,""))))))))</f>
        <v>CCE-05</v>
      </c>
      <c r="AD139" s="782">
        <v>26952849</v>
      </c>
      <c r="AE139" s="781"/>
      <c r="AF139" s="781"/>
      <c r="AG139" s="1091">
        <f t="shared" si="172"/>
        <v>26952849</v>
      </c>
      <c r="AH139" s="561"/>
      <c r="AI139" s="546"/>
      <c r="AJ139" s="547"/>
      <c r="AK139" s="547"/>
      <c r="AL139" s="549"/>
      <c r="AM139" s="548"/>
      <c r="AN139" s="550"/>
      <c r="AO139" s="666"/>
      <c r="AP139" s="666"/>
      <c r="AQ139" s="666"/>
      <c r="AR139" s="666">
        <v>0</v>
      </c>
      <c r="AS139" s="727">
        <v>5220883</v>
      </c>
      <c r="AT139" s="727">
        <f>+AS139</f>
        <v>5220883</v>
      </c>
      <c r="AU139" s="727">
        <f t="shared" ref="AU139:BB139" si="181">+AT139</f>
        <v>5220883</v>
      </c>
      <c r="AV139" s="727">
        <f t="shared" si="181"/>
        <v>5220883</v>
      </c>
      <c r="AW139" s="727">
        <f t="shared" si="181"/>
        <v>5220883</v>
      </c>
      <c r="AX139" s="727">
        <f t="shared" si="181"/>
        <v>5220883</v>
      </c>
      <c r="AY139" s="727">
        <f t="shared" si="181"/>
        <v>5220883</v>
      </c>
      <c r="AZ139" s="727">
        <f t="shared" si="181"/>
        <v>5220883</v>
      </c>
      <c r="BA139" s="727">
        <f t="shared" si="181"/>
        <v>5220883</v>
      </c>
      <c r="BB139" s="727">
        <f t="shared" si="181"/>
        <v>5220883</v>
      </c>
      <c r="BC139" s="727">
        <f>+BB139</f>
        <v>5220883</v>
      </c>
      <c r="BD139" s="727">
        <f>+BC139-6</f>
        <v>5220877</v>
      </c>
      <c r="BE139" s="667">
        <f t="shared" si="2"/>
        <v>62650590</v>
      </c>
      <c r="BF139" s="662" t="b">
        <f t="shared" si="179"/>
        <v>0</v>
      </c>
      <c r="BG139" s="767">
        <v>26952849</v>
      </c>
      <c r="BH139" s="782"/>
      <c r="BI139" s="782"/>
      <c r="BJ139" s="781">
        <f>+BG139+BH139</f>
        <v>26952849</v>
      </c>
      <c r="BK139" s="940">
        <v>43117</v>
      </c>
      <c r="BL139" s="942">
        <v>20</v>
      </c>
      <c r="BM139" s="975" t="s">
        <v>963</v>
      </c>
      <c r="BN139" s="546"/>
      <c r="BO139" s="547"/>
      <c r="BP139" s="547"/>
      <c r="BQ139" s="666"/>
    </row>
    <row r="140" spans="1:69" ht="42.75" customHeight="1" x14ac:dyDescent="0.2">
      <c r="A140" s="1264"/>
      <c r="B140" s="1264"/>
      <c r="C140" s="1264"/>
      <c r="D140" s="1264"/>
      <c r="E140" s="1264"/>
      <c r="F140" s="1289"/>
      <c r="G140" s="854">
        <v>128</v>
      </c>
      <c r="H140" s="1090">
        <v>318</v>
      </c>
      <c r="I140" s="854">
        <v>64</v>
      </c>
      <c r="J140" s="854" t="s">
        <v>805</v>
      </c>
      <c r="K140" s="855">
        <v>43084</v>
      </c>
      <c r="L140" s="855">
        <v>43107</v>
      </c>
      <c r="M140" s="856">
        <v>43132</v>
      </c>
      <c r="N140" s="849" t="s">
        <v>824</v>
      </c>
      <c r="O140" s="573" t="s">
        <v>845</v>
      </c>
      <c r="P140" s="883" t="s">
        <v>735</v>
      </c>
      <c r="Q140" s="1021">
        <v>81116000</v>
      </c>
      <c r="R140" s="726" t="s">
        <v>734</v>
      </c>
      <c r="S140" s="1021">
        <v>1010805</v>
      </c>
      <c r="T140" s="1021" t="s">
        <v>915</v>
      </c>
      <c r="U140" s="1021" t="s">
        <v>916</v>
      </c>
      <c r="V140" s="1021" t="s">
        <v>917</v>
      </c>
      <c r="W140" s="751" t="s">
        <v>662</v>
      </c>
      <c r="X140" s="728" t="s">
        <v>559</v>
      </c>
      <c r="Y140" s="728" t="s">
        <v>559</v>
      </c>
      <c r="Z140" s="1030">
        <v>345</v>
      </c>
      <c r="AA140" s="622">
        <v>0</v>
      </c>
      <c r="AB140" s="1024" t="s">
        <v>626</v>
      </c>
      <c r="AC140" s="846" t="str">
        <f>IF(AB140=listas!$C$1,listas!$B$1,IF(AB140=listas!$C$2,listas!$B$2,IF(AB140=listas!$C$3,listas!$B$3,IF(AB140=listas!$C$4,listas!$B$4,IF(AB140=listas!$C$5,listas!$B$5,IF(AB140=listas!$C$6,listas!$B$6,IF(AB140=listas!$C$7,listas!$B$7,IF(AB140=listas!$C$8,listas!$B$8,""))))))))</f>
        <v>CCE-05</v>
      </c>
      <c r="AD140" s="782">
        <v>17968566</v>
      </c>
      <c r="AE140" s="781"/>
      <c r="AF140" s="781"/>
      <c r="AG140" s="1091">
        <f t="shared" si="172"/>
        <v>17968566</v>
      </c>
      <c r="AH140" s="561"/>
      <c r="AI140" s="546"/>
      <c r="AJ140" s="547"/>
      <c r="AK140" s="547"/>
      <c r="AL140" s="549"/>
      <c r="AM140" s="548"/>
      <c r="AN140" s="550"/>
      <c r="AO140" s="666"/>
      <c r="AP140" s="666"/>
      <c r="AQ140" s="666"/>
      <c r="AR140" s="666"/>
      <c r="AS140" s="666">
        <v>2288000</v>
      </c>
      <c r="AT140" s="666">
        <v>2288000</v>
      </c>
      <c r="AU140" s="666">
        <v>2288000</v>
      </c>
      <c r="AV140" s="666">
        <v>2288000</v>
      </c>
      <c r="AW140" s="666">
        <v>2288000</v>
      </c>
      <c r="AX140" s="704">
        <v>2288000</v>
      </c>
      <c r="AY140" s="666">
        <v>2288000</v>
      </c>
      <c r="AZ140" s="666">
        <v>2288000</v>
      </c>
      <c r="BA140" s="666">
        <v>2288000</v>
      </c>
      <c r="BB140" s="666">
        <v>2288000</v>
      </c>
      <c r="BC140" s="666">
        <v>2288000</v>
      </c>
      <c r="BD140" s="666"/>
      <c r="BE140" s="667">
        <f t="shared" si="2"/>
        <v>25168000</v>
      </c>
      <c r="BF140" s="662" t="b">
        <f t="shared" si="179"/>
        <v>0</v>
      </c>
      <c r="BG140" s="767">
        <v>17968566</v>
      </c>
      <c r="BH140" s="782"/>
      <c r="BI140" s="782"/>
      <c r="BJ140" s="781">
        <f>+BG140+BH140</f>
        <v>17968566</v>
      </c>
      <c r="BK140" s="940">
        <v>43117</v>
      </c>
      <c r="BL140" s="942">
        <v>21</v>
      </c>
      <c r="BM140" s="975" t="s">
        <v>962</v>
      </c>
      <c r="BN140" s="546"/>
      <c r="BO140" s="547"/>
      <c r="BP140" s="547"/>
      <c r="BQ140" s="666"/>
    </row>
    <row r="141" spans="1:69" ht="30" customHeight="1" x14ac:dyDescent="0.2">
      <c r="A141" s="1264"/>
      <c r="B141" s="1264"/>
      <c r="C141" s="1264"/>
      <c r="D141" s="1264"/>
      <c r="E141" s="1264"/>
      <c r="F141" s="882"/>
      <c r="G141" s="854">
        <v>134</v>
      </c>
      <c r="H141" s="1090">
        <v>317</v>
      </c>
      <c r="I141" s="854"/>
      <c r="J141" s="854"/>
      <c r="K141" s="855"/>
      <c r="L141" s="855"/>
      <c r="M141" s="854"/>
      <c r="N141" s="849"/>
      <c r="O141" s="573"/>
      <c r="P141" s="753" t="s">
        <v>854</v>
      </c>
      <c r="Q141" s="1021">
        <v>80111600</v>
      </c>
      <c r="R141" s="726" t="s">
        <v>734</v>
      </c>
      <c r="S141" s="1021">
        <v>1010805</v>
      </c>
      <c r="T141" s="1021" t="s">
        <v>915</v>
      </c>
      <c r="U141" s="1021" t="s">
        <v>916</v>
      </c>
      <c r="V141" s="1021" t="s">
        <v>917</v>
      </c>
      <c r="W141" s="751" t="s">
        <v>662</v>
      </c>
      <c r="X141" s="728" t="s">
        <v>358</v>
      </c>
      <c r="Y141" s="728" t="s">
        <v>358</v>
      </c>
      <c r="Z141" s="1030">
        <v>1</v>
      </c>
      <c r="AA141" s="622">
        <v>1</v>
      </c>
      <c r="AB141" s="1024" t="s">
        <v>626</v>
      </c>
      <c r="AC141" s="846" t="str">
        <f>IF(AB141=listas!$C$1,listas!$B$1,IF(AB141=listas!$C$2,listas!$B$2,IF(AB141=listas!$C$3,listas!$B$3,IF(AB141=listas!$C$4,listas!$B$4,IF(AB141=listas!$C$5,listas!$B$5,IF(AB141=listas!$C$6,listas!$B$6,IF(AB141=listas!$C$7,listas!$B$7,IF(AB141=listas!$C$8,listas!$B$8,""))))))))</f>
        <v>CCE-05</v>
      </c>
      <c r="AD141" s="782">
        <f>4390585</f>
        <v>4390585</v>
      </c>
      <c r="AE141" s="781"/>
      <c r="AF141" s="781"/>
      <c r="AG141" s="1091">
        <f t="shared" si="172"/>
        <v>4390585</v>
      </c>
      <c r="AH141" s="561"/>
      <c r="AI141" s="546"/>
      <c r="AJ141" s="547"/>
      <c r="AK141" s="547"/>
      <c r="AL141" s="549"/>
      <c r="AM141" s="548"/>
      <c r="AN141" s="550"/>
      <c r="AO141" s="666"/>
      <c r="AP141" s="666"/>
      <c r="AQ141" s="666"/>
      <c r="AR141" s="666"/>
      <c r="AS141" s="666"/>
      <c r="AT141" s="666"/>
      <c r="AU141" s="666"/>
      <c r="AV141" s="666"/>
      <c r="AW141" s="666"/>
      <c r="AX141" s="704"/>
      <c r="AY141" s="666"/>
      <c r="AZ141" s="666"/>
      <c r="BA141" s="666"/>
      <c r="BB141" s="666"/>
      <c r="BC141" s="666"/>
      <c r="BD141" s="666"/>
      <c r="BE141" s="667"/>
      <c r="BG141" s="767"/>
      <c r="BH141" s="782"/>
      <c r="BI141" s="782"/>
      <c r="BJ141" s="781"/>
      <c r="BK141" s="781"/>
      <c r="BL141" s="925"/>
      <c r="BM141" s="561"/>
      <c r="BN141" s="546"/>
      <c r="BO141" s="547"/>
      <c r="BP141" s="547"/>
      <c r="BQ141" s="666"/>
    </row>
    <row r="142" spans="1:69" ht="21" customHeight="1" x14ac:dyDescent="0.2">
      <c r="A142" s="1265"/>
      <c r="B142" s="1265"/>
      <c r="C142" s="1265"/>
      <c r="D142" s="1265"/>
      <c r="E142" s="1265"/>
      <c r="F142" s="1280" t="s">
        <v>500</v>
      </c>
      <c r="G142" s="1281"/>
      <c r="H142" s="1281"/>
      <c r="I142" s="1281"/>
      <c r="J142" s="1281"/>
      <c r="K142" s="1281"/>
      <c r="L142" s="1281"/>
      <c r="M142" s="1281"/>
      <c r="N142" s="1281"/>
      <c r="O142" s="1281"/>
      <c r="P142" s="1281"/>
      <c r="Q142" s="1281"/>
      <c r="R142" s="1281"/>
      <c r="S142" s="1281"/>
      <c r="T142" s="1281"/>
      <c r="U142" s="1281"/>
      <c r="V142" s="1281"/>
      <c r="W142" s="1281"/>
      <c r="X142" s="1281"/>
      <c r="Y142" s="1281"/>
      <c r="Z142" s="1281"/>
      <c r="AA142" s="1281"/>
      <c r="AB142" s="1282"/>
      <c r="AC142" s="731"/>
      <c r="AD142" s="783">
        <f>SUM(AD126:AD141)</f>
        <v>507112000</v>
      </c>
      <c r="AE142" s="783">
        <f t="shared" ref="AE142:AG142" si="182">SUM(AE126:AE141)</f>
        <v>37692283</v>
      </c>
      <c r="AF142" s="783">
        <f t="shared" si="182"/>
        <v>22713713</v>
      </c>
      <c r="AG142" s="783">
        <f t="shared" si="182"/>
        <v>567517996</v>
      </c>
      <c r="AH142" s="732">
        <f t="shared" ref="AH142:BE142" si="183">SUM(AH126:AH140)</f>
        <v>0</v>
      </c>
      <c r="AI142" s="732">
        <f t="shared" si="183"/>
        <v>3550060.8000000003</v>
      </c>
      <c r="AJ142" s="732">
        <f t="shared" si="183"/>
        <v>3550060.8000000003</v>
      </c>
      <c r="AK142" s="732">
        <f t="shared" si="183"/>
        <v>3550060.8000000003</v>
      </c>
      <c r="AL142" s="732">
        <f t="shared" si="183"/>
        <v>3550060.8000000003</v>
      </c>
      <c r="AM142" s="732">
        <f t="shared" si="183"/>
        <v>3550060.8000000003</v>
      </c>
      <c r="AN142" s="732">
        <f t="shared" si="183"/>
        <v>3550060.8000000003</v>
      </c>
      <c r="AO142" s="732">
        <f t="shared" si="183"/>
        <v>3550060.8000000003</v>
      </c>
      <c r="AP142" s="732">
        <f t="shared" si="183"/>
        <v>3550060.8000000003</v>
      </c>
      <c r="AQ142" s="732">
        <f t="shared" si="183"/>
        <v>3550060.8000000003</v>
      </c>
      <c r="AR142" s="732">
        <f t="shared" si="183"/>
        <v>0</v>
      </c>
      <c r="AS142" s="732">
        <f t="shared" si="183"/>
        <v>40558955</v>
      </c>
      <c r="AT142" s="732">
        <f t="shared" si="183"/>
        <v>40558955</v>
      </c>
      <c r="AU142" s="732">
        <f t="shared" si="183"/>
        <v>40558955</v>
      </c>
      <c r="AV142" s="732">
        <f t="shared" si="183"/>
        <v>40558955</v>
      </c>
      <c r="AW142" s="732">
        <f t="shared" si="183"/>
        <v>51450859</v>
      </c>
      <c r="AX142" s="733">
        <f t="shared" si="183"/>
        <v>40558955</v>
      </c>
      <c r="AY142" s="732">
        <f t="shared" si="183"/>
        <v>106234553</v>
      </c>
      <c r="AZ142" s="732">
        <f t="shared" si="183"/>
        <v>37583955</v>
      </c>
      <c r="BA142" s="732">
        <f t="shared" si="183"/>
        <v>37583955</v>
      </c>
      <c r="BB142" s="732">
        <f t="shared" si="183"/>
        <v>37583955</v>
      </c>
      <c r="BC142" s="732">
        <f t="shared" si="183"/>
        <v>37583957</v>
      </c>
      <c r="BD142" s="732">
        <f t="shared" si="183"/>
        <v>5220877</v>
      </c>
      <c r="BE142" s="732">
        <f t="shared" si="183"/>
        <v>516036886</v>
      </c>
      <c r="BF142" s="662" t="b">
        <f t="shared" si="179"/>
        <v>0</v>
      </c>
      <c r="BG142" s="783">
        <f>SUM(BG126:BG141)</f>
        <v>476381706</v>
      </c>
      <c r="BH142" s="783">
        <f t="shared" ref="BH142" si="184">SUM(BH126:BH141)</f>
        <v>0</v>
      </c>
      <c r="BI142" s="783"/>
      <c r="BJ142" s="783">
        <f>SUM(BJ126:BJ141)</f>
        <v>476381706</v>
      </c>
      <c r="BK142" s="783"/>
      <c r="BL142" s="1033"/>
      <c r="BM142" s="976"/>
      <c r="BN142" s="783">
        <v>216232080</v>
      </c>
      <c r="BO142" s="783">
        <f t="shared" ref="BO142" si="185">SUM(BO126:BO141)</f>
        <v>0</v>
      </c>
      <c r="BP142" s="783"/>
      <c r="BQ142" s="783">
        <f>+BN142+BO142+BP142</f>
        <v>216232080</v>
      </c>
    </row>
    <row r="143" spans="1:69" ht="50.25" customHeight="1" x14ac:dyDescent="0.2">
      <c r="A143" s="1290" t="str">
        <f>+A126</f>
        <v>184 Fortalecimiento de la gestión educativa institucional</v>
      </c>
      <c r="B143" s="1290" t="str">
        <f>+B126</f>
        <v>Codido 419
Sostener en el 100% la implementación del Sistema Integrado de Gestión</v>
      </c>
      <c r="C143" s="1290" t="str">
        <f>+C126</f>
        <v>Sostenibilidad del   Sistema Integrado de Gestión</v>
      </c>
      <c r="D143" s="1290" t="str">
        <f>+D126</f>
        <v>Sostener 100% la implementación del Sistema Integrado de Gestión</v>
      </c>
      <c r="E143" s="1290" t="str">
        <f>+E126</f>
        <v>Sostenibilidad del Sistema Integrado de Gestión</v>
      </c>
      <c r="F143" s="1350" t="s">
        <v>508</v>
      </c>
      <c r="G143" s="854">
        <v>129</v>
      </c>
      <c r="H143" s="1090">
        <v>314</v>
      </c>
      <c r="I143" s="854">
        <v>65</v>
      </c>
      <c r="J143" s="854" t="s">
        <v>805</v>
      </c>
      <c r="K143" s="855">
        <v>43081</v>
      </c>
      <c r="L143" s="855">
        <v>43112</v>
      </c>
      <c r="M143" s="855">
        <v>43088</v>
      </c>
      <c r="N143" s="849" t="s">
        <v>824</v>
      </c>
      <c r="O143" s="573" t="s">
        <v>839</v>
      </c>
      <c r="P143" s="752" t="s">
        <v>733</v>
      </c>
      <c r="Q143" s="832">
        <v>80111600</v>
      </c>
      <c r="R143" s="620" t="s">
        <v>773</v>
      </c>
      <c r="S143" s="887">
        <v>10101</v>
      </c>
      <c r="T143" s="887" t="s">
        <v>918</v>
      </c>
      <c r="U143" s="887" t="s">
        <v>850</v>
      </c>
      <c r="V143" s="887" t="s">
        <v>892</v>
      </c>
      <c r="W143" s="751" t="s">
        <v>593</v>
      </c>
      <c r="X143" s="728" t="s">
        <v>559</v>
      </c>
      <c r="Y143" s="728" t="s">
        <v>559</v>
      </c>
      <c r="Z143" s="729">
        <v>345</v>
      </c>
      <c r="AA143" s="622">
        <v>0</v>
      </c>
      <c r="AB143" s="997" t="s">
        <v>626</v>
      </c>
      <c r="AC143" s="846" t="str">
        <f>IF(AB143=listas!$C$1,listas!$B$1,IF(AB143=listas!$C$2,listas!$B$2,IF(AB143=listas!$C$3,listas!$B$3,IF(AB143=listas!$C$4,listas!$B$4,IF(AB143=listas!$C$5,listas!$B$5,IF(AB143=listas!$C$6,listas!$B$6,IF(AB143=listas!$C$7,listas!$B$7,IF(AB143=listas!$C$8,listas!$B$8,""))))))))</f>
        <v>CCE-05</v>
      </c>
      <c r="AD143" s="782">
        <v>40664000</v>
      </c>
      <c r="AE143" s="791"/>
      <c r="AF143" s="791"/>
      <c r="AG143" s="1091">
        <f t="shared" ref="AG143:AG152" si="186">+AD143+AE143+AF143</f>
        <v>40664000</v>
      </c>
      <c r="AH143" s="562"/>
      <c r="AI143" s="553"/>
      <c r="AJ143" s="552"/>
      <c r="AK143" s="551"/>
      <c r="AL143" s="554"/>
      <c r="AM143" s="552"/>
      <c r="AN143" s="551"/>
      <c r="AO143" s="667"/>
      <c r="AP143" s="666"/>
      <c r="AQ143" s="666"/>
      <c r="AR143" s="666"/>
      <c r="AS143" s="666">
        <v>3470518</v>
      </c>
      <c r="AT143" s="666">
        <v>3470518</v>
      </c>
      <c r="AU143" s="666">
        <v>3470518</v>
      </c>
      <c r="AV143" s="666">
        <v>3470518</v>
      </c>
      <c r="AW143" s="666">
        <v>3470518</v>
      </c>
      <c r="AX143" s="704">
        <v>3470518</v>
      </c>
      <c r="AY143" s="666">
        <v>3470518</v>
      </c>
      <c r="AZ143" s="666">
        <v>3470518</v>
      </c>
      <c r="BA143" s="666">
        <v>3470518</v>
      </c>
      <c r="BB143" s="666">
        <v>3470518</v>
      </c>
      <c r="BC143" s="666">
        <f>3470518+14</f>
        <v>3470532</v>
      </c>
      <c r="BD143" s="734"/>
      <c r="BE143" s="666"/>
      <c r="BF143" s="662" t="b">
        <f t="shared" si="179"/>
        <v>0</v>
      </c>
      <c r="BG143" s="767">
        <v>40664000</v>
      </c>
      <c r="BH143" s="782"/>
      <c r="BI143" s="782"/>
      <c r="BJ143" s="791">
        <f>+BG143+BH143</f>
        <v>40664000</v>
      </c>
      <c r="BK143" s="940">
        <v>43117</v>
      </c>
      <c r="BL143" s="942">
        <v>18</v>
      </c>
      <c r="BM143" s="562" t="s">
        <v>1066</v>
      </c>
      <c r="BN143" s="553"/>
      <c r="BO143" s="552"/>
      <c r="BP143" s="552"/>
      <c r="BQ143" s="666"/>
    </row>
    <row r="144" spans="1:69" ht="39.75" customHeight="1" x14ac:dyDescent="0.2">
      <c r="A144" s="1290"/>
      <c r="B144" s="1290"/>
      <c r="C144" s="1290"/>
      <c r="D144" s="1290"/>
      <c r="E144" s="1290"/>
      <c r="F144" s="1289"/>
      <c r="G144" s="854">
        <v>130</v>
      </c>
      <c r="H144" s="854"/>
      <c r="I144" s="862"/>
      <c r="J144" s="862"/>
      <c r="K144" s="862"/>
      <c r="L144" s="862"/>
      <c r="M144" s="862"/>
      <c r="N144" s="862"/>
      <c r="O144" s="862"/>
      <c r="P144" s="755" t="s">
        <v>595</v>
      </c>
      <c r="Q144" s="825">
        <v>80111600</v>
      </c>
      <c r="R144" s="620" t="s">
        <v>773</v>
      </c>
      <c r="S144" s="621">
        <v>10106</v>
      </c>
      <c r="T144" s="621" t="s">
        <v>919</v>
      </c>
      <c r="U144" s="887" t="s">
        <v>850</v>
      </c>
      <c r="V144" s="887" t="s">
        <v>892</v>
      </c>
      <c r="W144" s="754" t="s">
        <v>593</v>
      </c>
      <c r="X144" s="558" t="s">
        <v>109</v>
      </c>
      <c r="Y144" s="558" t="s">
        <v>109</v>
      </c>
      <c r="Z144" s="560">
        <v>150</v>
      </c>
      <c r="AA144" s="629">
        <v>0</v>
      </c>
      <c r="AB144" s="997" t="s">
        <v>626</v>
      </c>
      <c r="AC144" s="846" t="str">
        <f>IF(AB144=listas!$C$1,listas!$B$1,IF(AB144=listas!$C$2,listas!$B$2,IF(AB144=listas!$C$3,listas!$B$3,IF(AB144=listas!$C$4,listas!$B$4,IF(AB144=listas!$C$5,listas!$B$5,IF(AB144=listas!$C$6,listas!$B$6,IF(AB144=listas!$C$7,listas!$B$7,IF(AB144=listas!$C$8,listas!$B$8,""))))))))</f>
        <v>CCE-05</v>
      </c>
      <c r="AD144" s="782">
        <v>18000000</v>
      </c>
      <c r="AE144" s="791"/>
      <c r="AF144" s="791"/>
      <c r="AG144" s="1091">
        <f t="shared" si="186"/>
        <v>18000000</v>
      </c>
      <c r="AH144" s="562"/>
      <c r="AI144" s="553"/>
      <c r="AJ144" s="552"/>
      <c r="AK144" s="551"/>
      <c r="AL144" s="554"/>
      <c r="AM144" s="552"/>
      <c r="AN144" s="551"/>
      <c r="AO144" s="667"/>
      <c r="AP144" s="666"/>
      <c r="AQ144" s="666"/>
      <c r="AR144" s="666"/>
      <c r="AS144" s="727"/>
      <c r="AT144" s="727">
        <v>3600000</v>
      </c>
      <c r="AU144" s="727">
        <v>3600000</v>
      </c>
      <c r="AV144" s="727">
        <v>3600000</v>
      </c>
      <c r="AW144" s="727">
        <v>3600000</v>
      </c>
      <c r="AX144" s="727">
        <v>3600000</v>
      </c>
      <c r="AY144" s="666"/>
      <c r="AZ144" s="666"/>
      <c r="BA144" s="666"/>
      <c r="BB144" s="666"/>
      <c r="BC144" s="666"/>
      <c r="BD144" s="734"/>
      <c r="BE144" s="666"/>
      <c r="BG144" s="767">
        <v>18000000</v>
      </c>
      <c r="BH144" s="782"/>
      <c r="BI144" s="782"/>
      <c r="BJ144" s="791">
        <f t="shared" ref="BJ144:BJ147" si="187">+BG144+BH144</f>
        <v>18000000</v>
      </c>
      <c r="BK144" s="940">
        <v>43145</v>
      </c>
      <c r="BL144" s="942">
        <v>35</v>
      </c>
      <c r="BM144" s="562" t="s">
        <v>1037</v>
      </c>
      <c r="BN144" s="553"/>
      <c r="BO144" s="552"/>
      <c r="BP144" s="552"/>
      <c r="BQ144" s="666"/>
    </row>
    <row r="145" spans="1:69" ht="36" customHeight="1" x14ac:dyDescent="0.2">
      <c r="A145" s="1290"/>
      <c r="B145" s="1290"/>
      <c r="C145" s="1290"/>
      <c r="D145" s="1290"/>
      <c r="E145" s="1290"/>
      <c r="F145" s="1289"/>
      <c r="G145" s="854">
        <v>131</v>
      </c>
      <c r="H145" s="1090">
        <v>315</v>
      </c>
      <c r="I145" s="862"/>
      <c r="J145" s="862"/>
      <c r="K145" s="862"/>
      <c r="L145" s="862"/>
      <c r="M145" s="862"/>
      <c r="N145" s="862"/>
      <c r="O145" s="862"/>
      <c r="P145" s="752" t="s">
        <v>792</v>
      </c>
      <c r="Q145" s="832">
        <v>80111600</v>
      </c>
      <c r="R145" s="620" t="s">
        <v>773</v>
      </c>
      <c r="S145" s="887">
        <v>10101</v>
      </c>
      <c r="T145" s="887" t="s">
        <v>918</v>
      </c>
      <c r="U145" s="887" t="s">
        <v>850</v>
      </c>
      <c r="V145" s="887" t="s">
        <v>892</v>
      </c>
      <c r="W145" s="751" t="s">
        <v>593</v>
      </c>
      <c r="X145" s="735" t="s">
        <v>389</v>
      </c>
      <c r="Y145" s="735" t="s">
        <v>389</v>
      </c>
      <c r="Z145" s="729">
        <v>210</v>
      </c>
      <c r="AA145" s="622">
        <v>0</v>
      </c>
      <c r="AB145" s="997" t="s">
        <v>626</v>
      </c>
      <c r="AC145" s="846" t="str">
        <f>IF(AB145=listas!$C$1,listas!$B$1,IF(AB145=listas!$C$2,listas!$B$2,IF(AB145=listas!$C$3,listas!$B$3,IF(AB145=listas!$C$4,listas!$B$4,IF(AB145=listas!$C$5,listas!$B$5,IF(AB145=listas!$C$6,listas!$B$6,IF(AB145=listas!$C$7,listas!$B$7,IF(AB145=listas!$C$8,listas!$B$8,""))))))))</f>
        <v>CCE-05</v>
      </c>
      <c r="AD145" s="782">
        <v>28308000</v>
      </c>
      <c r="AE145" s="791"/>
      <c r="AF145" s="791"/>
      <c r="AG145" s="1091">
        <f t="shared" si="186"/>
        <v>28308000</v>
      </c>
      <c r="AH145" s="562"/>
      <c r="AI145" s="553"/>
      <c r="AJ145" s="552"/>
      <c r="AK145" s="551"/>
      <c r="AL145" s="554"/>
      <c r="AM145" s="552"/>
      <c r="AN145" s="551"/>
      <c r="AO145" s="667"/>
      <c r="AP145" s="666"/>
      <c r="AQ145" s="666"/>
      <c r="AR145" s="666"/>
      <c r="AS145" s="727"/>
      <c r="AT145" s="727"/>
      <c r="AU145" s="727"/>
      <c r="AV145" s="727"/>
      <c r="AW145" s="727"/>
      <c r="AX145" s="704"/>
      <c r="AY145" s="736">
        <v>3846857</v>
      </c>
      <c r="AZ145" s="736">
        <f>+AY145</f>
        <v>3846857</v>
      </c>
      <c r="BA145" s="736">
        <f>+AZ145</f>
        <v>3846857</v>
      </c>
      <c r="BB145" s="736">
        <f>+BA145</f>
        <v>3846857</v>
      </c>
      <c r="BC145" s="736">
        <f>+BB145</f>
        <v>3846857</v>
      </c>
      <c r="BD145" s="734">
        <f>(BC145*2)+1</f>
        <v>7693715</v>
      </c>
      <c r="BE145" s="666"/>
      <c r="BG145" s="767"/>
      <c r="BH145" s="782"/>
      <c r="BI145" s="782"/>
      <c r="BJ145" s="791">
        <f t="shared" si="187"/>
        <v>0</v>
      </c>
      <c r="BK145" s="940"/>
      <c r="BL145" s="942"/>
      <c r="BM145" s="562"/>
      <c r="BN145" s="553"/>
      <c r="BO145" s="552"/>
      <c r="BP145" s="552"/>
      <c r="BQ145" s="666"/>
    </row>
    <row r="146" spans="1:69" ht="62.25" customHeight="1" x14ac:dyDescent="0.2">
      <c r="A146" s="1290"/>
      <c r="B146" s="1290"/>
      <c r="C146" s="1290"/>
      <c r="D146" s="1290"/>
      <c r="E146" s="1290"/>
      <c r="F146" s="1289"/>
      <c r="G146" s="854">
        <v>132</v>
      </c>
      <c r="H146" s="1090">
        <v>316</v>
      </c>
      <c r="I146" s="854">
        <v>66</v>
      </c>
      <c r="J146" s="854" t="s">
        <v>805</v>
      </c>
      <c r="K146" s="855">
        <v>43082</v>
      </c>
      <c r="L146" s="856">
        <v>43107</v>
      </c>
      <c r="M146" s="854"/>
      <c r="N146" s="845" t="s">
        <v>869</v>
      </c>
      <c r="O146" s="854"/>
      <c r="P146" s="752" t="s">
        <v>793</v>
      </c>
      <c r="Q146" s="832">
        <v>80111600</v>
      </c>
      <c r="R146" s="620" t="s">
        <v>773</v>
      </c>
      <c r="S146" s="887">
        <v>10101</v>
      </c>
      <c r="T146" s="887" t="s">
        <v>918</v>
      </c>
      <c r="U146" s="887" t="s">
        <v>850</v>
      </c>
      <c r="V146" s="887" t="s">
        <v>892</v>
      </c>
      <c r="W146" s="751" t="s">
        <v>593</v>
      </c>
      <c r="X146" s="728" t="s">
        <v>559</v>
      </c>
      <c r="Y146" s="728" t="s">
        <v>559</v>
      </c>
      <c r="Z146" s="729">
        <v>180</v>
      </c>
      <c r="AA146" s="622">
        <v>0</v>
      </c>
      <c r="AB146" s="997" t="s">
        <v>626</v>
      </c>
      <c r="AC146" s="846" t="str">
        <f>IF(AB146=listas!$C$1,listas!$B$1,IF(AB146=listas!$C$2,listas!$B$2,IF(AB146=listas!$C$3,listas!$B$3,IF(AB146=listas!$C$4,listas!$B$4,IF(AB146=listas!$C$5,listas!$B$5,IF(AB146=listas!$C$6,listas!$B$6,IF(AB146=listas!$C$7,listas!$B$7,IF(AB146=listas!$C$8,listas!$B$8,""))))))))</f>
        <v>CCE-05</v>
      </c>
      <c r="AD146" s="782">
        <v>21216000</v>
      </c>
      <c r="AE146" s="791"/>
      <c r="AF146" s="791"/>
      <c r="AG146" s="1091">
        <f t="shared" si="186"/>
        <v>21216000</v>
      </c>
      <c r="AH146" s="562"/>
      <c r="AI146" s="553"/>
      <c r="AJ146" s="552"/>
      <c r="AK146" s="551"/>
      <c r="AL146" s="554"/>
      <c r="AM146" s="552"/>
      <c r="AN146" s="551"/>
      <c r="AO146" s="667"/>
      <c r="AP146" s="666"/>
      <c r="AQ146" s="666"/>
      <c r="AR146" s="666"/>
      <c r="AS146" s="666">
        <v>3536000</v>
      </c>
      <c r="AT146" s="666">
        <v>3536000</v>
      </c>
      <c r="AU146" s="666">
        <v>3536000</v>
      </c>
      <c r="AV146" s="666">
        <v>3536000</v>
      </c>
      <c r="AW146" s="666">
        <v>3536000</v>
      </c>
      <c r="AX146" s="704">
        <v>3536000</v>
      </c>
      <c r="AY146" s="666"/>
      <c r="AZ146" s="666"/>
      <c r="BA146" s="666"/>
      <c r="BB146" s="666"/>
      <c r="BC146" s="666"/>
      <c r="BD146" s="734"/>
      <c r="BE146" s="666"/>
      <c r="BF146" s="662" t="b">
        <f t="shared" si="179"/>
        <v>0</v>
      </c>
      <c r="BG146" s="767">
        <v>21216000</v>
      </c>
      <c r="BH146" s="782"/>
      <c r="BI146" s="782"/>
      <c r="BJ146" s="791">
        <f t="shared" si="187"/>
        <v>21216000</v>
      </c>
      <c r="BK146" s="940">
        <v>43125</v>
      </c>
      <c r="BL146" s="942">
        <v>55</v>
      </c>
      <c r="BM146" s="562" t="s">
        <v>966</v>
      </c>
      <c r="BN146" s="553"/>
      <c r="BO146" s="552"/>
      <c r="BP146" s="552"/>
      <c r="BQ146" s="666"/>
    </row>
    <row r="147" spans="1:69" ht="36.75" customHeight="1" x14ac:dyDescent="0.2">
      <c r="A147" s="1290"/>
      <c r="B147" s="1290"/>
      <c r="C147" s="1290"/>
      <c r="D147" s="1290"/>
      <c r="E147" s="1290"/>
      <c r="F147" s="1289"/>
      <c r="G147" s="1043">
        <v>150</v>
      </c>
      <c r="H147" s="1088">
        <v>300</v>
      </c>
      <c r="I147" s="857"/>
      <c r="J147" s="857"/>
      <c r="K147" s="857"/>
      <c r="L147" s="857"/>
      <c r="M147" s="857"/>
      <c r="N147" s="857"/>
      <c r="O147" s="857"/>
      <c r="P147" s="753" t="s">
        <v>732</v>
      </c>
      <c r="Q147" s="1042">
        <v>93141506</v>
      </c>
      <c r="R147" s="726" t="s">
        <v>773</v>
      </c>
      <c r="S147" s="1027">
        <v>10101</v>
      </c>
      <c r="T147" s="1027" t="s">
        <v>918</v>
      </c>
      <c r="U147" s="1027" t="s">
        <v>855</v>
      </c>
      <c r="V147" s="1027" t="s">
        <v>920</v>
      </c>
      <c r="W147" s="751" t="s">
        <v>593</v>
      </c>
      <c r="X147" s="728" t="s">
        <v>97</v>
      </c>
      <c r="Y147" s="728" t="s">
        <v>97</v>
      </c>
      <c r="Z147" s="1030">
        <v>3</v>
      </c>
      <c r="AA147" s="923">
        <v>1</v>
      </c>
      <c r="AB147" s="1045" t="s">
        <v>611</v>
      </c>
      <c r="AC147" s="1046" t="str">
        <f>IF(AB147=listas!$C$1,listas!$B$1,IF(AB147=listas!$C$2,listas!$B$2,IF(AB147=listas!$C$3,listas!$B$3,IF(AB147=listas!$C$4,listas!$B$4,IF(AB147=listas!$C$5,listas!$B$5,IF(AB147=listas!$C$6,listas!$B$6,IF(AB147=listas!$C$7,listas!$B$7,IF(AB147=listas!$C$8,listas!$B$8,""))))))))</f>
        <v>CCE-10</v>
      </c>
      <c r="AD147" s="984">
        <v>2380000</v>
      </c>
      <c r="AE147" s="1047"/>
      <c r="AF147" s="1047"/>
      <c r="AG147" s="1092">
        <f t="shared" si="186"/>
        <v>2380000</v>
      </c>
      <c r="AH147" s="1048"/>
      <c r="AI147" s="1049"/>
      <c r="AJ147" s="1050"/>
      <c r="AK147" s="1051"/>
      <c r="AL147" s="1052"/>
      <c r="AM147" s="1050"/>
      <c r="AN147" s="1051"/>
      <c r="AO147" s="1053"/>
      <c r="AP147" s="1054"/>
      <c r="AQ147" s="1054"/>
      <c r="AR147" s="1054"/>
      <c r="AS147" s="1054"/>
      <c r="AT147" s="1054"/>
      <c r="AU147" s="1054"/>
      <c r="AV147" s="1054">
        <v>3700000</v>
      </c>
      <c r="AW147" s="1054"/>
      <c r="AX147" s="1055"/>
      <c r="AY147" s="1054"/>
      <c r="AZ147" s="1054"/>
      <c r="BA147" s="1054"/>
      <c r="BB147" s="1054"/>
      <c r="BC147" s="1054"/>
      <c r="BD147" s="1056"/>
      <c r="BE147" s="1054"/>
      <c r="BF147" s="662" t="b">
        <f t="shared" si="179"/>
        <v>0</v>
      </c>
      <c r="BG147" s="1057">
        <v>2380000</v>
      </c>
      <c r="BH147" s="984"/>
      <c r="BI147" s="984"/>
      <c r="BJ147" s="1047">
        <f t="shared" si="187"/>
        <v>2380000</v>
      </c>
      <c r="BK147" s="1058" t="s">
        <v>1062</v>
      </c>
      <c r="BL147" s="1059">
        <v>72</v>
      </c>
      <c r="BM147" s="1048" t="s">
        <v>1063</v>
      </c>
      <c r="BN147" s="1049"/>
      <c r="BO147" s="1050"/>
      <c r="BP147" s="1050"/>
      <c r="BQ147" s="1054"/>
    </row>
    <row r="148" spans="1:69" ht="36.75" customHeight="1" x14ac:dyDescent="0.2">
      <c r="A148" s="1290"/>
      <c r="B148" s="1290"/>
      <c r="C148" s="1290"/>
      <c r="D148" s="1290"/>
      <c r="E148" s="1290"/>
      <c r="F148" s="1351"/>
      <c r="G148" s="854"/>
      <c r="H148" s="854"/>
      <c r="I148" s="862"/>
      <c r="J148" s="862"/>
      <c r="K148" s="862"/>
      <c r="L148" s="862"/>
      <c r="M148" s="862"/>
      <c r="N148" s="862"/>
      <c r="O148" s="862"/>
      <c r="P148" s="752" t="s">
        <v>1061</v>
      </c>
      <c r="Q148" s="832"/>
      <c r="R148" s="620"/>
      <c r="S148" s="832"/>
      <c r="T148" s="832"/>
      <c r="U148" s="832"/>
      <c r="V148" s="832"/>
      <c r="W148" s="1064"/>
      <c r="X148" s="735"/>
      <c r="Y148" s="735"/>
      <c r="Z148" s="729"/>
      <c r="AA148" s="622"/>
      <c r="AB148" s="1044"/>
      <c r="AC148" s="846"/>
      <c r="AD148" s="782">
        <f>3700000-2380000</f>
        <v>1320000</v>
      </c>
      <c r="AE148" s="791"/>
      <c r="AF148" s="791"/>
      <c r="AG148" s="781">
        <f t="shared" si="186"/>
        <v>1320000</v>
      </c>
      <c r="AH148" s="1065"/>
      <c r="AI148" s="553"/>
      <c r="AJ148" s="552"/>
      <c r="AK148" s="551"/>
      <c r="AL148" s="554"/>
      <c r="AM148" s="552"/>
      <c r="AN148" s="551"/>
      <c r="AO148" s="667"/>
      <c r="AP148" s="666"/>
      <c r="AQ148" s="666"/>
      <c r="AR148" s="666"/>
      <c r="AS148" s="666"/>
      <c r="AT148" s="666"/>
      <c r="AU148" s="666"/>
      <c r="AV148" s="666"/>
      <c r="AW148" s="666"/>
      <c r="AX148" s="704"/>
      <c r="AY148" s="666"/>
      <c r="AZ148" s="666"/>
      <c r="BA148" s="666"/>
      <c r="BB148" s="666"/>
      <c r="BC148" s="666"/>
      <c r="BD148" s="734"/>
      <c r="BE148" s="666"/>
      <c r="BF148" s="666"/>
      <c r="BG148" s="767"/>
      <c r="BH148" s="782"/>
      <c r="BI148" s="782"/>
      <c r="BJ148" s="791"/>
      <c r="BK148" s="1066"/>
      <c r="BL148" s="942"/>
      <c r="BM148" s="1065"/>
      <c r="BN148" s="553"/>
      <c r="BO148" s="552"/>
      <c r="BP148" s="552"/>
      <c r="BQ148" s="666"/>
    </row>
    <row r="149" spans="1:69" ht="22.5" customHeight="1" x14ac:dyDescent="0.2">
      <c r="A149" s="1290"/>
      <c r="B149" s="1290"/>
      <c r="C149" s="1290"/>
      <c r="D149" s="1290"/>
      <c r="E149" s="1290"/>
      <c r="F149" s="1280" t="s">
        <v>500</v>
      </c>
      <c r="G149" s="1292"/>
      <c r="H149" s="1292"/>
      <c r="I149" s="1292"/>
      <c r="J149" s="1292"/>
      <c r="K149" s="1292"/>
      <c r="L149" s="1292"/>
      <c r="M149" s="1292"/>
      <c r="N149" s="1292"/>
      <c r="O149" s="1292"/>
      <c r="P149" s="1292"/>
      <c r="Q149" s="1292"/>
      <c r="R149" s="1292"/>
      <c r="S149" s="1292"/>
      <c r="T149" s="1292"/>
      <c r="U149" s="1292"/>
      <c r="V149" s="1292"/>
      <c r="W149" s="1292"/>
      <c r="X149" s="1292"/>
      <c r="Y149" s="1292"/>
      <c r="Z149" s="1292"/>
      <c r="AA149" s="1292"/>
      <c r="AB149" s="1293"/>
      <c r="AC149" s="1060"/>
      <c r="AD149" s="1061">
        <f>SUM(AD143:AD148)</f>
        <v>111888000</v>
      </c>
      <c r="AE149" s="1061">
        <f>SUM(AE143:AE147)</f>
        <v>0</v>
      </c>
      <c r="AF149" s="1061">
        <f>SUM(AF143:AF147)</f>
        <v>0</v>
      </c>
      <c r="AG149" s="1061">
        <f t="shared" si="186"/>
        <v>111888000</v>
      </c>
      <c r="AH149" s="1062">
        <f t="shared" ref="AH149:BE149" si="188">SUM(AH143:AH147)</f>
        <v>0</v>
      </c>
      <c r="AI149" s="1062">
        <f t="shared" si="188"/>
        <v>0</v>
      </c>
      <c r="AJ149" s="1062">
        <f t="shared" si="188"/>
        <v>0</v>
      </c>
      <c r="AK149" s="1062">
        <f t="shared" si="188"/>
        <v>0</v>
      </c>
      <c r="AL149" s="1062">
        <f t="shared" si="188"/>
        <v>0</v>
      </c>
      <c r="AM149" s="1062">
        <f t="shared" si="188"/>
        <v>0</v>
      </c>
      <c r="AN149" s="1062">
        <f t="shared" si="188"/>
        <v>0</v>
      </c>
      <c r="AO149" s="1062">
        <f t="shared" si="188"/>
        <v>0</v>
      </c>
      <c r="AP149" s="1062">
        <f t="shared" si="188"/>
        <v>0</v>
      </c>
      <c r="AQ149" s="1062">
        <f t="shared" si="188"/>
        <v>0</v>
      </c>
      <c r="AR149" s="1062">
        <f t="shared" si="188"/>
        <v>0</v>
      </c>
      <c r="AS149" s="1062">
        <f t="shared" si="188"/>
        <v>7006518</v>
      </c>
      <c r="AT149" s="1062">
        <f t="shared" si="188"/>
        <v>10606518</v>
      </c>
      <c r="AU149" s="1062">
        <f t="shared" si="188"/>
        <v>10606518</v>
      </c>
      <c r="AV149" s="1062">
        <f t="shared" si="188"/>
        <v>14306518</v>
      </c>
      <c r="AW149" s="1062">
        <f t="shared" si="188"/>
        <v>10606518</v>
      </c>
      <c r="AX149" s="1062">
        <f t="shared" si="188"/>
        <v>10606518</v>
      </c>
      <c r="AY149" s="1062">
        <f t="shared" si="188"/>
        <v>7317375</v>
      </c>
      <c r="AZ149" s="1062">
        <f t="shared" si="188"/>
        <v>7317375</v>
      </c>
      <c r="BA149" s="1062">
        <f t="shared" si="188"/>
        <v>7317375</v>
      </c>
      <c r="BB149" s="1062">
        <f t="shared" si="188"/>
        <v>7317375</v>
      </c>
      <c r="BC149" s="1062">
        <f t="shared" si="188"/>
        <v>7317389</v>
      </c>
      <c r="BD149" s="1062">
        <f t="shared" si="188"/>
        <v>7693715</v>
      </c>
      <c r="BE149" s="1062">
        <f t="shared" si="188"/>
        <v>0</v>
      </c>
      <c r="BF149" s="662" t="b">
        <f t="shared" si="179"/>
        <v>0</v>
      </c>
      <c r="BG149" s="1061">
        <f>SUM(BG143:BG147)</f>
        <v>82260000</v>
      </c>
      <c r="BH149" s="1061">
        <f>SUM(BH143:BH147)</f>
        <v>0</v>
      </c>
      <c r="BI149" s="1061">
        <f>SUM(BI143:BI147)</f>
        <v>0</v>
      </c>
      <c r="BJ149" s="1061">
        <f t="shared" ref="BJ149:BJ152" si="189">+BG149+BH149+BI149</f>
        <v>82260000</v>
      </c>
      <c r="BK149" s="1061"/>
      <c r="BL149" s="1062"/>
      <c r="BM149" s="1063"/>
      <c r="BN149" s="1061">
        <v>49760000</v>
      </c>
      <c r="BO149" s="1061">
        <f>SUM(BO143:BO147)</f>
        <v>0</v>
      </c>
      <c r="BP149" s="1061">
        <f>SUM(BP143:BP147)</f>
        <v>0</v>
      </c>
      <c r="BQ149" s="1061">
        <f t="shared" ref="BQ149:BQ151" si="190">+BN149+BO149+BP149</f>
        <v>49760000</v>
      </c>
    </row>
    <row r="150" spans="1:69" ht="30" customHeight="1" x14ac:dyDescent="0.2">
      <c r="A150" s="1290"/>
      <c r="B150" s="1290"/>
      <c r="C150" s="1290"/>
      <c r="D150" s="1290"/>
      <c r="E150" s="1290"/>
      <c r="F150" s="1294" t="s">
        <v>537</v>
      </c>
      <c r="G150" s="1295"/>
      <c r="H150" s="1295"/>
      <c r="I150" s="1295"/>
      <c r="J150" s="1295"/>
      <c r="K150" s="1295"/>
      <c r="L150" s="1295"/>
      <c r="M150" s="1295"/>
      <c r="N150" s="1295"/>
      <c r="O150" s="1295"/>
      <c r="P150" s="1295"/>
      <c r="Q150" s="1295"/>
      <c r="R150" s="1295"/>
      <c r="S150" s="1295"/>
      <c r="T150" s="1295"/>
      <c r="U150" s="1295"/>
      <c r="V150" s="1295"/>
      <c r="W150" s="1295"/>
      <c r="X150" s="1295"/>
      <c r="Y150" s="1295"/>
      <c r="Z150" s="1295"/>
      <c r="AA150" s="1295"/>
      <c r="AB150" s="1296"/>
      <c r="AC150" s="555"/>
      <c r="AD150" s="784">
        <f>+AD142+AD149</f>
        <v>619000000</v>
      </c>
      <c r="AE150" s="784">
        <f>+AE142+AE149</f>
        <v>37692283</v>
      </c>
      <c r="AF150" s="784">
        <f>+AF142+AF149</f>
        <v>22713713</v>
      </c>
      <c r="AG150" s="784">
        <f t="shared" si="186"/>
        <v>679405996</v>
      </c>
      <c r="AH150" s="737">
        <f>+AH142+AH149</f>
        <v>0</v>
      </c>
      <c r="AI150" s="737">
        <f>+AI142+AI149</f>
        <v>3550060.8000000003</v>
      </c>
      <c r="AJ150" s="737">
        <f t="shared" ref="AJ150:AJ152" si="191">+AH150+AI150</f>
        <v>3550060.8000000003</v>
      </c>
      <c r="AK150" s="737">
        <f>+AK142+AK149</f>
        <v>3550060.8000000003</v>
      </c>
      <c r="AL150" s="737">
        <f>+AL142+AL149</f>
        <v>3550060.8000000003</v>
      </c>
      <c r="AM150" s="737">
        <f t="shared" ref="AM150:AM152" si="192">+AK150+AL150</f>
        <v>7100121.6000000006</v>
      </c>
      <c r="AN150" s="737">
        <f>+AN142+AN149</f>
        <v>3550060.8000000003</v>
      </c>
      <c r="AO150" s="737">
        <f>+AO142+AO149</f>
        <v>3550060.8000000003</v>
      </c>
      <c r="AP150" s="737">
        <f t="shared" ref="AP150:AP152" si="193">+AN150+AO150</f>
        <v>7100121.6000000006</v>
      </c>
      <c r="AQ150" s="737">
        <f>+AQ142+AQ149</f>
        <v>3550060.8000000003</v>
      </c>
      <c r="AR150" s="737">
        <f>+AR142+AR149</f>
        <v>0</v>
      </c>
      <c r="AS150" s="737">
        <f>+AQ150+AR150</f>
        <v>3550060.8000000003</v>
      </c>
      <c r="AT150" s="737">
        <f>+AT142+AT149</f>
        <v>51165473</v>
      </c>
      <c r="AU150" s="737">
        <f>+AU142+AU149</f>
        <v>51165473</v>
      </c>
      <c r="AV150" s="737">
        <f t="shared" ref="AV150:AV152" si="194">+AT150+AU150</f>
        <v>102330946</v>
      </c>
      <c r="AW150" s="737">
        <f>+AW142+AW149</f>
        <v>62057377</v>
      </c>
      <c r="AX150" s="737">
        <f>+AX142+AX149</f>
        <v>51165473</v>
      </c>
      <c r="AY150" s="737">
        <f t="shared" ref="AY150:AY152" si="195">+AW150+AX150</f>
        <v>113222850</v>
      </c>
      <c r="AZ150" s="737">
        <f>+AZ142+AZ149</f>
        <v>44901330</v>
      </c>
      <c r="BA150" s="737">
        <f>+BA142+BA149</f>
        <v>44901330</v>
      </c>
      <c r="BB150" s="737">
        <f t="shared" ref="BB150:BB152" si="196">+AZ150+BA150</f>
        <v>89802660</v>
      </c>
      <c r="BC150" s="737">
        <f>+BC142+BC149</f>
        <v>44901346</v>
      </c>
      <c r="BD150" s="737">
        <f>+BD142+BD149</f>
        <v>12914592</v>
      </c>
      <c r="BE150" s="737">
        <f t="shared" ref="BE150:BE152" si="197">+BC150+BD150</f>
        <v>57815938</v>
      </c>
      <c r="BF150" s="662" t="b">
        <f t="shared" si="179"/>
        <v>0</v>
      </c>
      <c r="BG150" s="784">
        <f>+BG142+BG149</f>
        <v>558641706</v>
      </c>
      <c r="BH150" s="784">
        <f>+BH142+BH149</f>
        <v>0</v>
      </c>
      <c r="BI150" s="784">
        <f>+BI142+BI149</f>
        <v>0</v>
      </c>
      <c r="BJ150" s="784">
        <f t="shared" si="189"/>
        <v>558641706</v>
      </c>
      <c r="BK150" s="784"/>
      <c r="BL150" s="737"/>
      <c r="BM150" s="977"/>
      <c r="BN150" s="784">
        <f>+BN142+BN149</f>
        <v>265992080</v>
      </c>
      <c r="BO150" s="784">
        <f>+BO142+BO149</f>
        <v>0</v>
      </c>
      <c r="BP150" s="784">
        <f>+BP142+BP149</f>
        <v>0</v>
      </c>
      <c r="BQ150" s="784">
        <f t="shared" si="190"/>
        <v>265992080</v>
      </c>
    </row>
    <row r="151" spans="1:69" ht="24.75" customHeight="1" x14ac:dyDescent="0.2">
      <c r="A151" s="1290"/>
      <c r="B151" s="1290"/>
      <c r="C151" s="1297" t="s">
        <v>551</v>
      </c>
      <c r="D151" s="1298"/>
      <c r="E151" s="1298"/>
      <c r="F151" s="1298"/>
      <c r="G151" s="1298"/>
      <c r="H151" s="1298"/>
      <c r="I151" s="1298"/>
      <c r="J151" s="1298"/>
      <c r="K151" s="1298"/>
      <c r="L151" s="1298"/>
      <c r="M151" s="1298"/>
      <c r="N151" s="1298"/>
      <c r="O151" s="1298"/>
      <c r="P151" s="1298"/>
      <c r="Q151" s="1298"/>
      <c r="R151" s="1298"/>
      <c r="S151" s="1298"/>
      <c r="T151" s="1298"/>
      <c r="U151" s="1298"/>
      <c r="V151" s="1298"/>
      <c r="W151" s="1298"/>
      <c r="X151" s="1298"/>
      <c r="Y151" s="1298"/>
      <c r="Z151" s="1298"/>
      <c r="AA151" s="1298"/>
      <c r="AB151" s="1299"/>
      <c r="AC151" s="826"/>
      <c r="AD151" s="778">
        <f>+AD150</f>
        <v>619000000</v>
      </c>
      <c r="AE151" s="778">
        <f>+AE150</f>
        <v>37692283</v>
      </c>
      <c r="AF151" s="778">
        <f>+AF150</f>
        <v>22713713</v>
      </c>
      <c r="AG151" s="778">
        <f t="shared" si="186"/>
        <v>679405996</v>
      </c>
      <c r="AH151" s="724">
        <f t="shared" ref="AH151:AI151" si="198">+AH150</f>
        <v>0</v>
      </c>
      <c r="AI151" s="724">
        <f t="shared" si="198"/>
        <v>3550060.8000000003</v>
      </c>
      <c r="AJ151" s="724">
        <f t="shared" si="191"/>
        <v>3550060.8000000003</v>
      </c>
      <c r="AK151" s="724">
        <f t="shared" ref="AK151:AL151" si="199">+AK150</f>
        <v>3550060.8000000003</v>
      </c>
      <c r="AL151" s="724">
        <f t="shared" si="199"/>
        <v>3550060.8000000003</v>
      </c>
      <c r="AM151" s="724">
        <f t="shared" si="192"/>
        <v>7100121.6000000006</v>
      </c>
      <c r="AN151" s="724">
        <f t="shared" ref="AN151:AO151" si="200">+AN150</f>
        <v>3550060.8000000003</v>
      </c>
      <c r="AO151" s="724">
        <f t="shared" si="200"/>
        <v>3550060.8000000003</v>
      </c>
      <c r="AP151" s="724">
        <f t="shared" si="193"/>
        <v>7100121.6000000006</v>
      </c>
      <c r="AQ151" s="724">
        <f t="shared" ref="AQ151:AR151" si="201">+AQ150</f>
        <v>3550060.8000000003</v>
      </c>
      <c r="AR151" s="724">
        <f t="shared" si="201"/>
        <v>0</v>
      </c>
      <c r="AS151" s="724">
        <f t="shared" ref="AS151:AS152" si="202">+AQ151+AR151</f>
        <v>3550060.8000000003</v>
      </c>
      <c r="AT151" s="724">
        <f t="shared" ref="AT151:AU151" si="203">+AT150</f>
        <v>51165473</v>
      </c>
      <c r="AU151" s="724">
        <f t="shared" si="203"/>
        <v>51165473</v>
      </c>
      <c r="AV151" s="724">
        <f t="shared" si="194"/>
        <v>102330946</v>
      </c>
      <c r="AW151" s="724">
        <f t="shared" ref="AW151:AX151" si="204">+AW150</f>
        <v>62057377</v>
      </c>
      <c r="AX151" s="724">
        <f t="shared" si="204"/>
        <v>51165473</v>
      </c>
      <c r="AY151" s="724">
        <f t="shared" si="195"/>
        <v>113222850</v>
      </c>
      <c r="AZ151" s="724">
        <f t="shared" ref="AZ151:BA151" si="205">+AZ150</f>
        <v>44901330</v>
      </c>
      <c r="BA151" s="724">
        <f t="shared" si="205"/>
        <v>44901330</v>
      </c>
      <c r="BB151" s="724">
        <f t="shared" si="196"/>
        <v>89802660</v>
      </c>
      <c r="BC151" s="724">
        <f t="shared" ref="BC151:BD151" si="206">+BC150</f>
        <v>44901346</v>
      </c>
      <c r="BD151" s="724">
        <f t="shared" si="206"/>
        <v>12914592</v>
      </c>
      <c r="BE151" s="724">
        <f t="shared" si="197"/>
        <v>57815938</v>
      </c>
      <c r="BF151" s="662" t="b">
        <f t="shared" si="179"/>
        <v>0</v>
      </c>
      <c r="BG151" s="778">
        <f>+BG150</f>
        <v>558641706</v>
      </c>
      <c r="BH151" s="778">
        <f>+BH150</f>
        <v>0</v>
      </c>
      <c r="BI151" s="778">
        <f>+BI150</f>
        <v>0</v>
      </c>
      <c r="BJ151" s="778">
        <f t="shared" si="189"/>
        <v>558641706</v>
      </c>
      <c r="BK151" s="778"/>
      <c r="BL151" s="724"/>
      <c r="BM151" s="978"/>
      <c r="BN151" s="778">
        <f>+BN150</f>
        <v>265992080</v>
      </c>
      <c r="BO151" s="778">
        <f>+BO150</f>
        <v>0</v>
      </c>
      <c r="BP151" s="778">
        <f>+BP150</f>
        <v>0</v>
      </c>
      <c r="BQ151" s="778">
        <f t="shared" si="190"/>
        <v>265992080</v>
      </c>
    </row>
    <row r="152" spans="1:69" ht="37.5" customHeight="1" x14ac:dyDescent="0.2">
      <c r="A152" s="1277" t="s">
        <v>552</v>
      </c>
      <c r="B152" s="1278"/>
      <c r="C152" s="1278"/>
      <c r="D152" s="1278"/>
      <c r="E152" s="1278"/>
      <c r="F152" s="1278"/>
      <c r="G152" s="1278"/>
      <c r="H152" s="1278"/>
      <c r="I152" s="1278"/>
      <c r="J152" s="1278"/>
      <c r="K152" s="1278"/>
      <c r="L152" s="1278"/>
      <c r="M152" s="1278"/>
      <c r="N152" s="1278"/>
      <c r="O152" s="1278"/>
      <c r="P152" s="1278"/>
      <c r="Q152" s="1278"/>
      <c r="R152" s="1278"/>
      <c r="S152" s="1278"/>
      <c r="T152" s="1278"/>
      <c r="U152" s="1278"/>
      <c r="V152" s="1278"/>
      <c r="W152" s="1278"/>
      <c r="X152" s="1278"/>
      <c r="Y152" s="1278"/>
      <c r="Z152" s="1278"/>
      <c r="AA152" s="1278"/>
      <c r="AB152" s="1279"/>
      <c r="AC152" s="556"/>
      <c r="AD152" s="785">
        <f>+AD119+AD151</f>
        <v>3619959000</v>
      </c>
      <c r="AE152" s="785">
        <f>+AE119+AE151</f>
        <v>1537692283</v>
      </c>
      <c r="AF152" s="785">
        <f>+AF119+AF151</f>
        <v>22713713</v>
      </c>
      <c r="AG152" s="785">
        <f t="shared" si="186"/>
        <v>5180364996</v>
      </c>
      <c r="AH152" s="738">
        <f>+AH119+AH151</f>
        <v>0</v>
      </c>
      <c r="AI152" s="738">
        <f>+AI119+AI151</f>
        <v>3550060.8000000003</v>
      </c>
      <c r="AJ152" s="738">
        <f t="shared" si="191"/>
        <v>3550060.8000000003</v>
      </c>
      <c r="AK152" s="738">
        <f>+AK119+AK151</f>
        <v>3550060.8000000003</v>
      </c>
      <c r="AL152" s="738">
        <f>+AL119+AL151</f>
        <v>3550060.8000000003</v>
      </c>
      <c r="AM152" s="738">
        <f t="shared" si="192"/>
        <v>7100121.6000000006</v>
      </c>
      <c r="AN152" s="738">
        <f>+AN119+AN151</f>
        <v>3550060.8000000003</v>
      </c>
      <c r="AO152" s="738">
        <f>+AO119+AO151</f>
        <v>3550060.8000000003</v>
      </c>
      <c r="AP152" s="738">
        <f t="shared" si="193"/>
        <v>7100121.6000000006</v>
      </c>
      <c r="AQ152" s="738">
        <f>+AQ119+AQ151</f>
        <v>3550060.8000000003</v>
      </c>
      <c r="AR152" s="738">
        <f>+AR119+AR151</f>
        <v>0</v>
      </c>
      <c r="AS152" s="738">
        <f t="shared" si="202"/>
        <v>3550060.8000000003</v>
      </c>
      <c r="AT152" s="738">
        <f>+AT119+AT151</f>
        <v>423335909</v>
      </c>
      <c r="AU152" s="738">
        <f>+AU119+AU151</f>
        <v>276529639</v>
      </c>
      <c r="AV152" s="738">
        <f t="shared" si="194"/>
        <v>699865548</v>
      </c>
      <c r="AW152" s="738">
        <f>+AW119+AW151</f>
        <v>545370064</v>
      </c>
      <c r="AX152" s="738">
        <f>+AX119+AX151</f>
        <v>289025148</v>
      </c>
      <c r="AY152" s="738">
        <f t="shared" si="195"/>
        <v>834395212</v>
      </c>
      <c r="AZ152" s="738">
        <f>+AZ119+AZ151</f>
        <v>173894873</v>
      </c>
      <c r="BA152" s="738">
        <f>+BA119+BA151</f>
        <v>579664466</v>
      </c>
      <c r="BB152" s="738">
        <f t="shared" si="196"/>
        <v>753559339</v>
      </c>
      <c r="BC152" s="738">
        <f>+BC119+BC151</f>
        <v>498820122</v>
      </c>
      <c r="BD152" s="738">
        <f>+BD119+BD151</f>
        <v>12914592</v>
      </c>
      <c r="BE152" s="738">
        <f t="shared" si="197"/>
        <v>511734714</v>
      </c>
      <c r="BF152" s="662" t="b">
        <f t="shared" si="179"/>
        <v>0</v>
      </c>
      <c r="BG152" s="785">
        <f>+BG119+BG151</f>
        <v>3101577947</v>
      </c>
      <c r="BH152" s="785">
        <f>+BH119+BH151</f>
        <v>1101680412</v>
      </c>
      <c r="BI152" s="785">
        <f>+BI119+BI151</f>
        <v>0</v>
      </c>
      <c r="BJ152" s="785">
        <f t="shared" si="189"/>
        <v>4203258359</v>
      </c>
      <c r="BK152" s="785"/>
      <c r="BL152" s="738"/>
      <c r="BM152" s="979"/>
      <c r="BN152" s="785">
        <f>+BN60+BN118+BN151</f>
        <v>1376051189</v>
      </c>
      <c r="BO152" s="785">
        <f t="shared" ref="BO152:BQ152" si="207">+BO60+BO118+BO151</f>
        <v>839490507</v>
      </c>
      <c r="BP152" s="785">
        <f t="shared" si="207"/>
        <v>0</v>
      </c>
      <c r="BQ152" s="785">
        <f t="shared" si="207"/>
        <v>2215541696</v>
      </c>
    </row>
    <row r="153" spans="1:69" ht="62.25" customHeight="1" x14ac:dyDescent="0.2">
      <c r="A153" s="668"/>
      <c r="B153" s="668"/>
      <c r="C153" s="668"/>
      <c r="D153" s="668"/>
      <c r="E153" s="668"/>
      <c r="F153" s="544"/>
      <c r="G153" s="544"/>
      <c r="H153" s="544"/>
      <c r="I153" s="544"/>
      <c r="J153" s="544"/>
      <c r="K153" s="544"/>
      <c r="L153" s="544"/>
      <c r="M153" s="544"/>
      <c r="N153" s="544"/>
      <c r="O153" s="544"/>
      <c r="P153" s="879"/>
      <c r="Q153" s="870"/>
      <c r="R153" s="677"/>
      <c r="S153" s="677"/>
      <c r="T153" s="677"/>
      <c r="U153" s="676"/>
      <c r="V153" s="676"/>
      <c r="W153" s="676"/>
      <c r="X153" s="676"/>
      <c r="Y153" s="676"/>
      <c r="Z153" s="669"/>
      <c r="AA153" s="669"/>
      <c r="AB153" s="669"/>
      <c r="AC153" s="669"/>
      <c r="AD153" s="787"/>
      <c r="AE153" s="787"/>
      <c r="AF153" s="787"/>
      <c r="AG153" s="787"/>
      <c r="AH153" s="669"/>
      <c r="AL153" s="662"/>
      <c r="BG153" s="920"/>
      <c r="BJ153" s="920"/>
    </row>
    <row r="154" spans="1:69" ht="62.25" customHeight="1" x14ac:dyDescent="0.2">
      <c r="A154" s="668"/>
      <c r="B154" s="668"/>
      <c r="C154" s="668"/>
      <c r="D154" s="668"/>
      <c r="E154" s="668"/>
      <c r="F154" s="544"/>
      <c r="G154" s="544"/>
      <c r="H154" s="544"/>
      <c r="I154" s="544"/>
      <c r="J154" s="544"/>
      <c r="K154" s="544"/>
      <c r="L154" s="544"/>
      <c r="M154" s="544"/>
      <c r="N154" s="544"/>
      <c r="O154" s="544"/>
      <c r="P154" s="879"/>
      <c r="Q154" s="870"/>
      <c r="R154" s="677"/>
      <c r="S154" s="677"/>
      <c r="T154" s="677"/>
      <c r="U154" s="676"/>
      <c r="V154" s="676"/>
      <c r="W154" s="676"/>
      <c r="X154" s="676"/>
      <c r="Y154" s="676"/>
      <c r="Z154" s="669"/>
      <c r="AA154" s="669"/>
      <c r="AB154" s="669"/>
      <c r="AC154" s="669"/>
      <c r="AD154" s="787"/>
      <c r="AE154" s="787"/>
      <c r="AF154" s="787"/>
      <c r="AG154" s="787"/>
      <c r="AH154" s="669"/>
      <c r="AL154" s="662"/>
      <c r="BG154" s="920"/>
      <c r="BJ154" s="920"/>
      <c r="BN154" s="920"/>
      <c r="BO154" s="920"/>
      <c r="BQ154" s="920"/>
    </row>
    <row r="155" spans="1:69" ht="62.25" customHeight="1" x14ac:dyDescent="0.2">
      <c r="A155" s="668"/>
      <c r="B155" s="668"/>
      <c r="C155" s="668"/>
      <c r="D155" s="668"/>
      <c r="E155" s="668"/>
      <c r="F155" s="544"/>
      <c r="G155" s="544"/>
      <c r="H155" s="544"/>
      <c r="I155" s="544"/>
      <c r="J155" s="544"/>
      <c r="K155" s="544"/>
      <c r="L155" s="544"/>
      <c r="M155" s="544"/>
      <c r="N155" s="544"/>
      <c r="O155" s="544"/>
      <c r="P155" s="879"/>
      <c r="Q155" s="870"/>
      <c r="R155" s="677"/>
      <c r="S155" s="677"/>
      <c r="T155" s="677"/>
      <c r="U155" s="676"/>
      <c r="V155" s="676"/>
      <c r="W155" s="676"/>
      <c r="X155" s="676"/>
      <c r="Y155" s="676"/>
      <c r="Z155" s="669"/>
      <c r="AA155" s="669"/>
      <c r="AB155" s="669"/>
      <c r="AC155" s="669"/>
      <c r="AD155" s="787"/>
      <c r="AE155" s="787"/>
      <c r="AF155" s="787"/>
      <c r="AG155" s="787"/>
      <c r="AH155" s="669"/>
      <c r="AL155" s="662"/>
      <c r="BG155" s="920"/>
    </row>
    <row r="156" spans="1:69" ht="62.25" customHeight="1" x14ac:dyDescent="0.2">
      <c r="A156" s="668"/>
      <c r="B156" s="668"/>
      <c r="C156" s="668"/>
      <c r="D156" s="668"/>
      <c r="E156" s="668"/>
      <c r="F156" s="544"/>
      <c r="G156" s="544"/>
      <c r="H156" s="544"/>
      <c r="I156" s="544"/>
      <c r="J156" s="544"/>
      <c r="K156" s="544"/>
      <c r="L156" s="544"/>
      <c r="M156" s="544"/>
      <c r="N156" s="544"/>
      <c r="O156" s="544"/>
      <c r="P156" s="879"/>
      <c r="Q156" s="870"/>
      <c r="R156" s="677"/>
      <c r="S156" s="677"/>
      <c r="T156" s="677"/>
      <c r="U156" s="676"/>
      <c r="V156" s="676"/>
      <c r="W156" s="676"/>
      <c r="X156" s="676"/>
      <c r="Y156" s="676"/>
      <c r="Z156" s="669"/>
      <c r="AA156" s="669"/>
      <c r="AB156" s="669"/>
      <c r="AC156" s="669"/>
      <c r="AD156" s="787"/>
      <c r="AE156" s="787"/>
      <c r="AF156" s="787"/>
      <c r="AG156" s="787"/>
      <c r="AH156" s="669"/>
      <c r="AL156" s="662"/>
      <c r="BG156" s="920"/>
    </row>
    <row r="157" spans="1:69" ht="62.25" customHeight="1" x14ac:dyDescent="0.2">
      <c r="A157" s="668"/>
      <c r="B157" s="668"/>
      <c r="C157" s="668"/>
      <c r="D157" s="668"/>
      <c r="E157" s="668"/>
      <c r="F157" s="544"/>
      <c r="G157" s="544"/>
      <c r="H157" s="544"/>
      <c r="I157" s="544"/>
      <c r="J157" s="544"/>
      <c r="K157" s="544"/>
      <c r="L157" s="544"/>
      <c r="M157" s="544"/>
      <c r="N157" s="544"/>
      <c r="O157" s="544"/>
      <c r="P157" s="879"/>
      <c r="Q157" s="870"/>
      <c r="R157" s="677"/>
      <c r="S157" s="677"/>
      <c r="T157" s="677"/>
      <c r="U157" s="676"/>
      <c r="V157" s="676"/>
      <c r="W157" s="676"/>
      <c r="X157" s="676"/>
      <c r="Y157" s="676"/>
      <c r="Z157" s="669"/>
      <c r="AA157" s="669"/>
      <c r="AB157" s="669"/>
      <c r="AC157" s="669"/>
      <c r="AD157" s="787"/>
      <c r="AE157" s="787"/>
      <c r="AF157" s="787"/>
      <c r="AG157" s="787"/>
      <c r="AH157" s="669"/>
      <c r="AL157" s="662"/>
    </row>
    <row r="158" spans="1:69" ht="62.25" customHeight="1" x14ac:dyDescent="0.2">
      <c r="A158" s="668"/>
      <c r="B158" s="668"/>
      <c r="C158" s="668"/>
      <c r="D158" s="668"/>
      <c r="E158" s="668"/>
      <c r="F158" s="544"/>
      <c r="G158" s="544"/>
      <c r="H158" s="544"/>
      <c r="I158" s="544"/>
      <c r="J158" s="544"/>
      <c r="K158" s="544"/>
      <c r="L158" s="544"/>
      <c r="M158" s="544"/>
      <c r="N158" s="544"/>
      <c r="O158" s="544"/>
      <c r="P158" s="879"/>
      <c r="Q158" s="870"/>
      <c r="R158" s="677"/>
      <c r="S158" s="677"/>
      <c r="T158" s="677"/>
      <c r="U158" s="676"/>
      <c r="V158" s="676"/>
      <c r="W158" s="676"/>
      <c r="X158" s="676"/>
      <c r="Y158" s="676"/>
      <c r="Z158" s="669"/>
      <c r="AA158" s="669"/>
      <c r="AB158" s="669"/>
      <c r="AC158" s="669"/>
      <c r="AD158" s="787"/>
      <c r="AE158" s="787"/>
      <c r="AF158" s="787"/>
      <c r="AG158" s="787"/>
      <c r="AH158" s="669"/>
      <c r="AL158" s="662"/>
    </row>
    <row r="159" spans="1:69" ht="62.25" customHeight="1" x14ac:dyDescent="0.2">
      <c r="A159" s="668"/>
      <c r="B159" s="668"/>
      <c r="C159" s="668"/>
      <c r="D159" s="668"/>
      <c r="E159" s="668"/>
      <c r="F159" s="544"/>
      <c r="G159" s="544"/>
      <c r="H159" s="544"/>
      <c r="I159" s="544"/>
      <c r="J159" s="544"/>
      <c r="K159" s="544"/>
      <c r="L159" s="544"/>
      <c r="M159" s="544"/>
      <c r="N159" s="544"/>
      <c r="O159" s="544"/>
      <c r="P159" s="879"/>
      <c r="Q159" s="870"/>
      <c r="R159" s="677"/>
      <c r="S159" s="677"/>
      <c r="T159" s="677"/>
      <c r="U159" s="676"/>
      <c r="V159" s="676"/>
      <c r="W159" s="676"/>
      <c r="X159" s="676"/>
      <c r="Y159" s="676"/>
      <c r="Z159" s="669"/>
      <c r="AA159" s="669"/>
      <c r="AB159" s="669"/>
      <c r="AC159" s="669"/>
      <c r="AD159" s="787"/>
      <c r="AE159" s="787"/>
      <c r="AF159" s="787"/>
      <c r="AG159" s="787"/>
      <c r="AH159" s="669"/>
      <c r="AL159" s="662"/>
    </row>
    <row r="160" spans="1:69" ht="62.25" customHeight="1" x14ac:dyDescent="0.2">
      <c r="A160" s="668"/>
      <c r="B160" s="668"/>
      <c r="C160" s="668"/>
      <c r="D160" s="668"/>
      <c r="E160" s="668"/>
      <c r="F160" s="544"/>
      <c r="G160" s="544"/>
      <c r="H160" s="544"/>
      <c r="I160" s="544"/>
      <c r="J160" s="544"/>
      <c r="K160" s="544"/>
      <c r="L160" s="544"/>
      <c r="M160" s="544"/>
      <c r="N160" s="544"/>
      <c r="O160" s="544"/>
      <c r="P160" s="879"/>
      <c r="Q160" s="870"/>
      <c r="R160" s="677"/>
      <c r="S160" s="677"/>
      <c r="T160" s="677"/>
      <c r="U160" s="676"/>
      <c r="V160" s="676"/>
      <c r="W160" s="676"/>
      <c r="X160" s="676"/>
      <c r="Y160" s="676"/>
      <c r="Z160" s="669"/>
      <c r="AA160" s="669"/>
      <c r="AB160" s="669"/>
      <c r="AC160" s="669"/>
      <c r="AD160" s="787"/>
      <c r="AE160" s="787"/>
      <c r="AF160" s="787"/>
      <c r="AG160" s="787"/>
      <c r="AH160" s="669"/>
      <c r="AL160" s="662"/>
    </row>
    <row r="161" spans="1:38" ht="62.25" customHeight="1" x14ac:dyDescent="0.2">
      <c r="A161" s="668"/>
      <c r="B161" s="668"/>
      <c r="C161" s="668"/>
      <c r="D161" s="668"/>
      <c r="E161" s="668"/>
      <c r="F161" s="544"/>
      <c r="G161" s="544"/>
      <c r="H161" s="544"/>
      <c r="I161" s="544"/>
      <c r="J161" s="544"/>
      <c r="K161" s="544"/>
      <c r="L161" s="544"/>
      <c r="M161" s="544"/>
      <c r="N161" s="544"/>
      <c r="O161" s="544"/>
      <c r="P161" s="879"/>
      <c r="Q161" s="870"/>
      <c r="R161" s="677"/>
      <c r="S161" s="677"/>
      <c r="T161" s="677"/>
      <c r="U161" s="676"/>
      <c r="V161" s="676"/>
      <c r="W161" s="676"/>
      <c r="X161" s="676"/>
      <c r="Y161" s="676"/>
      <c r="Z161" s="669"/>
      <c r="AA161" s="669"/>
      <c r="AB161" s="669"/>
      <c r="AC161" s="669"/>
      <c r="AD161" s="787"/>
      <c r="AE161" s="787"/>
      <c r="AF161" s="787"/>
      <c r="AG161" s="787"/>
      <c r="AH161" s="669"/>
      <c r="AL161" s="662"/>
    </row>
    <row r="162" spans="1:38" ht="62.25" customHeight="1" x14ac:dyDescent="0.2">
      <c r="A162" s="668"/>
      <c r="B162" s="668"/>
      <c r="C162" s="668"/>
      <c r="D162" s="668"/>
      <c r="E162" s="668"/>
      <c r="F162" s="544"/>
      <c r="G162" s="544"/>
      <c r="H162" s="544"/>
      <c r="I162" s="544"/>
      <c r="J162" s="544"/>
      <c r="K162" s="544"/>
      <c r="L162" s="544"/>
      <c r="M162" s="544"/>
      <c r="N162" s="544"/>
      <c r="O162" s="544"/>
      <c r="P162" s="879"/>
      <c r="Q162" s="870"/>
      <c r="R162" s="677"/>
      <c r="S162" s="677"/>
      <c r="T162" s="677"/>
      <c r="U162" s="676"/>
      <c r="V162" s="676"/>
      <c r="W162" s="676"/>
      <c r="X162" s="676"/>
      <c r="Y162" s="676"/>
      <c r="Z162" s="669"/>
      <c r="AA162" s="669"/>
      <c r="AB162" s="669"/>
      <c r="AC162" s="669"/>
      <c r="AD162" s="787"/>
      <c r="AE162" s="787"/>
      <c r="AF162" s="787"/>
      <c r="AG162" s="787"/>
      <c r="AH162" s="669"/>
      <c r="AL162" s="662"/>
    </row>
    <row r="163" spans="1:38" ht="62.25" customHeight="1" x14ac:dyDescent="0.2">
      <c r="A163" s="668"/>
      <c r="B163" s="668"/>
      <c r="C163" s="668"/>
      <c r="D163" s="668"/>
      <c r="E163" s="668"/>
      <c r="F163" s="544"/>
      <c r="G163" s="544"/>
      <c r="H163" s="544"/>
      <c r="I163" s="544"/>
      <c r="J163" s="544"/>
      <c r="K163" s="544"/>
      <c r="L163" s="544"/>
      <c r="M163" s="544"/>
      <c r="N163" s="544"/>
      <c r="O163" s="544"/>
      <c r="P163" s="879"/>
      <c r="Q163" s="870"/>
      <c r="R163" s="677"/>
      <c r="S163" s="677"/>
      <c r="T163" s="677"/>
      <c r="U163" s="676"/>
      <c r="V163" s="676"/>
      <c r="W163" s="676"/>
      <c r="X163" s="676"/>
      <c r="Y163" s="676"/>
      <c r="Z163" s="669"/>
      <c r="AA163" s="669"/>
      <c r="AB163" s="669"/>
      <c r="AC163" s="669"/>
      <c r="AD163" s="787"/>
      <c r="AE163" s="787"/>
      <c r="AF163" s="787"/>
      <c r="AG163" s="787"/>
      <c r="AH163" s="669"/>
      <c r="AL163" s="662"/>
    </row>
    <row r="164" spans="1:38" ht="62.25" customHeight="1" x14ac:dyDescent="0.2">
      <c r="A164" s="668"/>
      <c r="B164" s="668"/>
      <c r="C164" s="668"/>
      <c r="D164" s="668"/>
      <c r="E164" s="668"/>
      <c r="F164" s="544"/>
      <c r="G164" s="544"/>
      <c r="H164" s="544"/>
      <c r="I164" s="544"/>
      <c r="J164" s="544"/>
      <c r="K164" s="544"/>
      <c r="L164" s="544"/>
      <c r="M164" s="544"/>
      <c r="N164" s="544"/>
      <c r="O164" s="544"/>
      <c r="P164" s="879"/>
      <c r="Q164" s="870"/>
      <c r="R164" s="677"/>
      <c r="S164" s="677"/>
      <c r="T164" s="677"/>
      <c r="U164" s="676"/>
      <c r="V164" s="676"/>
      <c r="W164" s="676"/>
      <c r="X164" s="676"/>
      <c r="Y164" s="676"/>
      <c r="Z164" s="669"/>
      <c r="AA164" s="669"/>
      <c r="AB164" s="669"/>
      <c r="AC164" s="669"/>
      <c r="AD164" s="787"/>
      <c r="AE164" s="787"/>
      <c r="AF164" s="787"/>
      <c r="AG164" s="787"/>
      <c r="AH164" s="669"/>
      <c r="AL164" s="662"/>
    </row>
    <row r="165" spans="1:38" ht="62.25" customHeight="1" x14ac:dyDescent="0.2">
      <c r="A165" s="668"/>
      <c r="B165" s="668"/>
      <c r="C165" s="668"/>
      <c r="D165" s="668"/>
      <c r="E165" s="668"/>
      <c r="F165" s="544"/>
      <c r="G165" s="544"/>
      <c r="H165" s="544"/>
      <c r="I165" s="544"/>
      <c r="J165" s="544"/>
      <c r="K165" s="544"/>
      <c r="L165" s="544"/>
      <c r="M165" s="544"/>
      <c r="N165" s="544"/>
      <c r="O165" s="544"/>
      <c r="P165" s="879"/>
      <c r="Q165" s="870"/>
      <c r="R165" s="677"/>
      <c r="S165" s="677"/>
      <c r="T165" s="677"/>
      <c r="U165" s="676"/>
      <c r="V165" s="676"/>
      <c r="W165" s="676"/>
      <c r="X165" s="676"/>
      <c r="Y165" s="676"/>
      <c r="Z165" s="669"/>
      <c r="AA165" s="669"/>
      <c r="AB165" s="669"/>
      <c r="AC165" s="669"/>
      <c r="AD165" s="787"/>
      <c r="AE165" s="787"/>
      <c r="AF165" s="787"/>
      <c r="AG165" s="787"/>
      <c r="AH165" s="669"/>
      <c r="AL165" s="662"/>
    </row>
    <row r="166" spans="1:38" ht="62.25" customHeight="1" x14ac:dyDescent="0.2">
      <c r="A166" s="668"/>
      <c r="B166" s="668"/>
      <c r="C166" s="668"/>
      <c r="D166" s="668"/>
      <c r="E166" s="668"/>
      <c r="F166" s="544"/>
      <c r="G166" s="544"/>
      <c r="H166" s="544"/>
      <c r="I166" s="544"/>
      <c r="J166" s="544"/>
      <c r="K166" s="544"/>
      <c r="L166" s="544"/>
      <c r="M166" s="544"/>
      <c r="N166" s="544"/>
      <c r="O166" s="544"/>
      <c r="P166" s="879"/>
      <c r="Q166" s="870"/>
      <c r="R166" s="677"/>
      <c r="S166" s="677"/>
      <c r="T166" s="677"/>
      <c r="U166" s="676"/>
      <c r="V166" s="676"/>
      <c r="W166" s="676"/>
      <c r="X166" s="676"/>
      <c r="Y166" s="676"/>
      <c r="Z166" s="669"/>
      <c r="AA166" s="669"/>
      <c r="AB166" s="669"/>
      <c r="AC166" s="669"/>
      <c r="AD166" s="787"/>
      <c r="AE166" s="787"/>
      <c r="AF166" s="787"/>
      <c r="AG166" s="787"/>
      <c r="AH166" s="669"/>
      <c r="AL166" s="662"/>
    </row>
    <row r="167" spans="1:38" ht="62.25" customHeight="1" x14ac:dyDescent="0.2">
      <c r="A167" s="668"/>
      <c r="B167" s="668"/>
      <c r="C167" s="668"/>
      <c r="D167" s="668"/>
      <c r="E167" s="668"/>
      <c r="F167" s="544"/>
      <c r="G167" s="544"/>
      <c r="H167" s="544"/>
      <c r="I167" s="544"/>
      <c r="J167" s="544"/>
      <c r="K167" s="544"/>
      <c r="L167" s="544"/>
      <c r="M167" s="544"/>
      <c r="N167" s="544"/>
      <c r="O167" s="544"/>
      <c r="P167" s="879"/>
      <c r="Q167" s="870"/>
      <c r="R167" s="677"/>
      <c r="S167" s="677"/>
      <c r="T167" s="677"/>
      <c r="U167" s="676"/>
      <c r="V167" s="676"/>
      <c r="W167" s="676"/>
      <c r="X167" s="676"/>
      <c r="Y167" s="676"/>
      <c r="Z167" s="669"/>
      <c r="AA167" s="669"/>
      <c r="AB167" s="669"/>
      <c r="AC167" s="669"/>
      <c r="AD167" s="787"/>
      <c r="AE167" s="787"/>
      <c r="AF167" s="787"/>
      <c r="AG167" s="787"/>
      <c r="AH167" s="669"/>
      <c r="AL167" s="662"/>
    </row>
    <row r="168" spans="1:38" ht="62.25" customHeight="1" x14ac:dyDescent="0.2">
      <c r="A168" s="668"/>
      <c r="B168" s="668"/>
      <c r="C168" s="668"/>
      <c r="D168" s="668"/>
      <c r="E168" s="668"/>
      <c r="F168" s="544"/>
      <c r="G168" s="544"/>
      <c r="H168" s="544"/>
      <c r="I168" s="544"/>
      <c r="J168" s="544"/>
      <c r="K168" s="544"/>
      <c r="L168" s="544"/>
      <c r="M168" s="544"/>
      <c r="N168" s="544"/>
      <c r="O168" s="544"/>
      <c r="P168" s="879"/>
      <c r="Q168" s="870"/>
      <c r="R168" s="677"/>
      <c r="S168" s="677"/>
      <c r="T168" s="677"/>
      <c r="U168" s="676"/>
      <c r="V168" s="676"/>
      <c r="W168" s="676"/>
      <c r="X168" s="676"/>
      <c r="Y168" s="676"/>
      <c r="Z168" s="669"/>
      <c r="AA168" s="669"/>
      <c r="AB168" s="669"/>
      <c r="AC168" s="669"/>
      <c r="AD168" s="787"/>
      <c r="AE168" s="787"/>
      <c r="AF168" s="787"/>
      <c r="AG168" s="787"/>
      <c r="AH168" s="669"/>
      <c r="AL168" s="662"/>
    </row>
    <row r="169" spans="1:38" ht="62.25" customHeight="1" x14ac:dyDescent="0.2">
      <c r="A169" s="668"/>
      <c r="B169" s="668"/>
      <c r="C169" s="668"/>
      <c r="D169" s="668"/>
      <c r="E169" s="668"/>
      <c r="F169" s="544"/>
      <c r="G169" s="544"/>
      <c r="H169" s="544"/>
      <c r="I169" s="544"/>
      <c r="J169" s="544"/>
      <c r="K169" s="544"/>
      <c r="L169" s="544"/>
      <c r="M169" s="544"/>
      <c r="N169" s="544"/>
      <c r="O169" s="544"/>
      <c r="P169" s="879"/>
      <c r="Q169" s="870"/>
      <c r="R169" s="677"/>
      <c r="S169" s="677"/>
      <c r="T169" s="677"/>
      <c r="U169" s="676"/>
      <c r="V169" s="676"/>
      <c r="W169" s="676"/>
      <c r="X169" s="676"/>
      <c r="Y169" s="676"/>
      <c r="Z169" s="669"/>
      <c r="AA169" s="669"/>
      <c r="AB169" s="669"/>
      <c r="AC169" s="669"/>
      <c r="AD169" s="787"/>
      <c r="AE169" s="787"/>
      <c r="AF169" s="787"/>
      <c r="AG169" s="787"/>
      <c r="AH169" s="669"/>
      <c r="AL169" s="662"/>
    </row>
    <row r="170" spans="1:38" ht="62.25" customHeight="1" x14ac:dyDescent="0.2">
      <c r="A170" s="668"/>
      <c r="B170" s="668"/>
      <c r="C170" s="668"/>
      <c r="D170" s="668"/>
      <c r="E170" s="668"/>
      <c r="F170" s="544"/>
      <c r="G170" s="544"/>
      <c r="H170" s="544"/>
      <c r="I170" s="544"/>
      <c r="J170" s="544"/>
      <c r="K170" s="544"/>
      <c r="L170" s="544"/>
      <c r="M170" s="544"/>
      <c r="N170" s="544"/>
      <c r="O170" s="544"/>
      <c r="P170" s="879"/>
      <c r="Q170" s="870"/>
      <c r="R170" s="677"/>
      <c r="S170" s="677"/>
      <c r="T170" s="677"/>
      <c r="U170" s="676"/>
      <c r="V170" s="676"/>
      <c r="W170" s="676"/>
      <c r="X170" s="676"/>
      <c r="Y170" s="676"/>
      <c r="Z170" s="669"/>
      <c r="AA170" s="669"/>
      <c r="AB170" s="669"/>
      <c r="AC170" s="669"/>
      <c r="AD170" s="787"/>
      <c r="AE170" s="787"/>
      <c r="AF170" s="787"/>
      <c r="AG170" s="787"/>
      <c r="AH170" s="669"/>
      <c r="AL170" s="662"/>
    </row>
    <row r="171" spans="1:38" ht="62.25" customHeight="1" x14ac:dyDescent="0.2">
      <c r="A171" s="668"/>
      <c r="B171" s="668"/>
      <c r="C171" s="668"/>
      <c r="D171" s="668"/>
      <c r="E171" s="668"/>
      <c r="F171" s="544"/>
      <c r="G171" s="544"/>
      <c r="H171" s="544"/>
      <c r="I171" s="544"/>
      <c r="J171" s="544"/>
      <c r="K171" s="544"/>
      <c r="L171" s="544"/>
      <c r="M171" s="544"/>
      <c r="N171" s="544"/>
      <c r="O171" s="544"/>
      <c r="P171" s="879"/>
      <c r="Q171" s="870"/>
      <c r="R171" s="677"/>
      <c r="S171" s="677"/>
      <c r="T171" s="677"/>
      <c r="U171" s="676"/>
      <c r="V171" s="676"/>
      <c r="W171" s="676"/>
      <c r="X171" s="676"/>
      <c r="Y171" s="676"/>
      <c r="Z171" s="669"/>
      <c r="AA171" s="669"/>
      <c r="AB171" s="669"/>
      <c r="AC171" s="669"/>
      <c r="AD171" s="787"/>
      <c r="AE171" s="787"/>
      <c r="AF171" s="787"/>
      <c r="AG171" s="787"/>
      <c r="AH171" s="669"/>
      <c r="AL171" s="662"/>
    </row>
    <row r="172" spans="1:38" ht="62.25" customHeight="1" x14ac:dyDescent="0.2">
      <c r="A172" s="668"/>
      <c r="B172" s="668"/>
      <c r="C172" s="668"/>
      <c r="D172" s="668"/>
      <c r="E172" s="668"/>
      <c r="F172" s="544"/>
      <c r="G172" s="544"/>
      <c r="H172" s="544"/>
      <c r="I172" s="544"/>
      <c r="J172" s="544"/>
      <c r="K172" s="544"/>
      <c r="L172" s="544"/>
      <c r="M172" s="544"/>
      <c r="N172" s="544"/>
      <c r="O172" s="544"/>
      <c r="P172" s="879"/>
      <c r="Q172" s="870"/>
      <c r="R172" s="677"/>
      <c r="S172" s="677"/>
      <c r="T172" s="677"/>
      <c r="U172" s="676"/>
      <c r="V172" s="676"/>
      <c r="W172" s="676"/>
      <c r="X172" s="676"/>
      <c r="Y172" s="676"/>
      <c r="Z172" s="669"/>
      <c r="AA172" s="669"/>
      <c r="AB172" s="669"/>
      <c r="AC172" s="669"/>
      <c r="AD172" s="787"/>
      <c r="AE172" s="787"/>
      <c r="AF172" s="787"/>
      <c r="AG172" s="787"/>
      <c r="AH172" s="669"/>
      <c r="AL172" s="662"/>
    </row>
    <row r="173" spans="1:38" ht="62.25" customHeight="1" x14ac:dyDescent="0.2">
      <c r="A173" s="668"/>
      <c r="B173" s="668"/>
      <c r="C173" s="668"/>
      <c r="D173" s="668"/>
      <c r="E173" s="668"/>
      <c r="F173" s="544"/>
      <c r="G173" s="544"/>
      <c r="H173" s="544"/>
      <c r="I173" s="544"/>
      <c r="J173" s="544"/>
      <c r="K173" s="544"/>
      <c r="L173" s="544"/>
      <c r="M173" s="544"/>
      <c r="N173" s="544"/>
      <c r="O173" s="544"/>
      <c r="P173" s="879"/>
      <c r="Q173" s="870"/>
      <c r="R173" s="677"/>
      <c r="S173" s="677"/>
      <c r="T173" s="677"/>
      <c r="U173" s="676"/>
      <c r="V173" s="676"/>
      <c r="W173" s="676"/>
      <c r="X173" s="676"/>
      <c r="Y173" s="676"/>
      <c r="Z173" s="669"/>
      <c r="AA173" s="669"/>
      <c r="AB173" s="669"/>
      <c r="AC173" s="669"/>
      <c r="AD173" s="787"/>
      <c r="AE173" s="787"/>
      <c r="AF173" s="787"/>
      <c r="AG173" s="787"/>
      <c r="AH173" s="669"/>
      <c r="AL173" s="662"/>
    </row>
    <row r="174" spans="1:38" ht="62.25" customHeight="1" x14ac:dyDescent="0.2">
      <c r="A174" s="668"/>
      <c r="B174" s="668"/>
      <c r="C174" s="668"/>
      <c r="D174" s="668"/>
      <c r="E174" s="668"/>
      <c r="F174" s="544"/>
      <c r="G174" s="544"/>
      <c r="H174" s="544"/>
      <c r="I174" s="544"/>
      <c r="J174" s="544"/>
      <c r="K174" s="544"/>
      <c r="L174" s="544"/>
      <c r="M174" s="544"/>
      <c r="N174" s="544"/>
      <c r="O174" s="544"/>
      <c r="P174" s="879"/>
      <c r="Q174" s="870"/>
      <c r="R174" s="677"/>
      <c r="S174" s="677"/>
      <c r="T174" s="677"/>
      <c r="U174" s="676"/>
      <c r="V174" s="676"/>
      <c r="W174" s="676"/>
      <c r="X174" s="676"/>
      <c r="Y174" s="676"/>
      <c r="Z174" s="669"/>
      <c r="AA174" s="669"/>
      <c r="AB174" s="669"/>
      <c r="AC174" s="669"/>
      <c r="AD174" s="787"/>
      <c r="AE174" s="787"/>
      <c r="AF174" s="787"/>
      <c r="AG174" s="787"/>
      <c r="AH174" s="669"/>
      <c r="AL174" s="662"/>
    </row>
    <row r="175" spans="1:38" ht="62.25" customHeight="1" x14ac:dyDescent="0.2">
      <c r="A175" s="668"/>
      <c r="B175" s="668"/>
      <c r="C175" s="668"/>
      <c r="D175" s="668"/>
      <c r="E175" s="668"/>
      <c r="F175" s="544"/>
      <c r="G175" s="544"/>
      <c r="H175" s="544"/>
      <c r="I175" s="544"/>
      <c r="J175" s="544"/>
      <c r="K175" s="544"/>
      <c r="L175" s="544"/>
      <c r="M175" s="544"/>
      <c r="N175" s="544"/>
      <c r="O175" s="544"/>
      <c r="P175" s="879"/>
      <c r="Q175" s="870"/>
      <c r="R175" s="677"/>
      <c r="S175" s="677"/>
      <c r="T175" s="677"/>
      <c r="U175" s="676"/>
      <c r="V175" s="676"/>
      <c r="W175" s="676"/>
      <c r="X175" s="676"/>
      <c r="Y175" s="676"/>
      <c r="Z175" s="669"/>
      <c r="AA175" s="669"/>
      <c r="AB175" s="669"/>
      <c r="AC175" s="669"/>
      <c r="AD175" s="787"/>
      <c r="AE175" s="787"/>
      <c r="AF175" s="787"/>
      <c r="AG175" s="787"/>
      <c r="AH175" s="669"/>
      <c r="AL175" s="662"/>
    </row>
    <row r="176" spans="1:38" ht="62.25" customHeight="1" x14ac:dyDescent="0.2">
      <c r="A176" s="668"/>
      <c r="B176" s="668"/>
      <c r="C176" s="668"/>
      <c r="D176" s="668"/>
      <c r="E176" s="668"/>
      <c r="F176" s="544"/>
      <c r="G176" s="544"/>
      <c r="H176" s="544"/>
      <c r="I176" s="544"/>
      <c r="J176" s="544"/>
      <c r="K176" s="544"/>
      <c r="L176" s="544"/>
      <c r="M176" s="544"/>
      <c r="N176" s="544"/>
      <c r="O176" s="544"/>
      <c r="P176" s="879"/>
      <c r="Q176" s="870"/>
      <c r="R176" s="677"/>
      <c r="S176" s="677"/>
      <c r="T176" s="677"/>
      <c r="U176" s="676"/>
      <c r="V176" s="676"/>
      <c r="W176" s="676"/>
      <c r="X176" s="676"/>
      <c r="Y176" s="676"/>
      <c r="Z176" s="669"/>
      <c r="AA176" s="669"/>
      <c r="AB176" s="669"/>
      <c r="AC176" s="669"/>
      <c r="AD176" s="787"/>
      <c r="AE176" s="787"/>
      <c r="AF176" s="787"/>
      <c r="AG176" s="787"/>
      <c r="AH176" s="669"/>
      <c r="AL176" s="662"/>
    </row>
    <row r="177" spans="1:38" ht="62.25" customHeight="1" x14ac:dyDescent="0.2">
      <c r="A177" s="668"/>
      <c r="B177" s="668"/>
      <c r="C177" s="668"/>
      <c r="D177" s="668"/>
      <c r="E177" s="668"/>
      <c r="F177" s="544"/>
      <c r="G177" s="544"/>
      <c r="H177" s="544"/>
      <c r="I177" s="544"/>
      <c r="J177" s="544"/>
      <c r="K177" s="544"/>
      <c r="L177" s="544"/>
      <c r="M177" s="544"/>
      <c r="N177" s="544"/>
      <c r="O177" s="544"/>
      <c r="P177" s="879"/>
      <c r="Q177" s="870"/>
      <c r="R177" s="677"/>
      <c r="S177" s="677"/>
      <c r="T177" s="677"/>
      <c r="U177" s="676"/>
      <c r="V177" s="676"/>
      <c r="W177" s="676"/>
      <c r="X177" s="676"/>
      <c r="Y177" s="676"/>
      <c r="Z177" s="669"/>
      <c r="AA177" s="669"/>
      <c r="AB177" s="669"/>
      <c r="AC177" s="669"/>
      <c r="AD177" s="787"/>
      <c r="AE177" s="787"/>
      <c r="AF177" s="787"/>
      <c r="AG177" s="787"/>
      <c r="AH177" s="669"/>
      <c r="AL177" s="662"/>
    </row>
    <row r="178" spans="1:38" ht="62.25" customHeight="1" x14ac:dyDescent="0.2">
      <c r="A178" s="668"/>
      <c r="B178" s="668"/>
      <c r="C178" s="668"/>
      <c r="D178" s="668"/>
      <c r="E178" s="668"/>
      <c r="F178" s="544"/>
      <c r="G178" s="544"/>
      <c r="H178" s="544"/>
      <c r="I178" s="544"/>
      <c r="J178" s="544"/>
      <c r="K178" s="544"/>
      <c r="L178" s="544"/>
      <c r="M178" s="544"/>
      <c r="N178" s="544"/>
      <c r="O178" s="544"/>
      <c r="P178" s="879"/>
      <c r="Q178" s="870"/>
      <c r="R178" s="677"/>
      <c r="S178" s="677"/>
      <c r="T178" s="677"/>
      <c r="U178" s="676"/>
      <c r="V178" s="676"/>
      <c r="W178" s="676"/>
      <c r="X178" s="676"/>
      <c r="Y178" s="676"/>
      <c r="Z178" s="669"/>
      <c r="AA178" s="669"/>
      <c r="AB178" s="669"/>
      <c r="AC178" s="669"/>
      <c r="AD178" s="787"/>
      <c r="AE178" s="787"/>
      <c r="AF178" s="787"/>
      <c r="AG178" s="787"/>
      <c r="AH178" s="669"/>
      <c r="AL178" s="662"/>
    </row>
    <row r="179" spans="1:38" ht="62.25" customHeight="1" x14ac:dyDescent="0.2">
      <c r="A179" s="668"/>
      <c r="B179" s="668"/>
      <c r="C179" s="668"/>
      <c r="D179" s="668"/>
      <c r="E179" s="668"/>
      <c r="F179" s="544"/>
      <c r="G179" s="544"/>
      <c r="H179" s="544"/>
      <c r="I179" s="544"/>
      <c r="J179" s="544"/>
      <c r="K179" s="544"/>
      <c r="L179" s="544"/>
      <c r="M179" s="544"/>
      <c r="N179" s="544"/>
      <c r="O179" s="544"/>
      <c r="P179" s="879"/>
      <c r="Q179" s="870"/>
      <c r="R179" s="677"/>
      <c r="S179" s="677"/>
      <c r="T179" s="677"/>
      <c r="U179" s="676"/>
      <c r="V179" s="676"/>
      <c r="W179" s="676"/>
      <c r="X179" s="676"/>
      <c r="Y179" s="676"/>
      <c r="Z179" s="669"/>
      <c r="AA179" s="669"/>
      <c r="AB179" s="669"/>
      <c r="AC179" s="669"/>
      <c r="AD179" s="787"/>
      <c r="AE179" s="787"/>
      <c r="AF179" s="787"/>
      <c r="AG179" s="787"/>
      <c r="AH179" s="669"/>
      <c r="AL179" s="662"/>
    </row>
    <row r="180" spans="1:38" ht="62.25" customHeight="1" x14ac:dyDescent="0.2">
      <c r="A180" s="668"/>
      <c r="B180" s="668"/>
      <c r="C180" s="668"/>
      <c r="D180" s="668"/>
      <c r="E180" s="668"/>
      <c r="F180" s="544"/>
      <c r="G180" s="544"/>
      <c r="H180" s="544"/>
      <c r="I180" s="544"/>
      <c r="J180" s="544"/>
      <c r="K180" s="544"/>
      <c r="L180" s="544"/>
      <c r="M180" s="544"/>
      <c r="N180" s="544"/>
      <c r="O180" s="544"/>
      <c r="P180" s="879"/>
      <c r="Q180" s="870"/>
      <c r="R180" s="677"/>
      <c r="S180" s="677"/>
      <c r="T180" s="677"/>
      <c r="U180" s="676"/>
      <c r="V180" s="676"/>
      <c r="W180" s="676"/>
      <c r="X180" s="676"/>
      <c r="Y180" s="676"/>
      <c r="Z180" s="669"/>
      <c r="AA180" s="669"/>
      <c r="AB180" s="669"/>
      <c r="AC180" s="669"/>
      <c r="AD180" s="787"/>
      <c r="AE180" s="787"/>
      <c r="AF180" s="787"/>
      <c r="AG180" s="787"/>
      <c r="AH180" s="669"/>
      <c r="AL180" s="662"/>
    </row>
    <row r="181" spans="1:38" ht="62.25" customHeight="1" x14ac:dyDescent="0.2">
      <c r="A181" s="668"/>
      <c r="B181" s="668"/>
      <c r="C181" s="668"/>
      <c r="D181" s="668"/>
      <c r="E181" s="668"/>
      <c r="F181" s="544"/>
      <c r="G181" s="544"/>
      <c r="H181" s="544"/>
      <c r="I181" s="544"/>
      <c r="J181" s="544"/>
      <c r="K181" s="544"/>
      <c r="L181" s="544"/>
      <c r="M181" s="544"/>
      <c r="N181" s="544"/>
      <c r="O181" s="544"/>
      <c r="P181" s="879"/>
      <c r="Q181" s="870"/>
      <c r="R181" s="677"/>
      <c r="S181" s="677"/>
      <c r="T181" s="677"/>
      <c r="U181" s="676"/>
      <c r="V181" s="676"/>
      <c r="W181" s="676"/>
      <c r="X181" s="676"/>
      <c r="Y181" s="676"/>
      <c r="Z181" s="669"/>
      <c r="AA181" s="669"/>
      <c r="AB181" s="669"/>
      <c r="AC181" s="669"/>
      <c r="AD181" s="787"/>
      <c r="AE181" s="787"/>
      <c r="AF181" s="787"/>
      <c r="AG181" s="787"/>
      <c r="AH181" s="669"/>
      <c r="AL181" s="662"/>
    </row>
    <row r="182" spans="1:38" ht="62.25" customHeight="1" x14ac:dyDescent="0.2">
      <c r="A182" s="668"/>
      <c r="B182" s="668"/>
      <c r="C182" s="668"/>
      <c r="D182" s="668"/>
      <c r="E182" s="668"/>
      <c r="F182" s="544"/>
      <c r="G182" s="544"/>
      <c r="H182" s="544"/>
      <c r="I182" s="544"/>
      <c r="J182" s="544"/>
      <c r="K182" s="544"/>
      <c r="L182" s="544"/>
      <c r="M182" s="544"/>
      <c r="N182" s="544"/>
      <c r="O182" s="544"/>
      <c r="P182" s="879"/>
      <c r="Q182" s="870"/>
      <c r="R182" s="677"/>
      <c r="S182" s="677"/>
      <c r="T182" s="677"/>
      <c r="U182" s="676"/>
      <c r="V182" s="676"/>
      <c r="W182" s="676"/>
      <c r="X182" s="676"/>
      <c r="Y182" s="676"/>
      <c r="Z182" s="669"/>
      <c r="AA182" s="669"/>
      <c r="AB182" s="669"/>
      <c r="AC182" s="669"/>
      <c r="AD182" s="787"/>
      <c r="AE182" s="787"/>
      <c r="AF182" s="787"/>
      <c r="AG182" s="787"/>
      <c r="AH182" s="669"/>
      <c r="AL182" s="662"/>
    </row>
    <row r="183" spans="1:38" ht="62.25" customHeight="1" x14ac:dyDescent="0.2">
      <c r="A183" s="668"/>
      <c r="B183" s="668"/>
      <c r="C183" s="668"/>
      <c r="D183" s="668"/>
      <c r="E183" s="668"/>
      <c r="F183" s="544"/>
      <c r="G183" s="544"/>
      <c r="H183" s="544"/>
      <c r="I183" s="544"/>
      <c r="J183" s="544"/>
      <c r="K183" s="544"/>
      <c r="L183" s="544"/>
      <c r="M183" s="544"/>
      <c r="N183" s="544"/>
      <c r="O183" s="544"/>
      <c r="P183" s="879"/>
      <c r="Q183" s="870"/>
      <c r="R183" s="677"/>
      <c r="S183" s="677"/>
      <c r="T183" s="677"/>
      <c r="U183" s="676"/>
      <c r="V183" s="676"/>
      <c r="W183" s="676"/>
      <c r="X183" s="676"/>
      <c r="Y183" s="676"/>
      <c r="Z183" s="669"/>
      <c r="AA183" s="669"/>
      <c r="AB183" s="669"/>
      <c r="AC183" s="669"/>
      <c r="AD183" s="787"/>
      <c r="AE183" s="787"/>
      <c r="AF183" s="787"/>
      <c r="AG183" s="787"/>
      <c r="AH183" s="669"/>
      <c r="AL183" s="662"/>
    </row>
    <row r="184" spans="1:38" ht="62.25" customHeight="1" x14ac:dyDescent="0.2">
      <c r="A184" s="668"/>
      <c r="B184" s="668"/>
      <c r="C184" s="668"/>
      <c r="D184" s="668"/>
      <c r="E184" s="668"/>
      <c r="F184" s="544"/>
      <c r="G184" s="544"/>
      <c r="H184" s="544"/>
      <c r="I184" s="544"/>
      <c r="J184" s="544"/>
      <c r="K184" s="544"/>
      <c r="L184" s="544"/>
      <c r="M184" s="544"/>
      <c r="N184" s="544"/>
      <c r="O184" s="544"/>
      <c r="P184" s="879"/>
      <c r="Q184" s="870"/>
      <c r="R184" s="677"/>
      <c r="S184" s="677"/>
      <c r="T184" s="677"/>
      <c r="U184" s="676"/>
      <c r="V184" s="676"/>
      <c r="W184" s="676"/>
      <c r="X184" s="676"/>
      <c r="Y184" s="676"/>
      <c r="Z184" s="669"/>
      <c r="AA184" s="669"/>
      <c r="AB184" s="669"/>
      <c r="AC184" s="669"/>
      <c r="AD184" s="787"/>
      <c r="AE184" s="787"/>
      <c r="AF184" s="787"/>
      <c r="AG184" s="787"/>
      <c r="AH184" s="669"/>
      <c r="AL184" s="662"/>
    </row>
    <row r="185" spans="1:38" ht="62.25" customHeight="1" x14ac:dyDescent="0.2">
      <c r="A185" s="668"/>
      <c r="B185" s="668"/>
      <c r="C185" s="668"/>
      <c r="D185" s="668"/>
      <c r="E185" s="668"/>
      <c r="F185" s="544"/>
      <c r="G185" s="544"/>
      <c r="H185" s="544"/>
      <c r="I185" s="544"/>
      <c r="J185" s="544"/>
      <c r="K185" s="544"/>
      <c r="L185" s="544"/>
      <c r="M185" s="544"/>
      <c r="N185" s="544"/>
      <c r="O185" s="544"/>
      <c r="P185" s="879"/>
      <c r="Q185" s="870"/>
      <c r="R185" s="677"/>
      <c r="S185" s="677"/>
      <c r="T185" s="677"/>
      <c r="U185" s="676"/>
      <c r="V185" s="676"/>
      <c r="W185" s="676"/>
      <c r="X185" s="676"/>
      <c r="Y185" s="676"/>
      <c r="Z185" s="669"/>
      <c r="AA185" s="669"/>
      <c r="AB185" s="669"/>
      <c r="AC185" s="669"/>
      <c r="AD185" s="787"/>
      <c r="AE185" s="787"/>
      <c r="AF185" s="787"/>
      <c r="AG185" s="787"/>
      <c r="AH185" s="669"/>
      <c r="AL185" s="662"/>
    </row>
    <row r="186" spans="1:38" ht="62.25" customHeight="1" x14ac:dyDescent="0.2">
      <c r="A186" s="668"/>
      <c r="B186" s="668"/>
      <c r="C186" s="668"/>
      <c r="D186" s="668"/>
      <c r="E186" s="668"/>
      <c r="F186" s="544"/>
      <c r="G186" s="544"/>
      <c r="H186" s="544"/>
      <c r="I186" s="544"/>
      <c r="J186" s="544"/>
      <c r="K186" s="544"/>
      <c r="L186" s="544"/>
      <c r="M186" s="544"/>
      <c r="N186" s="544"/>
      <c r="O186" s="544"/>
      <c r="P186" s="879"/>
      <c r="Q186" s="870"/>
      <c r="R186" s="677"/>
      <c r="S186" s="677"/>
      <c r="T186" s="677"/>
      <c r="U186" s="676"/>
      <c r="V186" s="676"/>
      <c r="W186" s="676"/>
      <c r="X186" s="676"/>
      <c r="Y186" s="676"/>
      <c r="Z186" s="669"/>
      <c r="AA186" s="669"/>
      <c r="AB186" s="669"/>
      <c r="AC186" s="669"/>
      <c r="AD186" s="787"/>
      <c r="AE186" s="787"/>
      <c r="AF186" s="787"/>
      <c r="AG186" s="787"/>
      <c r="AH186" s="669"/>
      <c r="AL186" s="662"/>
    </row>
    <row r="187" spans="1:38" ht="62.25" customHeight="1" x14ac:dyDescent="0.2">
      <c r="A187" s="668"/>
      <c r="B187" s="668"/>
      <c r="C187" s="668"/>
      <c r="D187" s="668"/>
      <c r="E187" s="668"/>
      <c r="F187" s="544"/>
      <c r="G187" s="544"/>
      <c r="H187" s="544"/>
      <c r="I187" s="544"/>
      <c r="J187" s="544"/>
      <c r="K187" s="544"/>
      <c r="L187" s="544"/>
      <c r="M187" s="544"/>
      <c r="N187" s="544"/>
      <c r="O187" s="544"/>
      <c r="P187" s="879"/>
      <c r="Q187" s="870"/>
      <c r="R187" s="677"/>
      <c r="S187" s="677"/>
      <c r="T187" s="677"/>
      <c r="U187" s="676"/>
      <c r="V187" s="676"/>
      <c r="W187" s="676"/>
      <c r="X187" s="676"/>
      <c r="Y187" s="676"/>
      <c r="Z187" s="669"/>
      <c r="AA187" s="669"/>
      <c r="AB187" s="669"/>
      <c r="AC187" s="669"/>
      <c r="AD187" s="787"/>
      <c r="AE187" s="787"/>
      <c r="AF187" s="787"/>
      <c r="AG187" s="787"/>
      <c r="AH187" s="669"/>
      <c r="AL187" s="662"/>
    </row>
    <row r="188" spans="1:38" ht="62.25" customHeight="1" x14ac:dyDescent="0.2">
      <c r="A188" s="668"/>
      <c r="B188" s="668"/>
      <c r="C188" s="668"/>
      <c r="D188" s="668"/>
      <c r="E188" s="668"/>
      <c r="F188" s="544"/>
      <c r="G188" s="544"/>
      <c r="H188" s="544"/>
      <c r="I188" s="544"/>
      <c r="J188" s="544"/>
      <c r="K188" s="544"/>
      <c r="L188" s="544"/>
      <c r="M188" s="544"/>
      <c r="N188" s="544"/>
      <c r="O188" s="544"/>
      <c r="P188" s="879"/>
      <c r="Q188" s="870"/>
      <c r="R188" s="677"/>
      <c r="S188" s="677"/>
      <c r="T188" s="677"/>
      <c r="U188" s="676"/>
      <c r="V188" s="676"/>
      <c r="W188" s="676"/>
      <c r="X188" s="676"/>
      <c r="Y188" s="676"/>
      <c r="Z188" s="669"/>
      <c r="AA188" s="669"/>
      <c r="AB188" s="669"/>
      <c r="AC188" s="669"/>
      <c r="AD188" s="787"/>
      <c r="AE188" s="787"/>
      <c r="AF188" s="787"/>
      <c r="AG188" s="787"/>
      <c r="AH188" s="669"/>
      <c r="AL188" s="662"/>
    </row>
    <row r="189" spans="1:38" ht="62.25" customHeight="1" x14ac:dyDescent="0.2">
      <c r="A189" s="668"/>
      <c r="B189" s="668"/>
      <c r="C189" s="668"/>
      <c r="D189" s="668"/>
      <c r="E189" s="668"/>
      <c r="F189" s="544"/>
      <c r="G189" s="544"/>
      <c r="H189" s="544"/>
      <c r="I189" s="544"/>
      <c r="J189" s="544"/>
      <c r="K189" s="544"/>
      <c r="L189" s="544"/>
      <c r="M189" s="544"/>
      <c r="N189" s="544"/>
      <c r="O189" s="544"/>
      <c r="P189" s="879"/>
      <c r="Q189" s="870"/>
      <c r="R189" s="677"/>
      <c r="S189" s="677"/>
      <c r="T189" s="677"/>
      <c r="U189" s="676"/>
      <c r="V189" s="676"/>
      <c r="W189" s="676"/>
      <c r="X189" s="676"/>
      <c r="Y189" s="676"/>
      <c r="Z189" s="669"/>
      <c r="AA189" s="669"/>
      <c r="AB189" s="669"/>
      <c r="AC189" s="669"/>
      <c r="AD189" s="787"/>
      <c r="AE189" s="787"/>
      <c r="AF189" s="787"/>
      <c r="AG189" s="787"/>
      <c r="AH189" s="669"/>
      <c r="AL189" s="662"/>
    </row>
    <row r="190" spans="1:38" ht="62.25" customHeight="1" x14ac:dyDescent="0.2">
      <c r="A190" s="668"/>
      <c r="B190" s="668"/>
      <c r="C190" s="668"/>
      <c r="D190" s="668"/>
      <c r="E190" s="668"/>
      <c r="F190" s="544"/>
      <c r="G190" s="544"/>
      <c r="H190" s="544"/>
      <c r="I190" s="544"/>
      <c r="J190" s="544"/>
      <c r="K190" s="544"/>
      <c r="L190" s="544"/>
      <c r="M190" s="544"/>
      <c r="N190" s="544"/>
      <c r="O190" s="544"/>
      <c r="P190" s="879"/>
      <c r="Q190" s="870"/>
      <c r="R190" s="677"/>
      <c r="S190" s="677"/>
      <c r="T190" s="677"/>
      <c r="U190" s="676"/>
      <c r="V190" s="676"/>
      <c r="W190" s="676"/>
      <c r="X190" s="676"/>
      <c r="Y190" s="676"/>
      <c r="Z190" s="669"/>
      <c r="AA190" s="669"/>
      <c r="AB190" s="669"/>
      <c r="AC190" s="669"/>
      <c r="AD190" s="787"/>
      <c r="AE190" s="787"/>
      <c r="AF190" s="787"/>
      <c r="AG190" s="787"/>
      <c r="AH190" s="669"/>
      <c r="AL190" s="662"/>
    </row>
    <row r="191" spans="1:38" ht="62.25" customHeight="1" x14ac:dyDescent="0.2">
      <c r="A191" s="668"/>
      <c r="B191" s="668"/>
      <c r="C191" s="668"/>
      <c r="D191" s="668"/>
      <c r="E191" s="668"/>
      <c r="F191" s="544"/>
      <c r="G191" s="544"/>
      <c r="H191" s="544"/>
      <c r="I191" s="544"/>
      <c r="J191" s="544"/>
      <c r="K191" s="544"/>
      <c r="L191" s="544"/>
      <c r="M191" s="544"/>
      <c r="N191" s="544"/>
      <c r="O191" s="544"/>
      <c r="P191" s="879"/>
      <c r="Q191" s="870"/>
      <c r="R191" s="677"/>
      <c r="S191" s="677"/>
      <c r="T191" s="677"/>
      <c r="U191" s="676"/>
      <c r="V191" s="676"/>
      <c r="W191" s="676"/>
      <c r="X191" s="676"/>
      <c r="Y191" s="676"/>
      <c r="Z191" s="669"/>
      <c r="AA191" s="669"/>
      <c r="AB191" s="669"/>
      <c r="AC191" s="669"/>
      <c r="AD191" s="787"/>
      <c r="AE191" s="787"/>
      <c r="AF191" s="787"/>
      <c r="AG191" s="787"/>
      <c r="AH191" s="669"/>
      <c r="AL191" s="662"/>
    </row>
    <row r="192" spans="1:38" ht="62.25" customHeight="1" x14ac:dyDescent="0.2">
      <c r="A192" s="668"/>
      <c r="B192" s="668"/>
      <c r="C192" s="668"/>
      <c r="D192" s="668"/>
      <c r="E192" s="668"/>
      <c r="F192" s="544"/>
      <c r="G192" s="544"/>
      <c r="H192" s="544"/>
      <c r="I192" s="544"/>
      <c r="J192" s="544"/>
      <c r="K192" s="544"/>
      <c r="L192" s="544"/>
      <c r="M192" s="544"/>
      <c r="N192" s="544"/>
      <c r="O192" s="544"/>
      <c r="P192" s="879"/>
      <c r="Q192" s="870"/>
      <c r="R192" s="677"/>
      <c r="S192" s="677"/>
      <c r="T192" s="677"/>
      <c r="U192" s="676"/>
      <c r="V192" s="676"/>
      <c r="W192" s="676"/>
      <c r="X192" s="676"/>
      <c r="Y192" s="676"/>
      <c r="Z192" s="669"/>
      <c r="AA192" s="669"/>
      <c r="AB192" s="669"/>
      <c r="AC192" s="669"/>
      <c r="AD192" s="787"/>
      <c r="AE192" s="787"/>
      <c r="AF192" s="787"/>
      <c r="AG192" s="787"/>
      <c r="AH192" s="669"/>
      <c r="AL192" s="662"/>
    </row>
    <row r="193" spans="1:38" ht="62.25" customHeight="1" x14ac:dyDescent="0.2">
      <c r="A193" s="668"/>
      <c r="B193" s="668"/>
      <c r="C193" s="668"/>
      <c r="D193" s="668"/>
      <c r="E193" s="668"/>
      <c r="F193" s="544"/>
      <c r="G193" s="544"/>
      <c r="H193" s="544"/>
      <c r="I193" s="544"/>
      <c r="J193" s="544"/>
      <c r="K193" s="544"/>
      <c r="L193" s="544"/>
      <c r="M193" s="544"/>
      <c r="N193" s="544"/>
      <c r="O193" s="544"/>
      <c r="P193" s="879"/>
      <c r="Q193" s="870"/>
      <c r="R193" s="677"/>
      <c r="S193" s="677"/>
      <c r="T193" s="677"/>
      <c r="U193" s="676"/>
      <c r="V193" s="676"/>
      <c r="W193" s="676"/>
      <c r="X193" s="676"/>
      <c r="Y193" s="676"/>
      <c r="Z193" s="669"/>
      <c r="AA193" s="669"/>
      <c r="AB193" s="669"/>
      <c r="AC193" s="669"/>
      <c r="AD193" s="787"/>
      <c r="AE193" s="787"/>
      <c r="AF193" s="787"/>
      <c r="AG193" s="787"/>
      <c r="AH193" s="669"/>
      <c r="AL193" s="662"/>
    </row>
    <row r="194" spans="1:38" ht="62.25" customHeight="1" x14ac:dyDescent="0.2">
      <c r="A194" s="668"/>
      <c r="B194" s="668"/>
      <c r="C194" s="668"/>
      <c r="D194" s="668"/>
      <c r="E194" s="668"/>
      <c r="F194" s="544"/>
      <c r="G194" s="544"/>
      <c r="H194" s="544"/>
      <c r="I194" s="544"/>
      <c r="J194" s="544"/>
      <c r="K194" s="544"/>
      <c r="L194" s="544"/>
      <c r="M194" s="544"/>
      <c r="N194" s="544"/>
      <c r="O194" s="544"/>
      <c r="P194" s="879"/>
      <c r="Q194" s="870"/>
      <c r="R194" s="677"/>
      <c r="S194" s="677"/>
      <c r="T194" s="677"/>
      <c r="U194" s="676"/>
      <c r="V194" s="676"/>
      <c r="W194" s="676"/>
      <c r="X194" s="676"/>
      <c r="Y194" s="676"/>
      <c r="Z194" s="669"/>
      <c r="AA194" s="669"/>
      <c r="AB194" s="669"/>
      <c r="AC194" s="669"/>
      <c r="AD194" s="787"/>
      <c r="AE194" s="787"/>
      <c r="AF194" s="787"/>
      <c r="AG194" s="787"/>
      <c r="AH194" s="669"/>
      <c r="AL194" s="662"/>
    </row>
    <row r="195" spans="1:38" ht="62.25" customHeight="1" x14ac:dyDescent="0.2">
      <c r="A195" s="668"/>
      <c r="B195" s="668"/>
      <c r="C195" s="668"/>
      <c r="D195" s="668"/>
      <c r="E195" s="668"/>
      <c r="F195" s="544"/>
      <c r="G195" s="544"/>
      <c r="H195" s="544"/>
      <c r="I195" s="544"/>
      <c r="J195" s="544"/>
      <c r="K195" s="544"/>
      <c r="L195" s="544"/>
      <c r="M195" s="544"/>
      <c r="N195" s="544"/>
      <c r="O195" s="544"/>
      <c r="P195" s="879"/>
      <c r="Q195" s="870"/>
      <c r="R195" s="677"/>
      <c r="S195" s="677"/>
      <c r="T195" s="677"/>
      <c r="U195" s="676"/>
      <c r="V195" s="676"/>
      <c r="W195" s="676"/>
      <c r="X195" s="676"/>
      <c r="Y195" s="676"/>
      <c r="Z195" s="669"/>
      <c r="AA195" s="669"/>
      <c r="AB195" s="669"/>
      <c r="AC195" s="669"/>
      <c r="AD195" s="787"/>
      <c r="AE195" s="787"/>
      <c r="AF195" s="787"/>
      <c r="AG195" s="787"/>
      <c r="AH195" s="669"/>
      <c r="AL195" s="662"/>
    </row>
    <row r="196" spans="1:38" ht="62.25" customHeight="1" x14ac:dyDescent="0.2">
      <c r="A196" s="668"/>
      <c r="B196" s="668"/>
      <c r="C196" s="668"/>
      <c r="D196" s="668"/>
      <c r="E196" s="668"/>
      <c r="F196" s="544"/>
      <c r="G196" s="544"/>
      <c r="H196" s="544"/>
      <c r="I196" s="544"/>
      <c r="J196" s="544"/>
      <c r="K196" s="544"/>
      <c r="L196" s="544"/>
      <c r="M196" s="544"/>
      <c r="N196" s="544"/>
      <c r="O196" s="544"/>
      <c r="P196" s="879"/>
      <c r="Q196" s="870"/>
      <c r="R196" s="677"/>
      <c r="S196" s="677"/>
      <c r="T196" s="677"/>
      <c r="U196" s="676"/>
      <c r="V196" s="676"/>
      <c r="W196" s="676"/>
      <c r="X196" s="676"/>
      <c r="Y196" s="676"/>
      <c r="Z196" s="669"/>
      <c r="AA196" s="669"/>
      <c r="AB196" s="669"/>
      <c r="AC196" s="669"/>
      <c r="AD196" s="787"/>
      <c r="AE196" s="787"/>
      <c r="AF196" s="787"/>
      <c r="AG196" s="787"/>
      <c r="AH196" s="669"/>
      <c r="AL196" s="662"/>
    </row>
    <row r="197" spans="1:38" ht="62.25" customHeight="1" x14ac:dyDescent="0.2">
      <c r="A197" s="668"/>
      <c r="B197" s="668"/>
      <c r="C197" s="668"/>
      <c r="D197" s="668"/>
      <c r="E197" s="668"/>
      <c r="F197" s="544"/>
      <c r="G197" s="544"/>
      <c r="H197" s="544"/>
      <c r="I197" s="544"/>
      <c r="J197" s="544"/>
      <c r="K197" s="544"/>
      <c r="L197" s="544"/>
      <c r="M197" s="544"/>
      <c r="N197" s="544"/>
      <c r="O197" s="544"/>
      <c r="P197" s="879"/>
      <c r="Q197" s="870"/>
      <c r="R197" s="677"/>
      <c r="S197" s="677"/>
      <c r="T197" s="677"/>
      <c r="U197" s="676"/>
      <c r="V197" s="676"/>
      <c r="W197" s="676"/>
      <c r="X197" s="676"/>
      <c r="Y197" s="676"/>
      <c r="Z197" s="669"/>
      <c r="AA197" s="669"/>
      <c r="AB197" s="669"/>
      <c r="AC197" s="669"/>
      <c r="AD197" s="787"/>
      <c r="AE197" s="787"/>
      <c r="AF197" s="787"/>
      <c r="AG197" s="787"/>
      <c r="AH197" s="669"/>
      <c r="AL197" s="662"/>
    </row>
    <row r="198" spans="1:38" ht="62.25" customHeight="1" x14ac:dyDescent="0.2">
      <c r="A198" s="668"/>
      <c r="B198" s="668"/>
      <c r="C198" s="668"/>
      <c r="D198" s="668"/>
      <c r="E198" s="668"/>
      <c r="F198" s="544"/>
      <c r="G198" s="544"/>
      <c r="H198" s="544"/>
      <c r="I198" s="544"/>
      <c r="J198" s="544"/>
      <c r="K198" s="544"/>
      <c r="L198" s="544"/>
      <c r="M198" s="544"/>
      <c r="N198" s="544"/>
      <c r="O198" s="544"/>
      <c r="P198" s="879"/>
      <c r="Q198" s="870"/>
      <c r="R198" s="677"/>
      <c r="S198" s="677"/>
      <c r="T198" s="677"/>
      <c r="U198" s="676"/>
      <c r="V198" s="676"/>
      <c r="W198" s="676"/>
      <c r="X198" s="676"/>
      <c r="Y198" s="676"/>
      <c r="Z198" s="669"/>
      <c r="AA198" s="669"/>
      <c r="AB198" s="669"/>
      <c r="AC198" s="669"/>
      <c r="AD198" s="787"/>
      <c r="AE198" s="787"/>
      <c r="AF198" s="787"/>
      <c r="AG198" s="787"/>
      <c r="AH198" s="669"/>
      <c r="AL198" s="662"/>
    </row>
    <row r="199" spans="1:38" ht="62.25" customHeight="1" x14ac:dyDescent="0.2">
      <c r="A199" s="668"/>
      <c r="B199" s="668"/>
      <c r="C199" s="668"/>
      <c r="D199" s="668"/>
      <c r="E199" s="668"/>
      <c r="F199" s="544"/>
      <c r="G199" s="544"/>
      <c r="H199" s="544"/>
      <c r="I199" s="544"/>
      <c r="J199" s="544"/>
      <c r="K199" s="544"/>
      <c r="L199" s="544"/>
      <c r="M199" s="544"/>
      <c r="N199" s="544"/>
      <c r="O199" s="544"/>
      <c r="P199" s="879"/>
      <c r="Q199" s="870"/>
      <c r="R199" s="677"/>
      <c r="S199" s="677"/>
      <c r="T199" s="677"/>
      <c r="U199" s="676"/>
      <c r="V199" s="676"/>
      <c r="W199" s="676"/>
      <c r="X199" s="676"/>
      <c r="Y199" s="676"/>
      <c r="Z199" s="669"/>
      <c r="AA199" s="669"/>
      <c r="AB199" s="669"/>
      <c r="AC199" s="669"/>
      <c r="AD199" s="787"/>
      <c r="AE199" s="787"/>
      <c r="AF199" s="787"/>
      <c r="AG199" s="787"/>
      <c r="AH199" s="669"/>
      <c r="AL199" s="662"/>
    </row>
    <row r="200" spans="1:38" ht="62.25" customHeight="1" x14ac:dyDescent="0.2">
      <c r="A200" s="668"/>
      <c r="B200" s="668"/>
      <c r="C200" s="668"/>
      <c r="D200" s="668"/>
      <c r="E200" s="668"/>
      <c r="F200" s="544"/>
      <c r="G200" s="544"/>
      <c r="H200" s="544"/>
      <c r="I200" s="544"/>
      <c r="J200" s="544"/>
      <c r="K200" s="544"/>
      <c r="L200" s="544"/>
      <c r="M200" s="544"/>
      <c r="N200" s="544"/>
      <c r="O200" s="544"/>
      <c r="P200" s="879"/>
      <c r="Q200" s="870"/>
      <c r="R200" s="677"/>
      <c r="S200" s="677"/>
      <c r="T200" s="677"/>
      <c r="U200" s="676"/>
      <c r="V200" s="676"/>
      <c r="W200" s="676"/>
      <c r="X200" s="676"/>
      <c r="Y200" s="676"/>
      <c r="Z200" s="669"/>
      <c r="AA200" s="669"/>
      <c r="AB200" s="669"/>
      <c r="AC200" s="669"/>
      <c r="AD200" s="787"/>
      <c r="AE200" s="787"/>
      <c r="AF200" s="787"/>
      <c r="AG200" s="787"/>
      <c r="AH200" s="669"/>
      <c r="AL200" s="662"/>
    </row>
    <row r="201" spans="1:38" ht="62.25" customHeight="1" x14ac:dyDescent="0.2">
      <c r="A201" s="668"/>
      <c r="B201" s="668"/>
      <c r="C201" s="668"/>
      <c r="D201" s="668"/>
      <c r="E201" s="668"/>
      <c r="F201" s="544"/>
      <c r="G201" s="544"/>
      <c r="H201" s="544"/>
      <c r="I201" s="544"/>
      <c r="J201" s="544"/>
      <c r="K201" s="544"/>
      <c r="L201" s="544"/>
      <c r="M201" s="544"/>
      <c r="N201" s="544"/>
      <c r="O201" s="544"/>
      <c r="P201" s="879"/>
      <c r="Q201" s="870"/>
      <c r="R201" s="677"/>
      <c r="S201" s="677"/>
      <c r="T201" s="677"/>
      <c r="U201" s="676"/>
      <c r="V201" s="676"/>
      <c r="W201" s="676"/>
      <c r="X201" s="676"/>
      <c r="Y201" s="676"/>
      <c r="Z201" s="669"/>
      <c r="AA201" s="669"/>
      <c r="AB201" s="669"/>
      <c r="AC201" s="669"/>
      <c r="AD201" s="787"/>
      <c r="AE201" s="787"/>
      <c r="AF201" s="787"/>
      <c r="AG201" s="787"/>
      <c r="AH201" s="669"/>
      <c r="AL201" s="662"/>
    </row>
    <row r="202" spans="1:38" ht="62.25" customHeight="1" x14ac:dyDescent="0.2">
      <c r="A202" s="668"/>
      <c r="B202" s="668"/>
      <c r="C202" s="668"/>
      <c r="D202" s="668"/>
      <c r="E202" s="668"/>
      <c r="F202" s="544"/>
      <c r="G202" s="544"/>
      <c r="H202" s="544"/>
      <c r="I202" s="544"/>
      <c r="J202" s="544"/>
      <c r="K202" s="544"/>
      <c r="L202" s="544"/>
      <c r="M202" s="544"/>
      <c r="N202" s="544"/>
      <c r="O202" s="544"/>
      <c r="P202" s="879"/>
      <c r="Q202" s="870"/>
      <c r="R202" s="677"/>
      <c r="S202" s="677"/>
      <c r="T202" s="677"/>
      <c r="U202" s="676"/>
      <c r="V202" s="676"/>
      <c r="W202" s="676"/>
      <c r="X202" s="676"/>
      <c r="Y202" s="676"/>
      <c r="Z202" s="669"/>
      <c r="AA202" s="669"/>
      <c r="AB202" s="669"/>
      <c r="AC202" s="669"/>
      <c r="AD202" s="787"/>
      <c r="AE202" s="787"/>
      <c r="AF202" s="787"/>
      <c r="AG202" s="787"/>
      <c r="AH202" s="669"/>
      <c r="AL202" s="662"/>
    </row>
    <row r="203" spans="1:38" ht="62.25" customHeight="1" x14ac:dyDescent="0.2">
      <c r="A203" s="668"/>
      <c r="B203" s="668"/>
      <c r="C203" s="668"/>
      <c r="D203" s="668"/>
      <c r="E203" s="668"/>
      <c r="F203" s="544"/>
      <c r="G203" s="544"/>
      <c r="H203" s="544"/>
      <c r="I203" s="544"/>
      <c r="J203" s="544"/>
      <c r="K203" s="544"/>
      <c r="L203" s="544"/>
      <c r="M203" s="544"/>
      <c r="N203" s="544"/>
      <c r="O203" s="544"/>
      <c r="P203" s="879"/>
      <c r="Q203" s="870"/>
      <c r="R203" s="677"/>
      <c r="S203" s="677"/>
      <c r="T203" s="677"/>
      <c r="U203" s="676"/>
      <c r="V203" s="676"/>
      <c r="W203" s="676"/>
      <c r="X203" s="676"/>
      <c r="Y203" s="676"/>
      <c r="Z203" s="669"/>
      <c r="AA203" s="669"/>
      <c r="AB203" s="669"/>
      <c r="AC203" s="669"/>
      <c r="AD203" s="787"/>
      <c r="AE203" s="787"/>
      <c r="AF203" s="787"/>
      <c r="AG203" s="787"/>
      <c r="AH203" s="669"/>
      <c r="AL203" s="662"/>
    </row>
    <row r="204" spans="1:38" ht="62.25" customHeight="1" x14ac:dyDescent="0.2">
      <c r="A204" s="668"/>
      <c r="B204" s="668"/>
      <c r="C204" s="668"/>
      <c r="D204" s="668"/>
      <c r="E204" s="668"/>
      <c r="F204" s="544"/>
      <c r="G204" s="544"/>
      <c r="H204" s="544"/>
      <c r="I204" s="544"/>
      <c r="J204" s="544"/>
      <c r="K204" s="544"/>
      <c r="L204" s="544"/>
      <c r="M204" s="544"/>
      <c r="N204" s="544"/>
      <c r="O204" s="544"/>
      <c r="P204" s="879"/>
      <c r="Q204" s="870"/>
      <c r="R204" s="677"/>
      <c r="S204" s="677"/>
      <c r="T204" s="677"/>
      <c r="U204" s="676"/>
      <c r="V204" s="676"/>
      <c r="W204" s="676"/>
      <c r="X204" s="676"/>
      <c r="Y204" s="676"/>
      <c r="Z204" s="669"/>
      <c r="AA204" s="669"/>
      <c r="AB204" s="669"/>
      <c r="AC204" s="669"/>
      <c r="AD204" s="787"/>
      <c r="AE204" s="787"/>
      <c r="AF204" s="787"/>
      <c r="AG204" s="787"/>
      <c r="AH204" s="669"/>
      <c r="AL204" s="662"/>
    </row>
    <row r="205" spans="1:38" ht="62.25" customHeight="1" x14ac:dyDescent="0.2">
      <c r="A205" s="668"/>
      <c r="B205" s="668"/>
      <c r="C205" s="668"/>
      <c r="D205" s="668"/>
      <c r="E205" s="668"/>
      <c r="F205" s="544"/>
      <c r="G205" s="544"/>
      <c r="H205" s="544"/>
      <c r="I205" s="544"/>
      <c r="J205" s="544"/>
      <c r="K205" s="544"/>
      <c r="L205" s="544"/>
      <c r="M205" s="544"/>
      <c r="N205" s="544"/>
      <c r="O205" s="544"/>
      <c r="P205" s="879"/>
      <c r="Q205" s="870"/>
      <c r="R205" s="677"/>
      <c r="S205" s="677"/>
      <c r="T205" s="677"/>
      <c r="U205" s="676"/>
      <c r="V205" s="676"/>
      <c r="W205" s="676"/>
      <c r="X205" s="676"/>
      <c r="Y205" s="676"/>
      <c r="Z205" s="669"/>
      <c r="AA205" s="669"/>
      <c r="AB205" s="669"/>
      <c r="AC205" s="669"/>
      <c r="AD205" s="787"/>
      <c r="AE205" s="787"/>
      <c r="AF205" s="787"/>
      <c r="AG205" s="787"/>
      <c r="AH205" s="669"/>
      <c r="AL205" s="662"/>
    </row>
    <row r="206" spans="1:38" ht="62.25" customHeight="1" x14ac:dyDescent="0.2">
      <c r="A206" s="668"/>
      <c r="B206" s="668"/>
      <c r="C206" s="668"/>
      <c r="D206" s="668"/>
      <c r="E206" s="668"/>
      <c r="F206" s="544"/>
      <c r="G206" s="544"/>
      <c r="H206" s="544"/>
      <c r="I206" s="544"/>
      <c r="J206" s="544"/>
      <c r="K206" s="544"/>
      <c r="L206" s="544"/>
      <c r="M206" s="544"/>
      <c r="N206" s="544"/>
      <c r="O206" s="544"/>
      <c r="P206" s="879"/>
      <c r="Q206" s="870"/>
      <c r="R206" s="677"/>
      <c r="S206" s="677"/>
      <c r="T206" s="677"/>
      <c r="U206" s="676"/>
      <c r="V206" s="676"/>
      <c r="W206" s="676"/>
      <c r="X206" s="676"/>
      <c r="Y206" s="676"/>
      <c r="Z206" s="669"/>
      <c r="AA206" s="669"/>
      <c r="AB206" s="669"/>
      <c r="AC206" s="669"/>
      <c r="AD206" s="787"/>
      <c r="AE206" s="787"/>
      <c r="AF206" s="787"/>
      <c r="AG206" s="787"/>
      <c r="AH206" s="669"/>
      <c r="AL206" s="662"/>
    </row>
    <row r="207" spans="1:38" ht="62.25" customHeight="1" x14ac:dyDescent="0.2">
      <c r="A207" s="668"/>
      <c r="B207" s="668"/>
      <c r="C207" s="668"/>
      <c r="D207" s="668"/>
      <c r="E207" s="668"/>
      <c r="F207" s="544"/>
      <c r="G207" s="544"/>
      <c r="H207" s="544"/>
      <c r="I207" s="544"/>
      <c r="J207" s="544"/>
      <c r="K207" s="544"/>
      <c r="L207" s="544"/>
      <c r="M207" s="544"/>
      <c r="N207" s="544"/>
      <c r="O207" s="544"/>
      <c r="P207" s="879"/>
      <c r="Q207" s="870"/>
      <c r="R207" s="677"/>
      <c r="S207" s="677"/>
      <c r="T207" s="677"/>
      <c r="U207" s="676"/>
      <c r="V207" s="676"/>
      <c r="W207" s="676"/>
      <c r="X207" s="676"/>
      <c r="Y207" s="676"/>
      <c r="Z207" s="669"/>
      <c r="AA207" s="669"/>
      <c r="AB207" s="669"/>
      <c r="AC207" s="669"/>
      <c r="AD207" s="787"/>
      <c r="AE207" s="787"/>
      <c r="AF207" s="787"/>
      <c r="AG207" s="787"/>
      <c r="AH207" s="669"/>
      <c r="AL207" s="662"/>
    </row>
    <row r="208" spans="1:38" ht="62.25" customHeight="1" x14ac:dyDescent="0.2">
      <c r="A208" s="668"/>
      <c r="B208" s="668"/>
      <c r="C208" s="668"/>
      <c r="D208" s="668"/>
      <c r="E208" s="668"/>
      <c r="F208" s="544"/>
      <c r="G208" s="544"/>
      <c r="H208" s="544"/>
      <c r="I208" s="544"/>
      <c r="J208" s="544"/>
      <c r="K208" s="544"/>
      <c r="L208" s="544"/>
      <c r="M208" s="544"/>
      <c r="N208" s="544"/>
      <c r="O208" s="544"/>
      <c r="P208" s="879"/>
      <c r="Q208" s="870"/>
      <c r="R208" s="677"/>
      <c r="S208" s="677"/>
      <c r="T208" s="677"/>
      <c r="U208" s="676"/>
      <c r="V208" s="676"/>
      <c r="W208" s="676"/>
      <c r="X208" s="676"/>
      <c r="Y208" s="676"/>
      <c r="Z208" s="669"/>
      <c r="AA208" s="669"/>
      <c r="AB208" s="669"/>
      <c r="AC208" s="669"/>
      <c r="AD208" s="787"/>
      <c r="AE208" s="787"/>
      <c r="AF208" s="787"/>
      <c r="AG208" s="787"/>
      <c r="AH208" s="669"/>
      <c r="AL208" s="662"/>
    </row>
    <row r="209" spans="1:38" ht="62.25" customHeight="1" x14ac:dyDescent="0.2">
      <c r="A209" s="668"/>
      <c r="B209" s="668"/>
      <c r="C209" s="668"/>
      <c r="D209" s="668"/>
      <c r="E209" s="668"/>
      <c r="F209" s="544"/>
      <c r="G209" s="544"/>
      <c r="H209" s="544"/>
      <c r="I209" s="544"/>
      <c r="J209" s="544"/>
      <c r="K209" s="544"/>
      <c r="L209" s="544"/>
      <c r="M209" s="544"/>
      <c r="N209" s="544"/>
      <c r="O209" s="544"/>
      <c r="P209" s="879"/>
      <c r="Q209" s="870"/>
      <c r="R209" s="677"/>
      <c r="S209" s="677"/>
      <c r="T209" s="677"/>
      <c r="U209" s="676"/>
      <c r="V209" s="676"/>
      <c r="W209" s="676"/>
      <c r="X209" s="676"/>
      <c r="Y209" s="676"/>
      <c r="Z209" s="669"/>
      <c r="AA209" s="669"/>
      <c r="AB209" s="669"/>
      <c r="AC209" s="669"/>
      <c r="AD209" s="787"/>
      <c r="AE209" s="787"/>
      <c r="AF209" s="787"/>
      <c r="AG209" s="787"/>
      <c r="AH209" s="669"/>
      <c r="AL209" s="662"/>
    </row>
    <row r="210" spans="1:38" ht="62.25" customHeight="1" x14ac:dyDescent="0.2">
      <c r="A210" s="668"/>
      <c r="B210" s="668"/>
      <c r="C210" s="668"/>
      <c r="D210" s="668"/>
      <c r="E210" s="668"/>
      <c r="F210" s="544"/>
      <c r="G210" s="544"/>
      <c r="H210" s="544"/>
      <c r="I210" s="544"/>
      <c r="J210" s="544"/>
      <c r="K210" s="544"/>
      <c r="L210" s="544"/>
      <c r="M210" s="544"/>
      <c r="N210" s="544"/>
      <c r="O210" s="544"/>
      <c r="P210" s="879"/>
      <c r="Q210" s="870"/>
      <c r="R210" s="677"/>
      <c r="S210" s="677"/>
      <c r="T210" s="677"/>
      <c r="U210" s="676"/>
      <c r="V210" s="676"/>
      <c r="W210" s="676"/>
      <c r="X210" s="676"/>
      <c r="Y210" s="676"/>
      <c r="Z210" s="669"/>
      <c r="AA210" s="669"/>
      <c r="AB210" s="669"/>
      <c r="AC210" s="669"/>
      <c r="AD210" s="787"/>
      <c r="AE210" s="787"/>
      <c r="AF210" s="787"/>
      <c r="AG210" s="787"/>
      <c r="AH210" s="669"/>
      <c r="AL210" s="662"/>
    </row>
    <row r="211" spans="1:38" ht="62.25" customHeight="1" x14ac:dyDescent="0.2">
      <c r="A211" s="668"/>
      <c r="B211" s="668"/>
      <c r="C211" s="668"/>
      <c r="D211" s="668"/>
      <c r="E211" s="668"/>
      <c r="F211" s="544"/>
      <c r="G211" s="544"/>
      <c r="H211" s="544"/>
      <c r="I211" s="544"/>
      <c r="J211" s="544"/>
      <c r="K211" s="544"/>
      <c r="L211" s="544"/>
      <c r="M211" s="544"/>
      <c r="N211" s="544"/>
      <c r="O211" s="544"/>
      <c r="P211" s="879"/>
      <c r="Q211" s="870"/>
      <c r="R211" s="677"/>
      <c r="S211" s="677"/>
      <c r="T211" s="677"/>
      <c r="U211" s="676"/>
      <c r="V211" s="676"/>
      <c r="W211" s="676"/>
      <c r="X211" s="676"/>
      <c r="Y211" s="676"/>
      <c r="Z211" s="669"/>
      <c r="AA211" s="669"/>
      <c r="AB211" s="669"/>
      <c r="AC211" s="669"/>
      <c r="AD211" s="787"/>
      <c r="AE211" s="787"/>
      <c r="AF211" s="787"/>
      <c r="AG211" s="787"/>
      <c r="AH211" s="669"/>
      <c r="AL211" s="662"/>
    </row>
    <row r="212" spans="1:38" ht="62.25" customHeight="1" x14ac:dyDescent="0.2">
      <c r="A212" s="668"/>
      <c r="B212" s="668"/>
      <c r="C212" s="668"/>
      <c r="D212" s="668"/>
      <c r="E212" s="668"/>
      <c r="F212" s="544"/>
      <c r="G212" s="544"/>
      <c r="H212" s="544"/>
      <c r="I212" s="544"/>
      <c r="J212" s="544"/>
      <c r="K212" s="544"/>
      <c r="L212" s="544"/>
      <c r="M212" s="544"/>
      <c r="N212" s="544"/>
      <c r="O212" s="544"/>
      <c r="P212" s="879"/>
      <c r="Q212" s="870"/>
      <c r="R212" s="677"/>
      <c r="S212" s="677"/>
      <c r="T212" s="677"/>
      <c r="U212" s="676"/>
      <c r="V212" s="676"/>
      <c r="W212" s="676"/>
      <c r="X212" s="676"/>
      <c r="Y212" s="676"/>
      <c r="Z212" s="669"/>
      <c r="AA212" s="669"/>
      <c r="AB212" s="669"/>
      <c r="AC212" s="669"/>
      <c r="AD212" s="787"/>
      <c r="AE212" s="787"/>
      <c r="AF212" s="787"/>
      <c r="AG212" s="787"/>
      <c r="AH212" s="669"/>
      <c r="AL212" s="662"/>
    </row>
    <row r="213" spans="1:38" ht="62.25" customHeight="1" x14ac:dyDescent="0.2">
      <c r="A213" s="668"/>
      <c r="B213" s="668"/>
      <c r="C213" s="668"/>
      <c r="D213" s="668"/>
      <c r="E213" s="668"/>
      <c r="F213" s="544"/>
      <c r="G213" s="544"/>
      <c r="H213" s="544"/>
      <c r="I213" s="544"/>
      <c r="J213" s="544"/>
      <c r="K213" s="544"/>
      <c r="L213" s="544"/>
      <c r="M213" s="544"/>
      <c r="N213" s="544"/>
      <c r="O213" s="544"/>
      <c r="P213" s="879"/>
      <c r="Q213" s="870"/>
      <c r="R213" s="677"/>
      <c r="S213" s="677"/>
      <c r="T213" s="677"/>
      <c r="U213" s="676"/>
      <c r="V213" s="676"/>
      <c r="W213" s="676"/>
      <c r="X213" s="676"/>
      <c r="Y213" s="676"/>
      <c r="Z213" s="669"/>
      <c r="AA213" s="669"/>
      <c r="AB213" s="669"/>
      <c r="AC213" s="669"/>
      <c r="AD213" s="787"/>
      <c r="AE213" s="787"/>
      <c r="AF213" s="787"/>
      <c r="AG213" s="787"/>
      <c r="AH213" s="669"/>
      <c r="AL213" s="662"/>
    </row>
    <row r="214" spans="1:38" ht="62.25" customHeight="1" x14ac:dyDescent="0.2">
      <c r="A214" s="668"/>
      <c r="B214" s="668"/>
      <c r="C214" s="668"/>
      <c r="D214" s="668"/>
      <c r="E214" s="668"/>
      <c r="F214" s="544"/>
      <c r="G214" s="544"/>
      <c r="H214" s="544"/>
      <c r="I214" s="544"/>
      <c r="J214" s="544"/>
      <c r="K214" s="544"/>
      <c r="L214" s="544"/>
      <c r="M214" s="544"/>
      <c r="N214" s="544"/>
      <c r="O214" s="544"/>
      <c r="P214" s="879"/>
      <c r="Q214" s="870"/>
      <c r="R214" s="677"/>
      <c r="S214" s="677"/>
      <c r="T214" s="677"/>
      <c r="U214" s="676"/>
      <c r="V214" s="676"/>
      <c r="W214" s="676"/>
      <c r="X214" s="676"/>
      <c r="Y214" s="676"/>
      <c r="Z214" s="669"/>
      <c r="AA214" s="669"/>
      <c r="AB214" s="669"/>
      <c r="AC214" s="669"/>
      <c r="AD214" s="787"/>
      <c r="AE214" s="787"/>
      <c r="AF214" s="787"/>
      <c r="AG214" s="787"/>
      <c r="AH214" s="669"/>
      <c r="AL214" s="662"/>
    </row>
    <row r="215" spans="1:38" ht="62.25" customHeight="1" x14ac:dyDescent="0.2">
      <c r="A215" s="668"/>
      <c r="B215" s="668"/>
      <c r="C215" s="668"/>
      <c r="D215" s="668"/>
      <c r="E215" s="668"/>
      <c r="F215" s="544"/>
      <c r="G215" s="544"/>
      <c r="H215" s="544"/>
      <c r="I215" s="544"/>
      <c r="J215" s="544"/>
      <c r="K215" s="544"/>
      <c r="L215" s="544"/>
      <c r="M215" s="544"/>
      <c r="N215" s="544"/>
      <c r="O215" s="544"/>
      <c r="P215" s="879"/>
      <c r="Q215" s="870"/>
      <c r="R215" s="677"/>
      <c r="S215" s="677"/>
      <c r="T215" s="677"/>
      <c r="U215" s="676"/>
      <c r="V215" s="676"/>
      <c r="W215" s="676"/>
      <c r="X215" s="676"/>
      <c r="Y215" s="676"/>
      <c r="Z215" s="669"/>
      <c r="AA215" s="669"/>
      <c r="AB215" s="669"/>
      <c r="AC215" s="669"/>
      <c r="AD215" s="787"/>
      <c r="AE215" s="787"/>
      <c r="AF215" s="787"/>
      <c r="AG215" s="787"/>
      <c r="AH215" s="669"/>
      <c r="AL215" s="662"/>
    </row>
    <row r="216" spans="1:38" ht="62.25" customHeight="1" x14ac:dyDescent="0.2">
      <c r="A216" s="668"/>
      <c r="B216" s="668"/>
      <c r="C216" s="668"/>
      <c r="D216" s="668"/>
      <c r="E216" s="668"/>
      <c r="F216" s="544"/>
      <c r="G216" s="544"/>
      <c r="H216" s="544"/>
      <c r="I216" s="544"/>
      <c r="J216" s="544"/>
      <c r="K216" s="544"/>
      <c r="L216" s="544"/>
      <c r="M216" s="544"/>
      <c r="N216" s="544"/>
      <c r="O216" s="544"/>
      <c r="P216" s="879"/>
      <c r="Q216" s="870"/>
      <c r="R216" s="677"/>
      <c r="S216" s="677"/>
      <c r="T216" s="677"/>
      <c r="U216" s="676"/>
      <c r="V216" s="676"/>
      <c r="W216" s="676"/>
      <c r="X216" s="676"/>
      <c r="Y216" s="676"/>
      <c r="Z216" s="669"/>
      <c r="AA216" s="669"/>
      <c r="AB216" s="669"/>
      <c r="AC216" s="669"/>
      <c r="AD216" s="787"/>
      <c r="AE216" s="787"/>
      <c r="AF216" s="787"/>
      <c r="AG216" s="787"/>
      <c r="AH216" s="669"/>
      <c r="AL216" s="662"/>
    </row>
    <row r="217" spans="1:38" ht="62.25" customHeight="1" x14ac:dyDescent="0.2">
      <c r="A217" s="668"/>
      <c r="B217" s="668"/>
      <c r="C217" s="668"/>
      <c r="D217" s="668"/>
      <c r="E217" s="668"/>
      <c r="F217" s="544"/>
      <c r="G217" s="544"/>
      <c r="H217" s="544"/>
      <c r="I217" s="544"/>
      <c r="J217" s="544"/>
      <c r="K217" s="544"/>
      <c r="L217" s="544"/>
      <c r="M217" s="544"/>
      <c r="N217" s="544"/>
      <c r="O217" s="544"/>
      <c r="P217" s="879"/>
      <c r="Q217" s="870"/>
      <c r="R217" s="677"/>
      <c r="S217" s="677"/>
      <c r="T217" s="677"/>
      <c r="U217" s="676"/>
      <c r="V217" s="676"/>
      <c r="W217" s="676"/>
      <c r="X217" s="676"/>
      <c r="Y217" s="676"/>
      <c r="Z217" s="669"/>
      <c r="AA217" s="669"/>
      <c r="AB217" s="669"/>
      <c r="AC217" s="669"/>
      <c r="AD217" s="787"/>
      <c r="AE217" s="787"/>
      <c r="AF217" s="787"/>
      <c r="AG217" s="787"/>
      <c r="AH217" s="669"/>
      <c r="AL217" s="662"/>
    </row>
    <row r="218" spans="1:38" ht="62.25" customHeight="1" x14ac:dyDescent="0.2">
      <c r="A218" s="668"/>
      <c r="B218" s="668"/>
      <c r="C218" s="668"/>
      <c r="D218" s="668"/>
      <c r="E218" s="668"/>
      <c r="F218" s="544"/>
      <c r="G218" s="544"/>
      <c r="H218" s="544"/>
      <c r="I218" s="544"/>
      <c r="J218" s="544"/>
      <c r="K218" s="544"/>
      <c r="L218" s="544"/>
      <c r="M218" s="544"/>
      <c r="N218" s="544"/>
      <c r="O218" s="544"/>
      <c r="P218" s="879"/>
      <c r="Q218" s="870"/>
      <c r="R218" s="677"/>
      <c r="S218" s="677"/>
      <c r="T218" s="677"/>
      <c r="U218" s="676"/>
      <c r="V218" s="676"/>
      <c r="W218" s="676"/>
      <c r="X218" s="676"/>
      <c r="Y218" s="676"/>
      <c r="Z218" s="669"/>
      <c r="AA218" s="669"/>
      <c r="AB218" s="669"/>
      <c r="AC218" s="669"/>
      <c r="AD218" s="787"/>
      <c r="AE218" s="787"/>
      <c r="AF218" s="787"/>
      <c r="AG218" s="787"/>
      <c r="AH218" s="669"/>
      <c r="AL218" s="662"/>
    </row>
    <row r="219" spans="1:38" ht="62.25" customHeight="1" x14ac:dyDescent="0.2">
      <c r="A219" s="668"/>
      <c r="B219" s="668"/>
      <c r="C219" s="668"/>
      <c r="D219" s="668"/>
      <c r="E219" s="668"/>
      <c r="F219" s="544"/>
      <c r="G219" s="544"/>
      <c r="H219" s="544"/>
      <c r="I219" s="544"/>
      <c r="J219" s="544"/>
      <c r="K219" s="544"/>
      <c r="L219" s="544"/>
      <c r="M219" s="544"/>
      <c r="N219" s="544"/>
      <c r="O219" s="544"/>
      <c r="P219" s="879"/>
      <c r="Q219" s="870"/>
      <c r="R219" s="677"/>
      <c r="S219" s="677"/>
      <c r="T219" s="677"/>
      <c r="U219" s="676"/>
      <c r="V219" s="676"/>
      <c r="W219" s="676"/>
      <c r="X219" s="676"/>
      <c r="Y219" s="676"/>
      <c r="Z219" s="669"/>
      <c r="AA219" s="669"/>
      <c r="AB219" s="669"/>
      <c r="AC219" s="669"/>
      <c r="AD219" s="787"/>
      <c r="AE219" s="787"/>
      <c r="AF219" s="787"/>
      <c r="AG219" s="787"/>
      <c r="AH219" s="669"/>
      <c r="AL219" s="662"/>
    </row>
    <row r="220" spans="1:38" ht="62.25" customHeight="1" x14ac:dyDescent="0.2">
      <c r="A220" s="668"/>
      <c r="B220" s="668"/>
      <c r="C220" s="668"/>
      <c r="D220" s="668"/>
      <c r="E220" s="668"/>
      <c r="F220" s="544"/>
      <c r="G220" s="544"/>
      <c r="H220" s="544"/>
      <c r="I220" s="544"/>
      <c r="J220" s="544"/>
      <c r="K220" s="544"/>
      <c r="L220" s="544"/>
      <c r="M220" s="544"/>
      <c r="N220" s="544"/>
      <c r="O220" s="544"/>
      <c r="P220" s="879"/>
      <c r="Q220" s="870"/>
      <c r="R220" s="677"/>
      <c r="S220" s="677"/>
      <c r="T220" s="677"/>
      <c r="U220" s="676"/>
      <c r="V220" s="676"/>
      <c r="W220" s="676"/>
      <c r="X220" s="676"/>
      <c r="Y220" s="676"/>
      <c r="Z220" s="669"/>
      <c r="AA220" s="669"/>
      <c r="AB220" s="669"/>
      <c r="AC220" s="669"/>
      <c r="AD220" s="787"/>
      <c r="AE220" s="787"/>
      <c r="AF220" s="787"/>
      <c r="AG220" s="787"/>
      <c r="AH220" s="669"/>
      <c r="AL220" s="662"/>
    </row>
    <row r="221" spans="1:38" ht="62.25" customHeight="1" x14ac:dyDescent="0.2">
      <c r="A221" s="668"/>
      <c r="B221" s="668"/>
      <c r="C221" s="668"/>
      <c r="D221" s="668"/>
      <c r="E221" s="668"/>
      <c r="F221" s="544"/>
      <c r="G221" s="544"/>
      <c r="H221" s="544"/>
      <c r="I221" s="544"/>
      <c r="J221" s="544"/>
      <c r="K221" s="544"/>
      <c r="L221" s="544"/>
      <c r="M221" s="544"/>
      <c r="N221" s="544"/>
      <c r="O221" s="544"/>
      <c r="P221" s="879"/>
      <c r="Q221" s="870"/>
      <c r="R221" s="677"/>
      <c r="S221" s="677"/>
      <c r="T221" s="677"/>
      <c r="U221" s="676"/>
      <c r="V221" s="676"/>
      <c r="W221" s="676"/>
      <c r="X221" s="676"/>
      <c r="Y221" s="676"/>
      <c r="Z221" s="669"/>
      <c r="AA221" s="669"/>
      <c r="AB221" s="669"/>
      <c r="AC221" s="669"/>
      <c r="AD221" s="787"/>
      <c r="AE221" s="787"/>
      <c r="AF221" s="787"/>
      <c r="AG221" s="787"/>
      <c r="AH221" s="669"/>
      <c r="AL221" s="662"/>
    </row>
    <row r="222" spans="1:38" ht="62.25" customHeight="1" x14ac:dyDescent="0.2">
      <c r="A222" s="668"/>
      <c r="B222" s="668"/>
      <c r="C222" s="668"/>
      <c r="D222" s="668"/>
      <c r="E222" s="668"/>
      <c r="F222" s="544"/>
      <c r="G222" s="544"/>
      <c r="H222" s="544"/>
      <c r="I222" s="544"/>
      <c r="J222" s="544"/>
      <c r="K222" s="544"/>
      <c r="L222" s="544"/>
      <c r="M222" s="544"/>
      <c r="N222" s="544"/>
      <c r="O222" s="544"/>
      <c r="P222" s="879"/>
      <c r="Q222" s="870"/>
      <c r="R222" s="677"/>
      <c r="S222" s="677"/>
      <c r="T222" s="677"/>
      <c r="U222" s="676"/>
      <c r="V222" s="676"/>
      <c r="W222" s="676"/>
      <c r="X222" s="676"/>
      <c r="Y222" s="676"/>
      <c r="Z222" s="669"/>
      <c r="AA222" s="669"/>
      <c r="AB222" s="669"/>
      <c r="AC222" s="669"/>
      <c r="AD222" s="787"/>
      <c r="AE222" s="787"/>
      <c r="AF222" s="787"/>
      <c r="AG222" s="787"/>
      <c r="AH222" s="669"/>
      <c r="AL222" s="662"/>
    </row>
    <row r="223" spans="1:38" ht="62.25" customHeight="1" x14ac:dyDescent="0.2">
      <c r="A223" s="668"/>
      <c r="B223" s="668"/>
      <c r="C223" s="668"/>
      <c r="D223" s="668"/>
      <c r="E223" s="668"/>
      <c r="F223" s="544"/>
      <c r="G223" s="544"/>
      <c r="H223" s="544"/>
      <c r="I223" s="544"/>
      <c r="J223" s="544"/>
      <c r="K223" s="544"/>
      <c r="L223" s="544"/>
      <c r="M223" s="544"/>
      <c r="N223" s="544"/>
      <c r="O223" s="544"/>
      <c r="P223" s="879"/>
      <c r="Q223" s="870"/>
      <c r="R223" s="677"/>
      <c r="S223" s="677"/>
      <c r="T223" s="677"/>
      <c r="U223" s="676"/>
      <c r="V223" s="676"/>
      <c r="W223" s="676"/>
      <c r="X223" s="676"/>
      <c r="Y223" s="676"/>
      <c r="Z223" s="669"/>
      <c r="AA223" s="669"/>
      <c r="AB223" s="669"/>
      <c r="AC223" s="669"/>
      <c r="AD223" s="787"/>
      <c r="AE223" s="787"/>
      <c r="AF223" s="787"/>
      <c r="AG223" s="787"/>
      <c r="AH223" s="669"/>
      <c r="AL223" s="662"/>
    </row>
    <row r="224" spans="1:38" ht="62.25" customHeight="1" x14ac:dyDescent="0.2">
      <c r="A224" s="668"/>
      <c r="B224" s="668"/>
      <c r="C224" s="668"/>
      <c r="D224" s="668"/>
      <c r="E224" s="668"/>
      <c r="F224" s="544"/>
      <c r="G224" s="544"/>
      <c r="H224" s="544"/>
      <c r="I224" s="544"/>
      <c r="J224" s="544"/>
      <c r="K224" s="544"/>
      <c r="L224" s="544"/>
      <c r="M224" s="544"/>
      <c r="N224" s="544"/>
      <c r="O224" s="544"/>
      <c r="P224" s="879"/>
      <c r="Q224" s="870"/>
      <c r="R224" s="677"/>
      <c r="S224" s="677"/>
      <c r="T224" s="677"/>
      <c r="U224" s="676"/>
      <c r="V224" s="676"/>
      <c r="W224" s="676"/>
      <c r="X224" s="676"/>
      <c r="Y224" s="676"/>
      <c r="Z224" s="669"/>
      <c r="AA224" s="669"/>
      <c r="AB224" s="669"/>
      <c r="AC224" s="669"/>
      <c r="AD224" s="787"/>
      <c r="AE224" s="787"/>
      <c r="AF224" s="787"/>
      <c r="AG224" s="787"/>
      <c r="AH224" s="669"/>
      <c r="AL224" s="662"/>
    </row>
    <row r="225" spans="1:38" ht="62.25" customHeight="1" x14ac:dyDescent="0.2">
      <c r="A225" s="668"/>
      <c r="B225" s="668"/>
      <c r="C225" s="668"/>
      <c r="D225" s="668"/>
      <c r="E225" s="668"/>
      <c r="F225" s="544"/>
      <c r="G225" s="544"/>
      <c r="H225" s="544"/>
      <c r="I225" s="544"/>
      <c r="J225" s="544"/>
      <c r="K225" s="544"/>
      <c r="L225" s="544"/>
      <c r="M225" s="544"/>
      <c r="N225" s="544"/>
      <c r="O225" s="544"/>
      <c r="P225" s="879"/>
      <c r="Q225" s="870"/>
      <c r="R225" s="677"/>
      <c r="S225" s="677"/>
      <c r="T225" s="677"/>
      <c r="U225" s="676"/>
      <c r="V225" s="676"/>
      <c r="W225" s="676"/>
      <c r="X225" s="676"/>
      <c r="Y225" s="676"/>
      <c r="Z225" s="669"/>
      <c r="AA225" s="669"/>
      <c r="AB225" s="669"/>
      <c r="AC225" s="669"/>
      <c r="AD225" s="787"/>
      <c r="AE225" s="787"/>
      <c r="AF225" s="787"/>
      <c r="AG225" s="787"/>
      <c r="AH225" s="669"/>
      <c r="AL225" s="662"/>
    </row>
    <row r="226" spans="1:38" ht="62.25" customHeight="1" x14ac:dyDescent="0.2">
      <c r="A226" s="668"/>
      <c r="B226" s="668"/>
      <c r="C226" s="668"/>
      <c r="D226" s="668"/>
      <c r="E226" s="668"/>
      <c r="F226" s="544"/>
      <c r="G226" s="544"/>
      <c r="H226" s="544"/>
      <c r="I226" s="544"/>
      <c r="J226" s="544"/>
      <c r="K226" s="544"/>
      <c r="L226" s="544"/>
      <c r="M226" s="544"/>
      <c r="N226" s="544"/>
      <c r="O226" s="544"/>
      <c r="P226" s="879"/>
      <c r="Q226" s="870"/>
      <c r="R226" s="677"/>
      <c r="S226" s="677"/>
      <c r="T226" s="677"/>
      <c r="U226" s="676"/>
      <c r="V226" s="676"/>
      <c r="W226" s="676"/>
      <c r="X226" s="676"/>
      <c r="Y226" s="676"/>
      <c r="Z226" s="669"/>
      <c r="AA226" s="669"/>
      <c r="AB226" s="669"/>
      <c r="AC226" s="669"/>
      <c r="AD226" s="787"/>
      <c r="AE226" s="787"/>
      <c r="AF226" s="787"/>
      <c r="AG226" s="787"/>
      <c r="AH226" s="669"/>
      <c r="AL226" s="662"/>
    </row>
    <row r="227" spans="1:38" ht="62.25" customHeight="1" x14ac:dyDescent="0.2">
      <c r="A227" s="668"/>
      <c r="B227" s="668"/>
      <c r="C227" s="668"/>
      <c r="D227" s="668"/>
      <c r="E227" s="668"/>
      <c r="F227" s="544"/>
      <c r="G227" s="544"/>
      <c r="H227" s="544"/>
      <c r="I227" s="544"/>
      <c r="J227" s="544"/>
      <c r="K227" s="544"/>
      <c r="L227" s="544"/>
      <c r="M227" s="544"/>
      <c r="N227" s="544"/>
      <c r="O227" s="544"/>
      <c r="P227" s="879"/>
      <c r="Q227" s="870"/>
      <c r="R227" s="677"/>
      <c r="S227" s="677"/>
      <c r="T227" s="677"/>
      <c r="U227" s="676"/>
      <c r="V227" s="676"/>
      <c r="W227" s="676"/>
      <c r="X227" s="676"/>
      <c r="Y227" s="676"/>
      <c r="Z227" s="669"/>
      <c r="AA227" s="669"/>
      <c r="AB227" s="669"/>
      <c r="AC227" s="669"/>
      <c r="AD227" s="787"/>
      <c r="AE227" s="787"/>
      <c r="AF227" s="787"/>
      <c r="AG227" s="787"/>
      <c r="AH227" s="669"/>
      <c r="AL227" s="662"/>
    </row>
    <row r="228" spans="1:38" ht="62.25" customHeight="1" x14ac:dyDescent="0.2">
      <c r="A228" s="668"/>
      <c r="B228" s="668"/>
      <c r="C228" s="668"/>
      <c r="D228" s="668"/>
      <c r="E228" s="668"/>
      <c r="F228" s="544"/>
      <c r="G228" s="544"/>
      <c r="H228" s="544"/>
      <c r="I228" s="544"/>
      <c r="J228" s="544"/>
      <c r="K228" s="544"/>
      <c r="L228" s="544"/>
      <c r="M228" s="544"/>
      <c r="N228" s="544"/>
      <c r="O228" s="544"/>
      <c r="P228" s="879"/>
      <c r="Q228" s="870"/>
      <c r="R228" s="677"/>
      <c r="S228" s="677"/>
      <c r="T228" s="677"/>
      <c r="U228" s="676"/>
      <c r="V228" s="676"/>
      <c r="W228" s="676"/>
      <c r="X228" s="676"/>
      <c r="Y228" s="676"/>
      <c r="Z228" s="669"/>
      <c r="AA228" s="669"/>
      <c r="AB228" s="669"/>
      <c r="AC228" s="669"/>
      <c r="AD228" s="787"/>
      <c r="AE228" s="787"/>
      <c r="AF228" s="787"/>
      <c r="AG228" s="787"/>
      <c r="AH228" s="669"/>
      <c r="AL228" s="662"/>
    </row>
    <row r="229" spans="1:38" ht="62.25" customHeight="1" x14ac:dyDescent="0.2">
      <c r="A229" s="668"/>
      <c r="B229" s="668"/>
      <c r="C229" s="668"/>
      <c r="D229" s="668"/>
      <c r="E229" s="668"/>
      <c r="F229" s="544"/>
      <c r="G229" s="544"/>
      <c r="H229" s="544"/>
      <c r="I229" s="544"/>
      <c r="J229" s="544"/>
      <c r="K229" s="544"/>
      <c r="L229" s="544"/>
      <c r="M229" s="544"/>
      <c r="N229" s="544"/>
      <c r="O229" s="544"/>
      <c r="P229" s="879"/>
      <c r="Q229" s="870"/>
      <c r="R229" s="677"/>
      <c r="S229" s="677"/>
      <c r="T229" s="677"/>
      <c r="U229" s="676"/>
      <c r="V229" s="676"/>
      <c r="W229" s="676"/>
      <c r="X229" s="676"/>
      <c r="Y229" s="676"/>
      <c r="Z229" s="669"/>
      <c r="AA229" s="669"/>
      <c r="AB229" s="669"/>
      <c r="AC229" s="669"/>
      <c r="AD229" s="787"/>
      <c r="AE229" s="787"/>
      <c r="AF229" s="787"/>
      <c r="AG229" s="787"/>
      <c r="AH229" s="669"/>
      <c r="AL229" s="662"/>
    </row>
    <row r="230" spans="1:38" ht="62.25" customHeight="1" x14ac:dyDescent="0.2">
      <c r="A230" s="668"/>
      <c r="B230" s="668"/>
      <c r="C230" s="668"/>
      <c r="D230" s="668"/>
      <c r="E230" s="668"/>
      <c r="F230" s="544"/>
      <c r="G230" s="544"/>
      <c r="H230" s="544"/>
      <c r="I230" s="544"/>
      <c r="J230" s="544"/>
      <c r="K230" s="544"/>
      <c r="L230" s="544"/>
      <c r="M230" s="544"/>
      <c r="N230" s="544"/>
      <c r="O230" s="544"/>
      <c r="P230" s="879"/>
      <c r="Q230" s="870"/>
      <c r="R230" s="677"/>
      <c r="S230" s="677"/>
      <c r="T230" s="677"/>
      <c r="U230" s="676"/>
      <c r="V230" s="676"/>
      <c r="W230" s="676"/>
      <c r="X230" s="676"/>
      <c r="Y230" s="676"/>
      <c r="Z230" s="669"/>
      <c r="AA230" s="669"/>
      <c r="AB230" s="669"/>
      <c r="AC230" s="669"/>
      <c r="AD230" s="787"/>
      <c r="AE230" s="787"/>
      <c r="AF230" s="787"/>
      <c r="AG230" s="787"/>
      <c r="AH230" s="669"/>
      <c r="AL230" s="662"/>
    </row>
    <row r="231" spans="1:38" ht="62.25" customHeight="1" x14ac:dyDescent="0.2">
      <c r="A231" s="668"/>
      <c r="B231" s="668"/>
      <c r="C231" s="668"/>
      <c r="D231" s="668"/>
      <c r="E231" s="668"/>
      <c r="F231" s="544"/>
      <c r="G231" s="544"/>
      <c r="H231" s="544"/>
      <c r="I231" s="544"/>
      <c r="J231" s="544"/>
      <c r="K231" s="544"/>
      <c r="L231" s="544"/>
      <c r="M231" s="544"/>
      <c r="N231" s="544"/>
      <c r="O231" s="544"/>
      <c r="P231" s="879"/>
      <c r="Q231" s="870"/>
      <c r="R231" s="677"/>
      <c r="S231" s="677"/>
      <c r="T231" s="677"/>
      <c r="U231" s="676"/>
      <c r="V231" s="676"/>
      <c r="W231" s="676"/>
      <c r="X231" s="676"/>
      <c r="Y231" s="676"/>
      <c r="Z231" s="669"/>
      <c r="AA231" s="669"/>
      <c r="AB231" s="669"/>
      <c r="AC231" s="669"/>
      <c r="AD231" s="787"/>
      <c r="AE231" s="787"/>
      <c r="AF231" s="787"/>
      <c r="AG231" s="787"/>
      <c r="AH231" s="669"/>
      <c r="AL231" s="662"/>
    </row>
    <row r="232" spans="1:38" ht="62.25" customHeight="1" x14ac:dyDescent="0.2">
      <c r="A232" s="668"/>
      <c r="B232" s="668"/>
      <c r="C232" s="668"/>
      <c r="D232" s="668"/>
      <c r="E232" s="668"/>
      <c r="F232" s="544"/>
      <c r="G232" s="544"/>
      <c r="H232" s="544"/>
      <c r="I232" s="544"/>
      <c r="J232" s="544"/>
      <c r="K232" s="544"/>
      <c r="L232" s="544"/>
      <c r="M232" s="544"/>
      <c r="N232" s="544"/>
      <c r="O232" s="544"/>
      <c r="P232" s="879"/>
      <c r="Q232" s="870"/>
      <c r="R232" s="677"/>
      <c r="S232" s="677"/>
      <c r="T232" s="677"/>
      <c r="U232" s="676"/>
      <c r="V232" s="676"/>
      <c r="W232" s="676"/>
      <c r="X232" s="676"/>
      <c r="Y232" s="676"/>
      <c r="Z232" s="669"/>
      <c r="AA232" s="669"/>
      <c r="AB232" s="669"/>
      <c r="AC232" s="669"/>
      <c r="AD232" s="787"/>
      <c r="AE232" s="787"/>
      <c r="AF232" s="787"/>
      <c r="AG232" s="787"/>
      <c r="AH232" s="669"/>
      <c r="AL232" s="662"/>
    </row>
    <row r="233" spans="1:38" ht="62.25" customHeight="1" x14ac:dyDescent="0.2">
      <c r="A233" s="668"/>
      <c r="B233" s="668"/>
      <c r="C233" s="668"/>
      <c r="D233" s="668"/>
      <c r="E233" s="668"/>
      <c r="F233" s="544"/>
      <c r="G233" s="544"/>
      <c r="H233" s="544"/>
      <c r="I233" s="544"/>
      <c r="J233" s="544"/>
      <c r="K233" s="544"/>
      <c r="L233" s="544"/>
      <c r="M233" s="544"/>
      <c r="N233" s="544"/>
      <c r="O233" s="544"/>
      <c r="P233" s="879"/>
      <c r="Q233" s="870"/>
      <c r="R233" s="677"/>
      <c r="S233" s="677"/>
      <c r="T233" s="677"/>
      <c r="U233" s="676"/>
      <c r="V233" s="676"/>
      <c r="W233" s="676"/>
      <c r="X233" s="676"/>
      <c r="Y233" s="676"/>
      <c r="Z233" s="669"/>
      <c r="AA233" s="669"/>
      <c r="AB233" s="669"/>
      <c r="AC233" s="669"/>
      <c r="AD233" s="787"/>
      <c r="AE233" s="787"/>
      <c r="AF233" s="787"/>
      <c r="AG233" s="787"/>
      <c r="AH233" s="669"/>
      <c r="AL233" s="662"/>
    </row>
    <row r="234" spans="1:38" ht="62.25" customHeight="1" x14ac:dyDescent="0.2">
      <c r="A234" s="668"/>
      <c r="B234" s="668"/>
      <c r="C234" s="668"/>
      <c r="D234" s="668"/>
      <c r="E234" s="668"/>
      <c r="F234" s="544"/>
      <c r="G234" s="544"/>
      <c r="H234" s="544"/>
      <c r="I234" s="544"/>
      <c r="J234" s="544"/>
      <c r="K234" s="544"/>
      <c r="L234" s="544"/>
      <c r="M234" s="544"/>
      <c r="N234" s="544"/>
      <c r="O234" s="544"/>
      <c r="P234" s="879"/>
      <c r="Q234" s="870"/>
      <c r="R234" s="677"/>
      <c r="S234" s="677"/>
      <c r="T234" s="677"/>
      <c r="U234" s="676"/>
      <c r="V234" s="676"/>
      <c r="W234" s="676"/>
      <c r="X234" s="676"/>
      <c r="Y234" s="676"/>
      <c r="Z234" s="669"/>
      <c r="AA234" s="669"/>
      <c r="AB234" s="669"/>
      <c r="AC234" s="669"/>
      <c r="AD234" s="787"/>
      <c r="AE234" s="787"/>
      <c r="AF234" s="787"/>
      <c r="AG234" s="787"/>
      <c r="AH234" s="669"/>
      <c r="AL234" s="662"/>
    </row>
    <row r="235" spans="1:38" ht="62.25" customHeight="1" x14ac:dyDescent="0.2">
      <c r="A235" s="668"/>
      <c r="B235" s="668"/>
      <c r="C235" s="668"/>
      <c r="D235" s="668"/>
      <c r="E235" s="668"/>
      <c r="F235" s="544"/>
      <c r="G235" s="544"/>
      <c r="H235" s="544"/>
      <c r="I235" s="544"/>
      <c r="J235" s="544"/>
      <c r="K235" s="544"/>
      <c r="L235" s="544"/>
      <c r="M235" s="544"/>
      <c r="N235" s="544"/>
      <c r="O235" s="544"/>
      <c r="P235" s="879"/>
      <c r="Q235" s="870"/>
      <c r="R235" s="677"/>
      <c r="S235" s="677"/>
      <c r="T235" s="677"/>
      <c r="U235" s="676"/>
      <c r="V235" s="676"/>
      <c r="W235" s="676"/>
      <c r="X235" s="676"/>
      <c r="Y235" s="676"/>
      <c r="Z235" s="669"/>
      <c r="AA235" s="669"/>
      <c r="AB235" s="669"/>
      <c r="AC235" s="669"/>
      <c r="AD235" s="787"/>
      <c r="AE235" s="787"/>
      <c r="AF235" s="787"/>
      <c r="AG235" s="787"/>
      <c r="AH235" s="669"/>
      <c r="AL235" s="662"/>
    </row>
    <row r="236" spans="1:38" ht="62.25" customHeight="1" x14ac:dyDescent="0.2">
      <c r="A236" s="668"/>
      <c r="B236" s="668"/>
      <c r="C236" s="668"/>
      <c r="D236" s="668"/>
      <c r="E236" s="668"/>
      <c r="F236" s="544"/>
      <c r="G236" s="544"/>
      <c r="H236" s="544"/>
      <c r="I236" s="544"/>
      <c r="J236" s="544"/>
      <c r="K236" s="544"/>
      <c r="L236" s="544"/>
      <c r="M236" s="544"/>
      <c r="N236" s="544"/>
      <c r="O236" s="544"/>
      <c r="P236" s="879"/>
      <c r="Q236" s="870"/>
      <c r="R236" s="677"/>
      <c r="S236" s="677"/>
      <c r="T236" s="677"/>
      <c r="U236" s="676"/>
      <c r="V236" s="676"/>
      <c r="W236" s="676"/>
      <c r="X236" s="676"/>
      <c r="Y236" s="676"/>
      <c r="Z236" s="669"/>
      <c r="AA236" s="669"/>
      <c r="AB236" s="669"/>
      <c r="AC236" s="669"/>
      <c r="AD236" s="787"/>
      <c r="AE236" s="787"/>
      <c r="AF236" s="787"/>
      <c r="AG236" s="787"/>
      <c r="AH236" s="669"/>
      <c r="AL236" s="662"/>
    </row>
    <row r="237" spans="1:38" ht="62.25" customHeight="1" x14ac:dyDescent="0.2">
      <c r="A237" s="668"/>
      <c r="B237" s="668"/>
      <c r="C237" s="668"/>
      <c r="D237" s="668"/>
      <c r="E237" s="668"/>
      <c r="F237" s="544"/>
      <c r="G237" s="544"/>
      <c r="H237" s="544"/>
      <c r="I237" s="544"/>
      <c r="J237" s="544"/>
      <c r="K237" s="544"/>
      <c r="L237" s="544"/>
      <c r="M237" s="544"/>
      <c r="N237" s="544"/>
      <c r="O237" s="544"/>
      <c r="P237" s="879"/>
      <c r="Q237" s="870"/>
      <c r="R237" s="677"/>
      <c r="S237" s="677"/>
      <c r="T237" s="677"/>
      <c r="U237" s="676"/>
      <c r="V237" s="676"/>
      <c r="W237" s="676"/>
      <c r="X237" s="676"/>
      <c r="Y237" s="676"/>
      <c r="Z237" s="669"/>
      <c r="AA237" s="669"/>
      <c r="AB237" s="669"/>
      <c r="AC237" s="669"/>
      <c r="AD237" s="787"/>
      <c r="AE237" s="787"/>
      <c r="AF237" s="787"/>
      <c r="AG237" s="787"/>
      <c r="AH237" s="669"/>
      <c r="AL237" s="662"/>
    </row>
    <row r="238" spans="1:38" ht="62.25" customHeight="1" x14ac:dyDescent="0.2">
      <c r="A238" s="668"/>
      <c r="B238" s="668"/>
      <c r="C238" s="668"/>
      <c r="D238" s="668"/>
      <c r="E238" s="668"/>
      <c r="F238" s="544"/>
      <c r="G238" s="544"/>
      <c r="H238" s="544"/>
      <c r="I238" s="544"/>
      <c r="J238" s="544"/>
      <c r="K238" s="544"/>
      <c r="L238" s="544"/>
      <c r="M238" s="544"/>
      <c r="N238" s="544"/>
      <c r="O238" s="544"/>
      <c r="P238" s="879"/>
      <c r="Q238" s="870"/>
      <c r="R238" s="677"/>
      <c r="S238" s="677"/>
      <c r="T238" s="677"/>
      <c r="U238" s="676"/>
      <c r="V238" s="676"/>
      <c r="W238" s="676"/>
      <c r="X238" s="676"/>
      <c r="Y238" s="676"/>
      <c r="Z238" s="669"/>
      <c r="AA238" s="669"/>
      <c r="AB238" s="669"/>
      <c r="AC238" s="669"/>
      <c r="AD238" s="787"/>
      <c r="AE238" s="787"/>
      <c r="AF238" s="787"/>
      <c r="AG238" s="787"/>
      <c r="AH238" s="669"/>
      <c r="AL238" s="662"/>
    </row>
    <row r="239" spans="1:38" ht="62.25" customHeight="1" x14ac:dyDescent="0.2">
      <c r="A239" s="668"/>
      <c r="B239" s="668"/>
      <c r="C239" s="668"/>
      <c r="D239" s="668"/>
      <c r="E239" s="668"/>
      <c r="F239" s="544"/>
      <c r="G239" s="544"/>
      <c r="H239" s="544"/>
      <c r="I239" s="544"/>
      <c r="J239" s="544"/>
      <c r="K239" s="544"/>
      <c r="L239" s="544"/>
      <c r="M239" s="544"/>
      <c r="N239" s="544"/>
      <c r="O239" s="544"/>
      <c r="P239" s="879"/>
      <c r="Q239" s="870"/>
      <c r="R239" s="677"/>
      <c r="S239" s="677"/>
      <c r="T239" s="677"/>
      <c r="U239" s="676"/>
      <c r="V239" s="676"/>
      <c r="W239" s="676"/>
      <c r="X239" s="676"/>
      <c r="Y239" s="676"/>
      <c r="Z239" s="669"/>
      <c r="AA239" s="669"/>
      <c r="AB239" s="669"/>
      <c r="AC239" s="669"/>
      <c r="AD239" s="787"/>
      <c r="AE239" s="787"/>
      <c r="AF239" s="787"/>
      <c r="AG239" s="787"/>
      <c r="AH239" s="669"/>
      <c r="AL239" s="662"/>
    </row>
    <row r="240" spans="1:38" ht="62.25" customHeight="1" x14ac:dyDescent="0.2">
      <c r="A240" s="668"/>
      <c r="B240" s="668"/>
      <c r="C240" s="668"/>
      <c r="D240" s="668"/>
      <c r="E240" s="668"/>
      <c r="F240" s="544"/>
      <c r="G240" s="544"/>
      <c r="H240" s="544"/>
      <c r="I240" s="544"/>
      <c r="J240" s="544"/>
      <c r="K240" s="544"/>
      <c r="L240" s="544"/>
      <c r="M240" s="544"/>
      <c r="N240" s="544"/>
      <c r="O240" s="544"/>
      <c r="P240" s="879"/>
      <c r="Q240" s="870"/>
      <c r="R240" s="677"/>
      <c r="S240" s="677"/>
      <c r="T240" s="677"/>
      <c r="U240" s="676"/>
      <c r="V240" s="676"/>
      <c r="W240" s="676"/>
      <c r="X240" s="676"/>
      <c r="Y240" s="676"/>
      <c r="Z240" s="669"/>
      <c r="AA240" s="669"/>
      <c r="AB240" s="669"/>
      <c r="AC240" s="669"/>
      <c r="AD240" s="787"/>
      <c r="AE240" s="787"/>
      <c r="AF240" s="787"/>
      <c r="AG240" s="787"/>
      <c r="AH240" s="669"/>
      <c r="AL240" s="662"/>
    </row>
    <row r="241" spans="1:38" ht="62.25" customHeight="1" x14ac:dyDescent="0.2">
      <c r="A241" s="668"/>
      <c r="B241" s="668"/>
      <c r="C241" s="668"/>
      <c r="D241" s="668"/>
      <c r="E241" s="668"/>
      <c r="F241" s="544"/>
      <c r="G241" s="544"/>
      <c r="H241" s="544"/>
      <c r="I241" s="544"/>
      <c r="J241" s="544"/>
      <c r="K241" s="544"/>
      <c r="L241" s="544"/>
      <c r="M241" s="544"/>
      <c r="N241" s="544"/>
      <c r="O241" s="544"/>
      <c r="P241" s="879"/>
      <c r="Q241" s="870"/>
      <c r="R241" s="677"/>
      <c r="S241" s="677"/>
      <c r="T241" s="677"/>
      <c r="U241" s="676"/>
      <c r="V241" s="676"/>
      <c r="W241" s="676"/>
      <c r="X241" s="676"/>
      <c r="Y241" s="676"/>
      <c r="Z241" s="669"/>
      <c r="AA241" s="669"/>
      <c r="AB241" s="669"/>
      <c r="AC241" s="669"/>
      <c r="AD241" s="787"/>
      <c r="AE241" s="787"/>
      <c r="AF241" s="787"/>
      <c r="AG241" s="787"/>
      <c r="AH241" s="669"/>
      <c r="AL241" s="662"/>
    </row>
    <row r="242" spans="1:38" ht="62.25" customHeight="1" x14ac:dyDescent="0.2">
      <c r="A242" s="668"/>
      <c r="B242" s="668"/>
      <c r="C242" s="668"/>
      <c r="D242" s="668"/>
      <c r="E242" s="668"/>
      <c r="F242" s="544"/>
      <c r="G242" s="544"/>
      <c r="H242" s="544"/>
      <c r="I242" s="544"/>
      <c r="J242" s="544"/>
      <c r="K242" s="544"/>
      <c r="L242" s="544"/>
      <c r="M242" s="544"/>
      <c r="N242" s="544"/>
      <c r="O242" s="544"/>
      <c r="P242" s="879"/>
      <c r="Q242" s="870"/>
      <c r="R242" s="677"/>
      <c r="S242" s="677"/>
      <c r="T242" s="677"/>
      <c r="U242" s="676"/>
      <c r="V242" s="676"/>
      <c r="W242" s="676"/>
      <c r="X242" s="676"/>
      <c r="Y242" s="676"/>
      <c r="Z242" s="669"/>
      <c r="AA242" s="669"/>
      <c r="AB242" s="669"/>
      <c r="AC242" s="669"/>
      <c r="AD242" s="787"/>
      <c r="AE242" s="787"/>
      <c r="AF242" s="787"/>
      <c r="AG242" s="787"/>
      <c r="AH242" s="669"/>
      <c r="AL242" s="662"/>
    </row>
    <row r="243" spans="1:38" ht="62.25" customHeight="1" x14ac:dyDescent="0.2">
      <c r="A243" s="668"/>
      <c r="B243" s="668"/>
      <c r="C243" s="668"/>
      <c r="D243" s="668"/>
      <c r="E243" s="668"/>
      <c r="F243" s="544"/>
      <c r="G243" s="544"/>
      <c r="H243" s="544"/>
      <c r="I243" s="544"/>
      <c r="J243" s="544"/>
      <c r="K243" s="544"/>
      <c r="L243" s="544"/>
      <c r="M243" s="544"/>
      <c r="N243" s="544"/>
      <c r="O243" s="544"/>
      <c r="P243" s="879"/>
      <c r="Q243" s="870"/>
      <c r="R243" s="677"/>
      <c r="S243" s="677"/>
      <c r="T243" s="677"/>
      <c r="U243" s="676"/>
      <c r="V243" s="676"/>
      <c r="W243" s="676"/>
      <c r="X243" s="676"/>
      <c r="Y243" s="676"/>
      <c r="Z243" s="669"/>
      <c r="AA243" s="669"/>
      <c r="AB243" s="669"/>
      <c r="AC243" s="669"/>
      <c r="AD243" s="787"/>
      <c r="AE243" s="787"/>
      <c r="AF243" s="787"/>
      <c r="AG243" s="787"/>
      <c r="AH243" s="669"/>
      <c r="AL243" s="662"/>
    </row>
    <row r="244" spans="1:38" ht="62.25" customHeight="1" x14ac:dyDescent="0.2">
      <c r="A244" s="668"/>
      <c r="B244" s="668"/>
      <c r="C244" s="668"/>
      <c r="D244" s="668"/>
      <c r="E244" s="668"/>
      <c r="F244" s="544"/>
      <c r="G244" s="544"/>
      <c r="H244" s="544"/>
      <c r="I244" s="544"/>
      <c r="J244" s="544"/>
      <c r="K244" s="544"/>
      <c r="L244" s="544"/>
      <c r="M244" s="544"/>
      <c r="N244" s="544"/>
      <c r="O244" s="544"/>
      <c r="P244" s="879"/>
      <c r="Q244" s="870"/>
      <c r="R244" s="677"/>
      <c r="S244" s="677"/>
      <c r="T244" s="677"/>
      <c r="U244" s="676"/>
      <c r="V244" s="676"/>
      <c r="W244" s="676"/>
      <c r="X244" s="676"/>
      <c r="Y244" s="676"/>
      <c r="Z244" s="669"/>
      <c r="AA244" s="669"/>
      <c r="AB244" s="669"/>
      <c r="AC244" s="669"/>
      <c r="AD244" s="787"/>
      <c r="AE244" s="787"/>
      <c r="AF244" s="787"/>
      <c r="AG244" s="787"/>
      <c r="AH244" s="669"/>
      <c r="AL244" s="662"/>
    </row>
    <row r="245" spans="1:38" ht="62.25" customHeight="1" x14ac:dyDescent="0.2">
      <c r="A245" s="668"/>
      <c r="B245" s="668"/>
      <c r="C245" s="668"/>
      <c r="D245" s="668"/>
      <c r="E245" s="668"/>
      <c r="F245" s="544"/>
      <c r="G245" s="544"/>
      <c r="H245" s="544"/>
      <c r="I245" s="544"/>
      <c r="J245" s="544"/>
      <c r="K245" s="544"/>
      <c r="L245" s="544"/>
      <c r="M245" s="544"/>
      <c r="N245" s="544"/>
      <c r="O245" s="544"/>
      <c r="P245" s="879"/>
      <c r="Q245" s="870"/>
      <c r="R245" s="677"/>
      <c r="S245" s="677"/>
      <c r="T245" s="677"/>
      <c r="U245" s="676"/>
      <c r="V245" s="676"/>
      <c r="W245" s="676"/>
      <c r="X245" s="676"/>
      <c r="Y245" s="676"/>
      <c r="Z245" s="669"/>
      <c r="AA245" s="669"/>
      <c r="AB245" s="669"/>
      <c r="AC245" s="669"/>
      <c r="AD245" s="787"/>
      <c r="AE245" s="787"/>
      <c r="AF245" s="787"/>
      <c r="AG245" s="787"/>
      <c r="AH245" s="669"/>
      <c r="AL245" s="662"/>
    </row>
    <row r="246" spans="1:38" ht="62.25" customHeight="1" x14ac:dyDescent="0.2">
      <c r="A246" s="668"/>
      <c r="B246" s="668"/>
      <c r="C246" s="668"/>
      <c r="D246" s="668"/>
      <c r="E246" s="668"/>
      <c r="F246" s="544"/>
      <c r="G246" s="544"/>
      <c r="H246" s="544"/>
      <c r="I246" s="544"/>
      <c r="J246" s="544"/>
      <c r="K246" s="544"/>
      <c r="L246" s="544"/>
      <c r="M246" s="544"/>
      <c r="N246" s="544"/>
      <c r="O246" s="544"/>
      <c r="P246" s="879"/>
      <c r="Q246" s="870"/>
      <c r="R246" s="677"/>
      <c r="S246" s="677"/>
      <c r="T246" s="677"/>
      <c r="U246" s="676"/>
      <c r="V246" s="676"/>
      <c r="W246" s="676"/>
      <c r="X246" s="676"/>
      <c r="Y246" s="676"/>
      <c r="Z246" s="669"/>
      <c r="AA246" s="669"/>
      <c r="AB246" s="669"/>
      <c r="AC246" s="669"/>
      <c r="AD246" s="787"/>
      <c r="AE246" s="787"/>
      <c r="AF246" s="787"/>
      <c r="AG246" s="787"/>
      <c r="AH246" s="669"/>
      <c r="AL246" s="662"/>
    </row>
    <row r="247" spans="1:38" ht="62.25" customHeight="1" x14ac:dyDescent="0.2">
      <c r="A247" s="668"/>
      <c r="B247" s="668"/>
      <c r="C247" s="668"/>
      <c r="D247" s="668"/>
      <c r="E247" s="668"/>
      <c r="F247" s="544"/>
      <c r="G247" s="544"/>
      <c r="H247" s="544"/>
      <c r="I247" s="544"/>
      <c r="J247" s="544"/>
      <c r="K247" s="544"/>
      <c r="L247" s="544"/>
      <c r="M247" s="544"/>
      <c r="N247" s="544"/>
      <c r="O247" s="544"/>
      <c r="P247" s="879"/>
      <c r="Q247" s="870"/>
      <c r="R247" s="677"/>
      <c r="S247" s="677"/>
      <c r="T247" s="677"/>
      <c r="U247" s="676"/>
      <c r="V247" s="676"/>
      <c r="W247" s="676"/>
      <c r="X247" s="676"/>
      <c r="Y247" s="676"/>
      <c r="Z247" s="669"/>
      <c r="AA247" s="669"/>
      <c r="AB247" s="669"/>
      <c r="AC247" s="669"/>
      <c r="AD247" s="787"/>
      <c r="AE247" s="787"/>
      <c r="AF247" s="787"/>
      <c r="AG247" s="787"/>
      <c r="AH247" s="669"/>
      <c r="AL247" s="662"/>
    </row>
    <row r="248" spans="1:38" ht="62.25" customHeight="1" x14ac:dyDescent="0.2">
      <c r="A248" s="668"/>
      <c r="B248" s="668"/>
      <c r="C248" s="668"/>
      <c r="D248" s="668"/>
      <c r="E248" s="668"/>
      <c r="F248" s="544"/>
      <c r="G248" s="544"/>
      <c r="H248" s="544"/>
      <c r="I248" s="544"/>
      <c r="J248" s="544"/>
      <c r="K248" s="544"/>
      <c r="L248" s="544"/>
      <c r="M248" s="544"/>
      <c r="N248" s="544"/>
      <c r="O248" s="544"/>
      <c r="P248" s="879"/>
      <c r="Q248" s="870"/>
      <c r="R248" s="677"/>
      <c r="S248" s="677"/>
      <c r="T248" s="677"/>
      <c r="U248" s="676"/>
      <c r="V248" s="676"/>
      <c r="W248" s="676"/>
      <c r="X248" s="676"/>
      <c r="Y248" s="676"/>
      <c r="Z248" s="669"/>
      <c r="AA248" s="669"/>
      <c r="AB248" s="669"/>
      <c r="AC248" s="669"/>
      <c r="AD248" s="787"/>
      <c r="AE248" s="787"/>
      <c r="AF248" s="787"/>
      <c r="AG248" s="787"/>
      <c r="AH248" s="669"/>
      <c r="AL248" s="662"/>
    </row>
    <row r="249" spans="1:38" ht="62.25" customHeight="1" x14ac:dyDescent="0.2">
      <c r="A249" s="668"/>
      <c r="B249" s="668"/>
      <c r="C249" s="668"/>
      <c r="D249" s="668"/>
      <c r="E249" s="668"/>
      <c r="F249" s="544"/>
      <c r="G249" s="544"/>
      <c r="H249" s="544"/>
      <c r="I249" s="544"/>
      <c r="J249" s="544"/>
      <c r="K249" s="544"/>
      <c r="L249" s="544"/>
      <c r="M249" s="544"/>
      <c r="N249" s="544"/>
      <c r="O249" s="544"/>
      <c r="P249" s="879"/>
      <c r="Q249" s="870"/>
      <c r="R249" s="677"/>
      <c r="S249" s="677"/>
      <c r="T249" s="677"/>
      <c r="U249" s="676"/>
      <c r="V249" s="676"/>
      <c r="W249" s="676"/>
      <c r="X249" s="676"/>
      <c r="Y249" s="676"/>
      <c r="Z249" s="669"/>
      <c r="AA249" s="669"/>
      <c r="AB249" s="669"/>
      <c r="AC249" s="669"/>
      <c r="AD249" s="787"/>
      <c r="AE249" s="787"/>
      <c r="AF249" s="787"/>
      <c r="AG249" s="787"/>
      <c r="AH249" s="669"/>
      <c r="AL249" s="662"/>
    </row>
    <row r="250" spans="1:38" ht="62.25" customHeight="1" x14ac:dyDescent="0.2">
      <c r="A250" s="668"/>
      <c r="B250" s="668"/>
      <c r="C250" s="668"/>
      <c r="D250" s="668"/>
      <c r="E250" s="668"/>
      <c r="F250" s="544"/>
      <c r="G250" s="544"/>
      <c r="H250" s="544"/>
      <c r="I250" s="544"/>
      <c r="J250" s="544"/>
      <c r="K250" s="544"/>
      <c r="L250" s="544"/>
      <c r="M250" s="544"/>
      <c r="N250" s="544"/>
      <c r="O250" s="544"/>
      <c r="P250" s="879"/>
      <c r="Q250" s="870"/>
      <c r="R250" s="677"/>
      <c r="S250" s="677"/>
      <c r="T250" s="677"/>
      <c r="U250" s="676"/>
      <c r="V250" s="676"/>
      <c r="W250" s="676"/>
      <c r="X250" s="676"/>
      <c r="Y250" s="676"/>
      <c r="Z250" s="669"/>
      <c r="AA250" s="669"/>
      <c r="AB250" s="669"/>
      <c r="AC250" s="669"/>
      <c r="AD250" s="787"/>
      <c r="AE250" s="787"/>
      <c r="AF250" s="787"/>
      <c r="AG250" s="787"/>
      <c r="AH250" s="669"/>
      <c r="AL250" s="662"/>
    </row>
    <row r="251" spans="1:38" ht="62.25" customHeight="1" x14ac:dyDescent="0.2">
      <c r="A251" s="668"/>
      <c r="B251" s="668"/>
      <c r="C251" s="668"/>
      <c r="D251" s="668"/>
      <c r="E251" s="668"/>
      <c r="F251" s="544"/>
      <c r="G251" s="544"/>
      <c r="H251" s="544"/>
      <c r="I251" s="544"/>
      <c r="J251" s="544"/>
      <c r="K251" s="544"/>
      <c r="L251" s="544"/>
      <c r="M251" s="544"/>
      <c r="N251" s="544"/>
      <c r="O251" s="544"/>
      <c r="P251" s="879"/>
      <c r="Q251" s="870"/>
      <c r="R251" s="677"/>
      <c r="S251" s="677"/>
      <c r="T251" s="677"/>
      <c r="U251" s="676"/>
      <c r="V251" s="676"/>
      <c r="W251" s="676"/>
      <c r="X251" s="676"/>
      <c r="Y251" s="676"/>
      <c r="Z251" s="669"/>
      <c r="AA251" s="669"/>
      <c r="AB251" s="669"/>
      <c r="AC251" s="669"/>
      <c r="AD251" s="787"/>
      <c r="AE251" s="787"/>
      <c r="AF251" s="787"/>
      <c r="AG251" s="787"/>
      <c r="AH251" s="669"/>
      <c r="AL251" s="662"/>
    </row>
    <row r="252" spans="1:38" ht="62.25" customHeight="1" x14ac:dyDescent="0.2">
      <c r="A252" s="668"/>
      <c r="B252" s="668"/>
      <c r="C252" s="668"/>
      <c r="D252" s="668"/>
      <c r="E252" s="668"/>
      <c r="F252" s="544"/>
      <c r="G252" s="544"/>
      <c r="H252" s="544"/>
      <c r="I252" s="544"/>
      <c r="J252" s="544"/>
      <c r="K252" s="544"/>
      <c r="L252" s="544"/>
      <c r="M252" s="544"/>
      <c r="N252" s="544"/>
      <c r="O252" s="544"/>
      <c r="P252" s="879"/>
      <c r="Q252" s="870"/>
      <c r="R252" s="677"/>
      <c r="S252" s="677"/>
      <c r="T252" s="677"/>
      <c r="U252" s="676"/>
      <c r="V252" s="676"/>
      <c r="W252" s="676"/>
      <c r="X252" s="676"/>
      <c r="Y252" s="676"/>
      <c r="Z252" s="669"/>
      <c r="AA252" s="669"/>
      <c r="AB252" s="669"/>
      <c r="AC252" s="669"/>
      <c r="AD252" s="787"/>
      <c r="AE252" s="787"/>
      <c r="AF252" s="787"/>
      <c r="AG252" s="787"/>
      <c r="AH252" s="669"/>
      <c r="AL252" s="662"/>
    </row>
    <row r="253" spans="1:38" ht="62.25" customHeight="1" x14ac:dyDescent="0.2">
      <c r="A253" s="668"/>
      <c r="B253" s="668"/>
      <c r="C253" s="668"/>
      <c r="D253" s="668"/>
      <c r="E253" s="668"/>
      <c r="F253" s="544"/>
      <c r="G253" s="544"/>
      <c r="H253" s="544"/>
      <c r="I253" s="544"/>
      <c r="J253" s="544"/>
      <c r="K253" s="544"/>
      <c r="L253" s="544"/>
      <c r="M253" s="544"/>
      <c r="N253" s="544"/>
      <c r="O253" s="544"/>
      <c r="P253" s="879"/>
      <c r="Q253" s="870"/>
      <c r="R253" s="677"/>
      <c r="S253" s="677"/>
      <c r="T253" s="677"/>
      <c r="U253" s="676"/>
      <c r="V253" s="676"/>
      <c r="W253" s="676"/>
      <c r="X253" s="676"/>
      <c r="Y253" s="676"/>
      <c r="Z253" s="669"/>
      <c r="AA253" s="669"/>
      <c r="AB253" s="669"/>
      <c r="AC253" s="669"/>
      <c r="AD253" s="787"/>
      <c r="AE253" s="787"/>
      <c r="AF253" s="787"/>
      <c r="AG253" s="787"/>
      <c r="AH253" s="669"/>
      <c r="AL253" s="662"/>
    </row>
    <row r="254" spans="1:38" ht="62.25" customHeight="1" x14ac:dyDescent="0.2">
      <c r="A254" s="668"/>
      <c r="B254" s="668"/>
      <c r="C254" s="668"/>
      <c r="D254" s="668"/>
      <c r="E254" s="668"/>
      <c r="F254" s="544"/>
      <c r="G254" s="544"/>
      <c r="H254" s="544"/>
      <c r="I254" s="544"/>
      <c r="J254" s="544"/>
      <c r="K254" s="544"/>
      <c r="L254" s="544"/>
      <c r="M254" s="544"/>
      <c r="N254" s="544"/>
      <c r="O254" s="544"/>
      <c r="P254" s="879"/>
      <c r="Q254" s="870"/>
      <c r="R254" s="677"/>
      <c r="S254" s="677"/>
      <c r="T254" s="677"/>
      <c r="U254" s="676"/>
      <c r="V254" s="676"/>
      <c r="W254" s="676"/>
      <c r="X254" s="676"/>
      <c r="Y254" s="676"/>
      <c r="Z254" s="669"/>
      <c r="AA254" s="669"/>
      <c r="AB254" s="669"/>
      <c r="AC254" s="669"/>
      <c r="AD254" s="787"/>
      <c r="AE254" s="787"/>
      <c r="AF254" s="787"/>
      <c r="AG254" s="787"/>
      <c r="AH254" s="669"/>
      <c r="AL254" s="662"/>
    </row>
    <row r="255" spans="1:38" ht="62.25" customHeight="1" x14ac:dyDescent="0.2">
      <c r="A255" s="668"/>
      <c r="B255" s="668"/>
      <c r="C255" s="668"/>
      <c r="D255" s="668"/>
      <c r="E255" s="668"/>
      <c r="F255" s="544"/>
      <c r="G255" s="544"/>
      <c r="H255" s="544"/>
      <c r="I255" s="544"/>
      <c r="J255" s="544"/>
      <c r="K255" s="544"/>
      <c r="L255" s="544"/>
      <c r="M255" s="544"/>
      <c r="N255" s="544"/>
      <c r="O255" s="544"/>
      <c r="P255" s="879"/>
      <c r="Q255" s="870"/>
      <c r="R255" s="677"/>
      <c r="S255" s="677"/>
      <c r="T255" s="677"/>
      <c r="U255" s="676"/>
      <c r="V255" s="676"/>
      <c r="W255" s="676"/>
      <c r="X255" s="676"/>
      <c r="Y255" s="676"/>
      <c r="Z255" s="669"/>
      <c r="AA255" s="669"/>
      <c r="AB255" s="669"/>
      <c r="AC255" s="669"/>
      <c r="AD255" s="787"/>
      <c r="AE255" s="787"/>
      <c r="AF255" s="787"/>
      <c r="AG255" s="787"/>
      <c r="AH255" s="669"/>
      <c r="AL255" s="662"/>
    </row>
    <row r="256" spans="1:38" ht="62.25" customHeight="1" x14ac:dyDescent="0.2">
      <c r="A256" s="668"/>
      <c r="B256" s="668"/>
      <c r="C256" s="668"/>
      <c r="D256" s="668"/>
      <c r="E256" s="668"/>
      <c r="F256" s="544"/>
      <c r="G256" s="544"/>
      <c r="H256" s="544"/>
      <c r="I256" s="544"/>
      <c r="J256" s="544"/>
      <c r="K256" s="544"/>
      <c r="L256" s="544"/>
      <c r="M256" s="544"/>
      <c r="N256" s="544"/>
      <c r="O256" s="544"/>
      <c r="P256" s="879"/>
      <c r="Q256" s="870"/>
      <c r="R256" s="677"/>
      <c r="S256" s="677"/>
      <c r="T256" s="677"/>
      <c r="U256" s="676"/>
      <c r="V256" s="676"/>
      <c r="W256" s="676"/>
      <c r="X256" s="676"/>
      <c r="Y256" s="676"/>
      <c r="Z256" s="669"/>
      <c r="AA256" s="669"/>
      <c r="AB256" s="669"/>
      <c r="AC256" s="669"/>
      <c r="AD256" s="787"/>
      <c r="AE256" s="787"/>
      <c r="AF256" s="787"/>
      <c r="AG256" s="787"/>
      <c r="AH256" s="669"/>
      <c r="AL256" s="662"/>
    </row>
    <row r="257" spans="1:38" ht="62.25" customHeight="1" x14ac:dyDescent="0.2">
      <c r="A257" s="668"/>
      <c r="B257" s="668"/>
      <c r="C257" s="668"/>
      <c r="D257" s="668"/>
      <c r="E257" s="668"/>
      <c r="F257" s="544"/>
      <c r="G257" s="544"/>
      <c r="H257" s="544"/>
      <c r="I257" s="544"/>
      <c r="J257" s="544"/>
      <c r="K257" s="544"/>
      <c r="L257" s="544"/>
      <c r="M257" s="544"/>
      <c r="N257" s="544"/>
      <c r="O257" s="544"/>
      <c r="P257" s="879"/>
      <c r="Q257" s="870"/>
      <c r="R257" s="677"/>
      <c r="S257" s="677"/>
      <c r="T257" s="677"/>
      <c r="U257" s="676"/>
      <c r="V257" s="676"/>
      <c r="W257" s="676"/>
      <c r="X257" s="676"/>
      <c r="Y257" s="676"/>
      <c r="Z257" s="669"/>
      <c r="AA257" s="669"/>
      <c r="AB257" s="669"/>
      <c r="AC257" s="669"/>
      <c r="AD257" s="787"/>
      <c r="AE257" s="787"/>
      <c r="AF257" s="787"/>
      <c r="AG257" s="787"/>
      <c r="AH257" s="669"/>
      <c r="AL257" s="662"/>
    </row>
    <row r="258" spans="1:38" ht="62.25" customHeight="1" x14ac:dyDescent="0.2">
      <c r="A258" s="668"/>
      <c r="B258" s="668"/>
      <c r="C258" s="668"/>
      <c r="D258" s="668"/>
      <c r="E258" s="668"/>
      <c r="F258" s="544"/>
      <c r="G258" s="544"/>
      <c r="H258" s="544"/>
      <c r="I258" s="544"/>
      <c r="J258" s="544"/>
      <c r="K258" s="544"/>
      <c r="L258" s="544"/>
      <c r="M258" s="544"/>
      <c r="N258" s="544"/>
      <c r="O258" s="544"/>
      <c r="P258" s="879"/>
      <c r="Q258" s="870"/>
      <c r="R258" s="677"/>
      <c r="S258" s="677"/>
      <c r="T258" s="677"/>
      <c r="U258" s="676"/>
      <c r="V258" s="676"/>
      <c r="W258" s="676"/>
      <c r="X258" s="676"/>
      <c r="Y258" s="676"/>
      <c r="Z258" s="669"/>
      <c r="AA258" s="669"/>
      <c r="AB258" s="669"/>
      <c r="AC258" s="669"/>
      <c r="AD258" s="787"/>
      <c r="AE258" s="787"/>
      <c r="AF258" s="787"/>
      <c r="AG258" s="787"/>
      <c r="AH258" s="669"/>
      <c r="AL258" s="662"/>
    </row>
    <row r="259" spans="1:38" ht="62.25" customHeight="1" x14ac:dyDescent="0.2">
      <c r="A259" s="668"/>
      <c r="B259" s="668"/>
      <c r="C259" s="668"/>
      <c r="D259" s="668"/>
      <c r="E259" s="668"/>
      <c r="F259" s="544"/>
      <c r="G259" s="544"/>
      <c r="H259" s="544"/>
      <c r="I259" s="544"/>
      <c r="J259" s="544"/>
      <c r="K259" s="544"/>
      <c r="L259" s="544"/>
      <c r="M259" s="544"/>
      <c r="N259" s="544"/>
      <c r="O259" s="544"/>
      <c r="P259" s="879"/>
      <c r="Q259" s="870"/>
      <c r="R259" s="677"/>
      <c r="S259" s="677"/>
      <c r="T259" s="677"/>
      <c r="U259" s="676"/>
      <c r="V259" s="676"/>
      <c r="W259" s="676"/>
      <c r="X259" s="676"/>
      <c r="Y259" s="676"/>
      <c r="Z259" s="669"/>
      <c r="AA259" s="669"/>
      <c r="AB259" s="669"/>
      <c r="AC259" s="669"/>
      <c r="AD259" s="787"/>
      <c r="AE259" s="787"/>
      <c r="AF259" s="787"/>
      <c r="AG259" s="787"/>
      <c r="AH259" s="669"/>
      <c r="AL259" s="662"/>
    </row>
    <row r="260" spans="1:38" ht="62.25" customHeight="1" x14ac:dyDescent="0.2">
      <c r="A260" s="668"/>
      <c r="B260" s="668"/>
      <c r="C260" s="668"/>
      <c r="D260" s="668"/>
      <c r="E260" s="668"/>
      <c r="F260" s="544"/>
      <c r="G260" s="544"/>
      <c r="H260" s="544"/>
      <c r="I260" s="544"/>
      <c r="J260" s="544"/>
      <c r="K260" s="544"/>
      <c r="L260" s="544"/>
      <c r="M260" s="544"/>
      <c r="N260" s="544"/>
      <c r="O260" s="544"/>
      <c r="P260" s="879"/>
      <c r="Q260" s="870"/>
      <c r="R260" s="677"/>
      <c r="S260" s="677"/>
      <c r="T260" s="677"/>
      <c r="U260" s="676"/>
      <c r="V260" s="676"/>
      <c r="W260" s="676"/>
      <c r="X260" s="676"/>
      <c r="Y260" s="676"/>
      <c r="Z260" s="669"/>
      <c r="AA260" s="669"/>
      <c r="AB260" s="669"/>
      <c r="AC260" s="669"/>
      <c r="AD260" s="787"/>
      <c r="AE260" s="787"/>
      <c r="AF260" s="787"/>
      <c r="AG260" s="787"/>
      <c r="AH260" s="669"/>
      <c r="AL260" s="662"/>
    </row>
    <row r="261" spans="1:38" ht="62.25" customHeight="1" x14ac:dyDescent="0.2">
      <c r="A261" s="668"/>
      <c r="B261" s="668"/>
      <c r="C261" s="668"/>
      <c r="D261" s="668"/>
      <c r="E261" s="668"/>
      <c r="F261" s="544"/>
      <c r="G261" s="544"/>
      <c r="H261" s="544"/>
      <c r="I261" s="544"/>
      <c r="J261" s="544"/>
      <c r="K261" s="544"/>
      <c r="L261" s="544"/>
      <c r="M261" s="544"/>
      <c r="N261" s="544"/>
      <c r="O261" s="544"/>
      <c r="P261" s="879"/>
      <c r="Q261" s="870"/>
      <c r="R261" s="677"/>
      <c r="S261" s="677"/>
      <c r="T261" s="677"/>
      <c r="U261" s="676"/>
      <c r="V261" s="676"/>
      <c r="W261" s="676"/>
      <c r="X261" s="676"/>
      <c r="Y261" s="676"/>
      <c r="Z261" s="669"/>
      <c r="AA261" s="669"/>
      <c r="AB261" s="669"/>
      <c r="AC261" s="669"/>
      <c r="AD261" s="787"/>
      <c r="AE261" s="787"/>
      <c r="AF261" s="787"/>
      <c r="AG261" s="787"/>
      <c r="AH261" s="669"/>
      <c r="AL261" s="662"/>
    </row>
    <row r="262" spans="1:38" ht="62.25" customHeight="1" x14ac:dyDescent="0.2">
      <c r="A262" s="668"/>
      <c r="B262" s="668"/>
      <c r="C262" s="668"/>
      <c r="D262" s="668"/>
      <c r="E262" s="668"/>
      <c r="F262" s="544"/>
      <c r="G262" s="544"/>
      <c r="H262" s="544"/>
      <c r="I262" s="544"/>
      <c r="J262" s="544"/>
      <c r="K262" s="544"/>
      <c r="L262" s="544"/>
      <c r="M262" s="544"/>
      <c r="N262" s="544"/>
      <c r="O262" s="544"/>
      <c r="P262" s="879"/>
      <c r="Q262" s="870"/>
      <c r="R262" s="677"/>
      <c r="S262" s="677"/>
      <c r="T262" s="677"/>
      <c r="U262" s="676"/>
      <c r="V262" s="676"/>
      <c r="W262" s="676"/>
      <c r="X262" s="676"/>
      <c r="Y262" s="676"/>
      <c r="Z262" s="669"/>
      <c r="AA262" s="669"/>
      <c r="AB262" s="669"/>
      <c r="AC262" s="669"/>
      <c r="AD262" s="787"/>
      <c r="AE262" s="787"/>
      <c r="AF262" s="787"/>
      <c r="AG262" s="787"/>
      <c r="AH262" s="669"/>
      <c r="AL262" s="662"/>
    </row>
    <row r="263" spans="1:38" ht="62.25" customHeight="1" x14ac:dyDescent="0.2">
      <c r="A263" s="668"/>
      <c r="B263" s="668"/>
      <c r="C263" s="668"/>
      <c r="D263" s="668"/>
      <c r="E263" s="668"/>
      <c r="F263" s="544"/>
      <c r="G263" s="544"/>
      <c r="H263" s="544"/>
      <c r="I263" s="544"/>
      <c r="J263" s="544"/>
      <c r="K263" s="544"/>
      <c r="L263" s="544"/>
      <c r="M263" s="544"/>
      <c r="N263" s="544"/>
      <c r="O263" s="544"/>
      <c r="P263" s="879"/>
      <c r="Q263" s="870"/>
      <c r="R263" s="677"/>
      <c r="S263" s="677"/>
      <c r="T263" s="677"/>
      <c r="U263" s="676"/>
      <c r="V263" s="676"/>
      <c r="W263" s="676"/>
      <c r="X263" s="676"/>
      <c r="Y263" s="676"/>
      <c r="Z263" s="669"/>
      <c r="AA263" s="669"/>
      <c r="AB263" s="669"/>
      <c r="AC263" s="669"/>
      <c r="AD263" s="787"/>
      <c r="AE263" s="787"/>
      <c r="AF263" s="787"/>
      <c r="AG263" s="787"/>
      <c r="AH263" s="669"/>
      <c r="AL263" s="662"/>
    </row>
    <row r="264" spans="1:38" ht="62.25" customHeight="1" x14ac:dyDescent="0.2">
      <c r="A264" s="668"/>
      <c r="B264" s="668"/>
      <c r="C264" s="668"/>
      <c r="D264" s="668"/>
      <c r="E264" s="668"/>
      <c r="F264" s="544"/>
      <c r="G264" s="544"/>
      <c r="H264" s="544"/>
      <c r="I264" s="544"/>
      <c r="J264" s="544"/>
      <c r="K264" s="544"/>
      <c r="L264" s="544"/>
      <c r="M264" s="544"/>
      <c r="N264" s="544"/>
      <c r="O264" s="544"/>
      <c r="P264" s="879"/>
      <c r="Q264" s="870"/>
      <c r="R264" s="677"/>
      <c r="S264" s="677"/>
      <c r="T264" s="677"/>
      <c r="U264" s="676"/>
      <c r="V264" s="676"/>
      <c r="W264" s="676"/>
      <c r="X264" s="676"/>
      <c r="Y264" s="676"/>
      <c r="Z264" s="669"/>
      <c r="AA264" s="669"/>
      <c r="AB264" s="669"/>
      <c r="AC264" s="669"/>
      <c r="AD264" s="787"/>
      <c r="AE264" s="787"/>
      <c r="AF264" s="787"/>
      <c r="AG264" s="787"/>
      <c r="AH264" s="669"/>
      <c r="AL264" s="662"/>
    </row>
    <row r="265" spans="1:38" ht="62.25" customHeight="1" x14ac:dyDescent="0.2">
      <c r="A265" s="668"/>
      <c r="B265" s="668"/>
      <c r="C265" s="668"/>
      <c r="D265" s="668"/>
      <c r="E265" s="668"/>
      <c r="F265" s="544"/>
      <c r="G265" s="544"/>
      <c r="H265" s="544"/>
      <c r="I265" s="544"/>
      <c r="J265" s="544"/>
      <c r="K265" s="544"/>
      <c r="L265" s="544"/>
      <c r="M265" s="544"/>
      <c r="N265" s="544"/>
      <c r="O265" s="544"/>
      <c r="P265" s="879"/>
      <c r="Q265" s="870"/>
      <c r="R265" s="677"/>
      <c r="S265" s="677"/>
      <c r="T265" s="677"/>
      <c r="U265" s="676"/>
      <c r="V265" s="676"/>
      <c r="W265" s="676"/>
      <c r="X265" s="676"/>
      <c r="Y265" s="676"/>
      <c r="Z265" s="669"/>
      <c r="AA265" s="669"/>
      <c r="AB265" s="669"/>
      <c r="AC265" s="669"/>
      <c r="AD265" s="787"/>
      <c r="AE265" s="787"/>
      <c r="AF265" s="787"/>
      <c r="AG265" s="787"/>
      <c r="AH265" s="669"/>
      <c r="AL265" s="662"/>
    </row>
    <row r="266" spans="1:38" ht="62.25" customHeight="1" x14ac:dyDescent="0.2">
      <c r="A266" s="668"/>
      <c r="B266" s="668"/>
      <c r="C266" s="668"/>
      <c r="D266" s="668"/>
      <c r="E266" s="668"/>
      <c r="F266" s="544"/>
      <c r="G266" s="544"/>
      <c r="H266" s="544"/>
      <c r="I266" s="544"/>
      <c r="J266" s="544"/>
      <c r="K266" s="544"/>
      <c r="L266" s="544"/>
      <c r="M266" s="544"/>
      <c r="N266" s="544"/>
      <c r="O266" s="544"/>
      <c r="P266" s="879"/>
      <c r="Q266" s="870"/>
      <c r="R266" s="677"/>
      <c r="S266" s="677"/>
      <c r="T266" s="677"/>
      <c r="U266" s="676"/>
      <c r="V266" s="676"/>
      <c r="W266" s="676"/>
      <c r="X266" s="676"/>
      <c r="Y266" s="676"/>
      <c r="Z266" s="669"/>
      <c r="AA266" s="669"/>
      <c r="AB266" s="669"/>
      <c r="AC266" s="669"/>
      <c r="AD266" s="787"/>
      <c r="AE266" s="787"/>
      <c r="AF266" s="787"/>
      <c r="AG266" s="787"/>
      <c r="AH266" s="669"/>
      <c r="AL266" s="662"/>
    </row>
    <row r="267" spans="1:38" ht="62.25" customHeight="1" x14ac:dyDescent="0.2">
      <c r="A267" s="668"/>
      <c r="B267" s="668"/>
      <c r="C267" s="668"/>
      <c r="D267" s="668"/>
      <c r="E267" s="668"/>
      <c r="F267" s="544"/>
      <c r="G267" s="544"/>
      <c r="H267" s="544"/>
      <c r="I267" s="544"/>
      <c r="J267" s="544"/>
      <c r="K267" s="544"/>
      <c r="L267" s="544"/>
      <c r="M267" s="544"/>
      <c r="N267" s="544"/>
      <c r="O267" s="544"/>
      <c r="P267" s="879"/>
      <c r="Q267" s="870"/>
      <c r="R267" s="677"/>
      <c r="S267" s="677"/>
      <c r="T267" s="677"/>
      <c r="U267" s="676"/>
      <c r="V267" s="676"/>
      <c r="W267" s="676"/>
      <c r="X267" s="676"/>
      <c r="Y267" s="676"/>
      <c r="Z267" s="669"/>
      <c r="AA267" s="669"/>
      <c r="AB267" s="669"/>
      <c r="AC267" s="669"/>
      <c r="AD267" s="787"/>
      <c r="AE267" s="787"/>
      <c r="AF267" s="787"/>
      <c r="AG267" s="787"/>
      <c r="AH267" s="669"/>
      <c r="AL267" s="662"/>
    </row>
    <row r="268" spans="1:38" ht="62.25" customHeight="1" x14ac:dyDescent="0.2">
      <c r="A268" s="668"/>
      <c r="B268" s="668"/>
      <c r="C268" s="668"/>
      <c r="D268" s="668"/>
      <c r="E268" s="668"/>
      <c r="F268" s="544"/>
      <c r="G268" s="544"/>
      <c r="H268" s="544"/>
      <c r="I268" s="544"/>
      <c r="J268" s="544"/>
      <c r="K268" s="544"/>
      <c r="L268" s="544"/>
      <c r="M268" s="544"/>
      <c r="N268" s="544"/>
      <c r="O268" s="544"/>
      <c r="P268" s="879"/>
      <c r="Q268" s="870"/>
      <c r="R268" s="677"/>
      <c r="S268" s="677"/>
      <c r="T268" s="677"/>
      <c r="U268" s="676"/>
      <c r="V268" s="676"/>
      <c r="W268" s="676"/>
      <c r="X268" s="676"/>
      <c r="Y268" s="676"/>
      <c r="Z268" s="669"/>
      <c r="AA268" s="669"/>
      <c r="AB268" s="669"/>
      <c r="AC268" s="669"/>
      <c r="AD268" s="787"/>
      <c r="AE268" s="787"/>
      <c r="AF268" s="787"/>
      <c r="AG268" s="787"/>
      <c r="AH268" s="669"/>
      <c r="AL268" s="662"/>
    </row>
    <row r="269" spans="1:38" ht="62.25" customHeight="1" x14ac:dyDescent="0.2">
      <c r="A269" s="668"/>
      <c r="B269" s="668"/>
      <c r="C269" s="668"/>
      <c r="D269" s="668"/>
      <c r="E269" s="668"/>
      <c r="F269" s="544"/>
      <c r="G269" s="544"/>
      <c r="H269" s="544"/>
      <c r="I269" s="544"/>
      <c r="J269" s="544"/>
      <c r="K269" s="544"/>
      <c r="L269" s="544"/>
      <c r="M269" s="544"/>
      <c r="N269" s="544"/>
      <c r="O269" s="544"/>
      <c r="P269" s="879"/>
      <c r="Q269" s="870"/>
      <c r="R269" s="677"/>
      <c r="S269" s="677"/>
      <c r="T269" s="677"/>
      <c r="U269" s="676"/>
      <c r="V269" s="676"/>
      <c r="W269" s="676"/>
      <c r="X269" s="676"/>
      <c r="Y269" s="676"/>
      <c r="Z269" s="669"/>
      <c r="AA269" s="669"/>
      <c r="AB269" s="669"/>
      <c r="AC269" s="669"/>
      <c r="AD269" s="787"/>
      <c r="AE269" s="787"/>
      <c r="AF269" s="787"/>
      <c r="AG269" s="787"/>
      <c r="AH269" s="669"/>
      <c r="AL269" s="662"/>
    </row>
    <row r="270" spans="1:38" ht="62.25" customHeight="1" x14ac:dyDescent="0.2">
      <c r="A270" s="668"/>
      <c r="B270" s="668"/>
      <c r="C270" s="668"/>
      <c r="D270" s="668"/>
      <c r="E270" s="668"/>
      <c r="F270" s="544"/>
      <c r="G270" s="544"/>
      <c r="H270" s="544"/>
      <c r="I270" s="544"/>
      <c r="J270" s="544"/>
      <c r="K270" s="544"/>
      <c r="L270" s="544"/>
      <c r="M270" s="544"/>
      <c r="N270" s="544"/>
      <c r="O270" s="544"/>
      <c r="P270" s="879"/>
      <c r="Q270" s="870"/>
      <c r="R270" s="677"/>
      <c r="S270" s="677"/>
      <c r="T270" s="677"/>
      <c r="U270" s="676"/>
      <c r="V270" s="676"/>
      <c r="W270" s="676"/>
      <c r="X270" s="676"/>
      <c r="Y270" s="676"/>
      <c r="Z270" s="669"/>
      <c r="AA270" s="669"/>
      <c r="AB270" s="669"/>
      <c r="AC270" s="669"/>
      <c r="AD270" s="787"/>
      <c r="AE270" s="787"/>
      <c r="AF270" s="787"/>
      <c r="AG270" s="787"/>
      <c r="AH270" s="669"/>
      <c r="AL270" s="662"/>
    </row>
    <row r="271" spans="1:38" ht="62.25" customHeight="1" x14ac:dyDescent="0.2">
      <c r="A271" s="668"/>
      <c r="B271" s="668"/>
      <c r="C271" s="668"/>
      <c r="D271" s="668"/>
      <c r="E271" s="668"/>
      <c r="F271" s="544"/>
      <c r="G271" s="544"/>
      <c r="H271" s="544"/>
      <c r="I271" s="544"/>
      <c r="J271" s="544"/>
      <c r="K271" s="544"/>
      <c r="L271" s="544"/>
      <c r="M271" s="544"/>
      <c r="N271" s="544"/>
      <c r="O271" s="544"/>
      <c r="P271" s="879"/>
      <c r="Q271" s="870"/>
      <c r="R271" s="677"/>
      <c r="S271" s="677"/>
      <c r="T271" s="677"/>
      <c r="U271" s="676"/>
      <c r="V271" s="676"/>
      <c r="W271" s="676"/>
      <c r="X271" s="676"/>
      <c r="Y271" s="676"/>
      <c r="Z271" s="669"/>
      <c r="AA271" s="669"/>
      <c r="AB271" s="669"/>
      <c r="AC271" s="669"/>
      <c r="AD271" s="787"/>
      <c r="AE271" s="787"/>
      <c r="AF271" s="787"/>
      <c r="AG271" s="787"/>
      <c r="AH271" s="669"/>
      <c r="AL271" s="662"/>
    </row>
    <row r="272" spans="1:38" ht="62.25" customHeight="1" x14ac:dyDescent="0.2">
      <c r="A272" s="668"/>
      <c r="B272" s="668"/>
      <c r="C272" s="668"/>
      <c r="D272" s="668"/>
      <c r="E272" s="668"/>
      <c r="F272" s="544"/>
      <c r="G272" s="544"/>
      <c r="H272" s="544"/>
      <c r="I272" s="544"/>
      <c r="J272" s="544"/>
      <c r="K272" s="544"/>
      <c r="L272" s="544"/>
      <c r="M272" s="544"/>
      <c r="N272" s="544"/>
      <c r="O272" s="544"/>
      <c r="P272" s="879"/>
      <c r="Q272" s="870"/>
      <c r="R272" s="677"/>
      <c r="S272" s="677"/>
      <c r="T272" s="677"/>
      <c r="U272" s="676"/>
      <c r="V272" s="676"/>
      <c r="W272" s="676"/>
      <c r="X272" s="676"/>
      <c r="Y272" s="676"/>
      <c r="Z272" s="669"/>
      <c r="AA272" s="669"/>
      <c r="AB272" s="669"/>
      <c r="AC272" s="669"/>
      <c r="AD272" s="787"/>
      <c r="AE272" s="787"/>
      <c r="AF272" s="787"/>
      <c r="AG272" s="787"/>
      <c r="AH272" s="669"/>
      <c r="AL272" s="662"/>
    </row>
    <row r="273" spans="1:38" ht="62.25" customHeight="1" x14ac:dyDescent="0.2">
      <c r="A273" s="668"/>
      <c r="B273" s="668"/>
      <c r="C273" s="668"/>
      <c r="D273" s="668"/>
      <c r="E273" s="668"/>
      <c r="F273" s="544"/>
      <c r="G273" s="544"/>
      <c r="H273" s="544"/>
      <c r="I273" s="544"/>
      <c r="J273" s="544"/>
      <c r="K273" s="544"/>
      <c r="L273" s="544"/>
      <c r="M273" s="544"/>
      <c r="N273" s="544"/>
      <c r="O273" s="544"/>
      <c r="P273" s="879"/>
      <c r="Q273" s="870"/>
      <c r="R273" s="677"/>
      <c r="S273" s="677"/>
      <c r="T273" s="677"/>
      <c r="U273" s="676"/>
      <c r="V273" s="676"/>
      <c r="W273" s="676"/>
      <c r="X273" s="676"/>
      <c r="Y273" s="676"/>
      <c r="Z273" s="669"/>
      <c r="AA273" s="669"/>
      <c r="AB273" s="669"/>
      <c r="AC273" s="669"/>
      <c r="AD273" s="787"/>
      <c r="AE273" s="787"/>
      <c r="AF273" s="787"/>
      <c r="AG273" s="787"/>
      <c r="AH273" s="669"/>
      <c r="AL273" s="662"/>
    </row>
    <row r="274" spans="1:38" ht="62.25" customHeight="1" x14ac:dyDescent="0.2">
      <c r="A274" s="668"/>
      <c r="B274" s="668"/>
      <c r="C274" s="668"/>
      <c r="D274" s="668"/>
      <c r="E274" s="668"/>
      <c r="F274" s="544"/>
      <c r="G274" s="544"/>
      <c r="H274" s="544"/>
      <c r="I274" s="544"/>
      <c r="J274" s="544"/>
      <c r="K274" s="544"/>
      <c r="L274" s="544"/>
      <c r="M274" s="544"/>
      <c r="N274" s="544"/>
      <c r="O274" s="544"/>
      <c r="P274" s="879"/>
      <c r="Q274" s="870"/>
      <c r="R274" s="677"/>
      <c r="S274" s="677"/>
      <c r="T274" s="677"/>
      <c r="U274" s="676"/>
      <c r="V274" s="676"/>
      <c r="W274" s="676"/>
      <c r="X274" s="676"/>
      <c r="Y274" s="676"/>
      <c r="Z274" s="669"/>
      <c r="AA274" s="669"/>
      <c r="AB274" s="669"/>
      <c r="AC274" s="669"/>
      <c r="AD274" s="787"/>
      <c r="AE274" s="787"/>
      <c r="AF274" s="787"/>
      <c r="AG274" s="787"/>
      <c r="AH274" s="669"/>
      <c r="AL274" s="662"/>
    </row>
    <row r="275" spans="1:38" ht="62.25" customHeight="1" x14ac:dyDescent="0.2">
      <c r="A275" s="668"/>
      <c r="B275" s="668"/>
      <c r="C275" s="668"/>
      <c r="D275" s="668"/>
      <c r="E275" s="668"/>
      <c r="F275" s="544"/>
      <c r="G275" s="544"/>
      <c r="H275" s="544"/>
      <c r="I275" s="544"/>
      <c r="J275" s="544"/>
      <c r="K275" s="544"/>
      <c r="L275" s="544"/>
      <c r="M275" s="544"/>
      <c r="N275" s="544"/>
      <c r="O275" s="544"/>
      <c r="P275" s="879"/>
      <c r="Q275" s="870"/>
      <c r="R275" s="677"/>
      <c r="S275" s="677"/>
      <c r="T275" s="677"/>
      <c r="U275" s="676"/>
      <c r="V275" s="676"/>
      <c r="W275" s="676"/>
      <c r="X275" s="676"/>
      <c r="Y275" s="676"/>
      <c r="Z275" s="669"/>
      <c r="AA275" s="669"/>
      <c r="AB275" s="669"/>
      <c r="AC275" s="669"/>
      <c r="AD275" s="787"/>
      <c r="AE275" s="787"/>
      <c r="AF275" s="787"/>
      <c r="AG275" s="787"/>
      <c r="AH275" s="669"/>
      <c r="AL275" s="662"/>
    </row>
    <row r="276" spans="1:38" ht="62.25" customHeight="1" x14ac:dyDescent="0.2">
      <c r="A276" s="668"/>
      <c r="B276" s="668"/>
      <c r="C276" s="668"/>
      <c r="D276" s="668"/>
      <c r="E276" s="668"/>
      <c r="F276" s="544"/>
      <c r="G276" s="544"/>
      <c r="H276" s="544"/>
      <c r="I276" s="544"/>
      <c r="J276" s="544"/>
      <c r="K276" s="544"/>
      <c r="L276" s="544"/>
      <c r="M276" s="544"/>
      <c r="N276" s="544"/>
      <c r="O276" s="544"/>
      <c r="P276" s="879"/>
      <c r="Q276" s="870"/>
      <c r="R276" s="677"/>
      <c r="S276" s="677"/>
      <c r="T276" s="677"/>
      <c r="U276" s="676"/>
      <c r="V276" s="676"/>
      <c r="W276" s="676"/>
      <c r="X276" s="676"/>
      <c r="Y276" s="676"/>
      <c r="Z276" s="669"/>
      <c r="AA276" s="669"/>
      <c r="AB276" s="669"/>
      <c r="AC276" s="669"/>
      <c r="AD276" s="787"/>
      <c r="AE276" s="787"/>
      <c r="AF276" s="787"/>
      <c r="AG276" s="787"/>
      <c r="AH276" s="669"/>
      <c r="AL276" s="662"/>
    </row>
    <row r="277" spans="1:38" ht="62.25" customHeight="1" x14ac:dyDescent="0.2">
      <c r="A277" s="668"/>
      <c r="B277" s="668"/>
      <c r="C277" s="668"/>
      <c r="D277" s="668"/>
      <c r="E277" s="668"/>
      <c r="F277" s="544"/>
      <c r="G277" s="544"/>
      <c r="H277" s="544"/>
      <c r="I277" s="544"/>
      <c r="J277" s="544"/>
      <c r="K277" s="544"/>
      <c r="L277" s="544"/>
      <c r="M277" s="544"/>
      <c r="N277" s="544"/>
      <c r="O277" s="544"/>
      <c r="P277" s="879"/>
      <c r="Q277" s="870"/>
      <c r="R277" s="677"/>
      <c r="S277" s="677"/>
      <c r="T277" s="677"/>
      <c r="U277" s="676"/>
      <c r="V277" s="676"/>
      <c r="W277" s="676"/>
      <c r="X277" s="676"/>
      <c r="Y277" s="676"/>
      <c r="Z277" s="669"/>
      <c r="AA277" s="669"/>
      <c r="AB277" s="669"/>
      <c r="AC277" s="669"/>
      <c r="AD277" s="787"/>
      <c r="AE277" s="787"/>
      <c r="AF277" s="787"/>
      <c r="AG277" s="787"/>
      <c r="AH277" s="669"/>
      <c r="AL277" s="662"/>
    </row>
    <row r="278" spans="1:38" ht="62.25" customHeight="1" x14ac:dyDescent="0.2">
      <c r="A278" s="668"/>
      <c r="B278" s="668"/>
      <c r="C278" s="668"/>
      <c r="D278" s="668"/>
      <c r="E278" s="668"/>
      <c r="F278" s="544"/>
      <c r="G278" s="544"/>
      <c r="H278" s="544"/>
      <c r="I278" s="544"/>
      <c r="J278" s="544"/>
      <c r="K278" s="544"/>
      <c r="L278" s="544"/>
      <c r="M278" s="544"/>
      <c r="N278" s="544"/>
      <c r="O278" s="544"/>
      <c r="P278" s="879"/>
      <c r="Q278" s="870"/>
      <c r="R278" s="677"/>
      <c r="S278" s="677"/>
      <c r="T278" s="677"/>
      <c r="U278" s="676"/>
      <c r="V278" s="676"/>
      <c r="W278" s="676"/>
      <c r="X278" s="676"/>
      <c r="Y278" s="676"/>
      <c r="Z278" s="669"/>
      <c r="AA278" s="669"/>
      <c r="AB278" s="669"/>
      <c r="AC278" s="669"/>
      <c r="AD278" s="787"/>
      <c r="AE278" s="787"/>
      <c r="AF278" s="787"/>
      <c r="AG278" s="787"/>
      <c r="AH278" s="669"/>
      <c r="AL278" s="662"/>
    </row>
    <row r="279" spans="1:38" ht="62.25" customHeight="1" x14ac:dyDescent="0.2">
      <c r="A279" s="668"/>
      <c r="B279" s="668"/>
      <c r="C279" s="668"/>
      <c r="D279" s="668"/>
      <c r="E279" s="668"/>
      <c r="F279" s="544"/>
      <c r="G279" s="544"/>
      <c r="H279" s="544"/>
      <c r="I279" s="544"/>
      <c r="J279" s="544"/>
      <c r="K279" s="544"/>
      <c r="L279" s="544"/>
      <c r="M279" s="544"/>
      <c r="N279" s="544"/>
      <c r="O279" s="544"/>
      <c r="P279" s="879"/>
      <c r="Q279" s="870"/>
      <c r="R279" s="677"/>
      <c r="S279" s="677"/>
      <c r="T279" s="677"/>
      <c r="U279" s="676"/>
      <c r="V279" s="676"/>
      <c r="W279" s="676"/>
      <c r="X279" s="676"/>
      <c r="Y279" s="676"/>
      <c r="Z279" s="669"/>
      <c r="AA279" s="669"/>
      <c r="AB279" s="669"/>
      <c r="AC279" s="669"/>
      <c r="AD279" s="787"/>
      <c r="AE279" s="787"/>
      <c r="AF279" s="787"/>
      <c r="AG279" s="787"/>
      <c r="AH279" s="669"/>
      <c r="AL279" s="662"/>
    </row>
    <row r="280" spans="1:38" ht="62.25" customHeight="1" x14ac:dyDescent="0.2">
      <c r="A280" s="668"/>
      <c r="B280" s="668"/>
      <c r="C280" s="668"/>
      <c r="D280" s="668"/>
      <c r="E280" s="668"/>
      <c r="F280" s="544"/>
      <c r="G280" s="544"/>
      <c r="H280" s="544"/>
      <c r="I280" s="544"/>
      <c r="J280" s="544"/>
      <c r="K280" s="544"/>
      <c r="L280" s="544"/>
      <c r="M280" s="544"/>
      <c r="N280" s="544"/>
      <c r="O280" s="544"/>
      <c r="P280" s="879"/>
      <c r="Q280" s="870"/>
      <c r="R280" s="677"/>
      <c r="S280" s="677"/>
      <c r="T280" s="677"/>
      <c r="U280" s="676"/>
      <c r="V280" s="676"/>
      <c r="W280" s="676"/>
      <c r="X280" s="676"/>
      <c r="Y280" s="676"/>
      <c r="Z280" s="669"/>
      <c r="AA280" s="669"/>
      <c r="AB280" s="669"/>
      <c r="AC280" s="669"/>
      <c r="AD280" s="787"/>
      <c r="AE280" s="787"/>
      <c r="AF280" s="787"/>
      <c r="AG280" s="787"/>
      <c r="AH280" s="669"/>
      <c r="AL280" s="662"/>
    </row>
    <row r="281" spans="1:38" ht="62.25" customHeight="1" x14ac:dyDescent="0.2">
      <c r="A281" s="668"/>
      <c r="B281" s="668"/>
      <c r="C281" s="668"/>
      <c r="D281" s="668"/>
      <c r="E281" s="668"/>
      <c r="F281" s="544"/>
      <c r="G281" s="544"/>
      <c r="H281" s="544"/>
      <c r="I281" s="544"/>
      <c r="J281" s="544"/>
      <c r="K281" s="544"/>
      <c r="L281" s="544"/>
      <c r="M281" s="544"/>
      <c r="N281" s="544"/>
      <c r="O281" s="544"/>
      <c r="P281" s="879"/>
      <c r="Q281" s="870"/>
      <c r="R281" s="677"/>
      <c r="S281" s="677"/>
      <c r="T281" s="677"/>
      <c r="U281" s="676"/>
      <c r="V281" s="676"/>
      <c r="W281" s="676"/>
      <c r="X281" s="676"/>
      <c r="Y281" s="676"/>
      <c r="Z281" s="669"/>
      <c r="AA281" s="669"/>
      <c r="AB281" s="669"/>
      <c r="AC281" s="669"/>
      <c r="AD281" s="787"/>
      <c r="AE281" s="787"/>
      <c r="AF281" s="787"/>
      <c r="AG281" s="787"/>
      <c r="AH281" s="669"/>
      <c r="AL281" s="662"/>
    </row>
    <row r="282" spans="1:38" ht="62.25" customHeight="1" x14ac:dyDescent="0.2">
      <c r="A282" s="668"/>
      <c r="B282" s="668"/>
      <c r="C282" s="668"/>
      <c r="D282" s="668"/>
      <c r="E282" s="668"/>
      <c r="F282" s="544"/>
      <c r="G282" s="544"/>
      <c r="H282" s="544"/>
      <c r="I282" s="544"/>
      <c r="J282" s="544"/>
      <c r="K282" s="544"/>
      <c r="L282" s="544"/>
      <c r="M282" s="544"/>
      <c r="N282" s="544"/>
      <c r="O282" s="544"/>
      <c r="P282" s="879"/>
      <c r="Q282" s="870"/>
      <c r="R282" s="677"/>
      <c r="S282" s="677"/>
      <c r="T282" s="677"/>
      <c r="U282" s="676"/>
      <c r="V282" s="676"/>
      <c r="W282" s="676"/>
      <c r="X282" s="676"/>
      <c r="Y282" s="676"/>
      <c r="Z282" s="669"/>
      <c r="AA282" s="669"/>
      <c r="AB282" s="669"/>
      <c r="AC282" s="669"/>
      <c r="AD282" s="787"/>
      <c r="AE282" s="787"/>
      <c r="AF282" s="787"/>
      <c r="AG282" s="787"/>
      <c r="AH282" s="669"/>
      <c r="AL282" s="662"/>
    </row>
    <row r="283" spans="1:38" ht="62.25" customHeight="1" x14ac:dyDescent="0.2">
      <c r="A283" s="668"/>
      <c r="B283" s="668"/>
      <c r="C283" s="668"/>
      <c r="D283" s="668"/>
      <c r="E283" s="668"/>
      <c r="F283" s="544"/>
      <c r="G283" s="544"/>
      <c r="H283" s="544"/>
      <c r="I283" s="544"/>
      <c r="J283" s="544"/>
      <c r="K283" s="544"/>
      <c r="L283" s="544"/>
      <c r="M283" s="544"/>
      <c r="N283" s="544"/>
      <c r="O283" s="544"/>
      <c r="P283" s="879"/>
      <c r="Q283" s="870"/>
      <c r="R283" s="677"/>
      <c r="S283" s="677"/>
      <c r="T283" s="677"/>
      <c r="U283" s="676"/>
      <c r="V283" s="676"/>
      <c r="W283" s="676"/>
      <c r="X283" s="676"/>
      <c r="Y283" s="676"/>
      <c r="Z283" s="669"/>
      <c r="AA283" s="669"/>
      <c r="AB283" s="669"/>
      <c r="AC283" s="669"/>
      <c r="AD283" s="787"/>
      <c r="AE283" s="787"/>
      <c r="AF283" s="787"/>
      <c r="AG283" s="787"/>
      <c r="AH283" s="669"/>
      <c r="AL283" s="662"/>
    </row>
    <row r="284" spans="1:38" ht="62.25" customHeight="1" x14ac:dyDescent="0.2">
      <c r="A284" s="668"/>
      <c r="B284" s="668"/>
      <c r="C284" s="668"/>
      <c r="D284" s="668"/>
      <c r="E284" s="668"/>
      <c r="F284" s="544"/>
      <c r="G284" s="544"/>
      <c r="H284" s="544"/>
      <c r="I284" s="544"/>
      <c r="J284" s="544"/>
      <c r="K284" s="544"/>
      <c r="L284" s="544"/>
      <c r="M284" s="544"/>
      <c r="N284" s="544"/>
      <c r="O284" s="544"/>
      <c r="P284" s="879"/>
      <c r="Q284" s="870"/>
      <c r="R284" s="677"/>
      <c r="S284" s="677"/>
      <c r="T284" s="677"/>
      <c r="U284" s="676"/>
      <c r="V284" s="676"/>
      <c r="W284" s="676"/>
      <c r="X284" s="676"/>
      <c r="Y284" s="676"/>
      <c r="Z284" s="669"/>
      <c r="AA284" s="669"/>
      <c r="AB284" s="669"/>
      <c r="AC284" s="669"/>
      <c r="AD284" s="787"/>
      <c r="AE284" s="787"/>
      <c r="AF284" s="787"/>
      <c r="AG284" s="787"/>
      <c r="AH284" s="669"/>
      <c r="AL284" s="662"/>
    </row>
    <row r="285" spans="1:38" ht="62.25" customHeight="1" x14ac:dyDescent="0.2">
      <c r="A285" s="668"/>
      <c r="B285" s="668"/>
      <c r="C285" s="668"/>
      <c r="D285" s="668"/>
      <c r="E285" s="668"/>
      <c r="F285" s="544"/>
      <c r="G285" s="544"/>
      <c r="H285" s="544"/>
      <c r="I285" s="544"/>
      <c r="J285" s="544"/>
      <c r="K285" s="544"/>
      <c r="L285" s="544"/>
      <c r="M285" s="544"/>
      <c r="N285" s="544"/>
      <c r="O285" s="544"/>
      <c r="P285" s="879"/>
      <c r="Q285" s="870"/>
      <c r="R285" s="677"/>
      <c r="S285" s="677"/>
      <c r="T285" s="677"/>
      <c r="U285" s="676"/>
      <c r="V285" s="676"/>
      <c r="W285" s="676"/>
      <c r="X285" s="676"/>
      <c r="Y285" s="676"/>
      <c r="Z285" s="669"/>
      <c r="AA285" s="669"/>
      <c r="AB285" s="669"/>
      <c r="AC285" s="669"/>
      <c r="AD285" s="787"/>
      <c r="AE285" s="787"/>
      <c r="AF285" s="787"/>
      <c r="AG285" s="787"/>
      <c r="AH285" s="669"/>
      <c r="AL285" s="662"/>
    </row>
    <row r="286" spans="1:38" ht="62.25" customHeight="1" x14ac:dyDescent="0.2">
      <c r="A286" s="668"/>
      <c r="B286" s="668"/>
      <c r="C286" s="668"/>
      <c r="D286" s="668"/>
      <c r="E286" s="668"/>
      <c r="F286" s="544"/>
      <c r="G286" s="544"/>
      <c r="H286" s="544"/>
      <c r="I286" s="544"/>
      <c r="J286" s="544"/>
      <c r="K286" s="544"/>
      <c r="L286" s="544"/>
      <c r="M286" s="544"/>
      <c r="N286" s="544"/>
      <c r="O286" s="544"/>
      <c r="P286" s="879"/>
      <c r="Q286" s="870"/>
      <c r="R286" s="677"/>
      <c r="S286" s="677"/>
      <c r="T286" s="677"/>
      <c r="U286" s="676"/>
      <c r="V286" s="676"/>
      <c r="W286" s="676"/>
      <c r="X286" s="676"/>
      <c r="Y286" s="676"/>
      <c r="Z286" s="669"/>
      <c r="AA286" s="669"/>
      <c r="AB286" s="669"/>
      <c r="AC286" s="669"/>
      <c r="AD286" s="787"/>
      <c r="AE286" s="787"/>
      <c r="AF286" s="787"/>
      <c r="AG286" s="787"/>
      <c r="AH286" s="669"/>
      <c r="AL286" s="662"/>
    </row>
    <row r="287" spans="1:38" ht="62.25" customHeight="1" x14ac:dyDescent="0.2">
      <c r="A287" s="668"/>
      <c r="B287" s="668"/>
      <c r="C287" s="668"/>
      <c r="D287" s="668"/>
      <c r="E287" s="668"/>
      <c r="F287" s="544"/>
      <c r="G287" s="544"/>
      <c r="H287" s="544"/>
      <c r="I287" s="544"/>
      <c r="J287" s="544"/>
      <c r="K287" s="544"/>
      <c r="L287" s="544"/>
      <c r="M287" s="544"/>
      <c r="N287" s="544"/>
      <c r="O287" s="544"/>
      <c r="P287" s="879"/>
      <c r="Q287" s="870"/>
      <c r="R287" s="677"/>
      <c r="S287" s="677"/>
      <c r="T287" s="677"/>
      <c r="U287" s="676"/>
      <c r="V287" s="676"/>
      <c r="W287" s="676"/>
      <c r="X287" s="676"/>
      <c r="Y287" s="676"/>
      <c r="Z287" s="669"/>
      <c r="AA287" s="669"/>
      <c r="AB287" s="669"/>
      <c r="AC287" s="669"/>
      <c r="AD287" s="787"/>
      <c r="AE287" s="787"/>
      <c r="AF287" s="787"/>
      <c r="AG287" s="787"/>
      <c r="AH287" s="669"/>
      <c r="AL287" s="662"/>
    </row>
    <row r="288" spans="1:38" ht="62.25" customHeight="1" x14ac:dyDescent="0.2">
      <c r="A288" s="668"/>
      <c r="B288" s="668"/>
      <c r="C288" s="668"/>
      <c r="D288" s="668"/>
      <c r="E288" s="668"/>
      <c r="F288" s="544"/>
      <c r="G288" s="544"/>
      <c r="H288" s="544"/>
      <c r="I288" s="544"/>
      <c r="J288" s="544"/>
      <c r="K288" s="544"/>
      <c r="L288" s="544"/>
      <c r="M288" s="544"/>
      <c r="N288" s="544"/>
      <c r="O288" s="544"/>
      <c r="P288" s="879"/>
      <c r="Q288" s="870"/>
      <c r="R288" s="677"/>
      <c r="S288" s="677"/>
      <c r="T288" s="677"/>
      <c r="U288" s="676"/>
      <c r="V288" s="676"/>
      <c r="W288" s="676"/>
      <c r="X288" s="676"/>
      <c r="Y288" s="676"/>
      <c r="Z288" s="669"/>
      <c r="AA288" s="669"/>
      <c r="AB288" s="669"/>
      <c r="AC288" s="669"/>
      <c r="AD288" s="787"/>
      <c r="AE288" s="787"/>
      <c r="AF288" s="787"/>
      <c r="AG288" s="787"/>
      <c r="AH288" s="669"/>
      <c r="AL288" s="662"/>
    </row>
    <row r="289" spans="1:38" ht="62.25" customHeight="1" x14ac:dyDescent="0.2">
      <c r="A289" s="668"/>
      <c r="B289" s="668"/>
      <c r="C289" s="668"/>
      <c r="D289" s="668"/>
      <c r="E289" s="668"/>
      <c r="F289" s="544"/>
      <c r="G289" s="544"/>
      <c r="H289" s="544"/>
      <c r="I289" s="544"/>
      <c r="J289" s="544"/>
      <c r="K289" s="544"/>
      <c r="L289" s="544"/>
      <c r="M289" s="544"/>
      <c r="N289" s="544"/>
      <c r="O289" s="544"/>
      <c r="P289" s="879"/>
      <c r="Q289" s="870"/>
      <c r="R289" s="677"/>
      <c r="S289" s="677"/>
      <c r="T289" s="677"/>
      <c r="U289" s="676"/>
      <c r="V289" s="676"/>
      <c r="W289" s="676"/>
      <c r="X289" s="676"/>
      <c r="Y289" s="676"/>
      <c r="Z289" s="669"/>
      <c r="AA289" s="669"/>
      <c r="AB289" s="669"/>
      <c r="AC289" s="669"/>
      <c r="AD289" s="787"/>
      <c r="AE289" s="787"/>
      <c r="AF289" s="787"/>
      <c r="AG289" s="787"/>
      <c r="AH289" s="669"/>
      <c r="AL289" s="662"/>
    </row>
    <row r="290" spans="1:38" ht="62.25" customHeight="1" x14ac:dyDescent="0.2">
      <c r="A290" s="668"/>
      <c r="B290" s="668"/>
      <c r="C290" s="668"/>
      <c r="D290" s="668"/>
      <c r="E290" s="668"/>
      <c r="F290" s="544"/>
      <c r="G290" s="544"/>
      <c r="H290" s="544"/>
      <c r="I290" s="544"/>
      <c r="J290" s="544"/>
      <c r="K290" s="544"/>
      <c r="L290" s="544"/>
      <c r="M290" s="544"/>
      <c r="N290" s="544"/>
      <c r="O290" s="544"/>
      <c r="P290" s="879"/>
      <c r="Q290" s="870"/>
      <c r="R290" s="677"/>
      <c r="S290" s="677"/>
      <c r="T290" s="677"/>
      <c r="U290" s="676"/>
      <c r="V290" s="676"/>
      <c r="W290" s="676"/>
      <c r="X290" s="676"/>
      <c r="Y290" s="676"/>
      <c r="Z290" s="669"/>
      <c r="AA290" s="669"/>
      <c r="AB290" s="669"/>
      <c r="AC290" s="669"/>
      <c r="AD290" s="787"/>
      <c r="AE290" s="787"/>
      <c r="AF290" s="787"/>
      <c r="AG290" s="787"/>
      <c r="AH290" s="669"/>
      <c r="AL290" s="662"/>
    </row>
    <row r="291" spans="1:38" ht="62.25" customHeight="1" x14ac:dyDescent="0.2">
      <c r="A291" s="668"/>
      <c r="B291" s="668"/>
      <c r="C291" s="668"/>
      <c r="D291" s="668"/>
      <c r="E291" s="668"/>
      <c r="F291" s="544"/>
      <c r="G291" s="544"/>
      <c r="H291" s="544"/>
      <c r="I291" s="544"/>
      <c r="J291" s="544"/>
      <c r="K291" s="544"/>
      <c r="L291" s="544"/>
      <c r="M291" s="544"/>
      <c r="N291" s="544"/>
      <c r="O291" s="544"/>
      <c r="P291" s="879"/>
      <c r="Q291" s="870"/>
      <c r="R291" s="677"/>
      <c r="S291" s="677"/>
      <c r="T291" s="677"/>
      <c r="U291" s="676"/>
      <c r="V291" s="676"/>
      <c r="W291" s="676"/>
      <c r="X291" s="676"/>
      <c r="Y291" s="676"/>
      <c r="Z291" s="669"/>
      <c r="AA291" s="669"/>
      <c r="AB291" s="669"/>
      <c r="AC291" s="669"/>
      <c r="AD291" s="787"/>
      <c r="AE291" s="787"/>
      <c r="AF291" s="787"/>
      <c r="AG291" s="787"/>
      <c r="AH291" s="669"/>
      <c r="AL291" s="662"/>
    </row>
    <row r="292" spans="1:38" ht="62.25" customHeight="1" x14ac:dyDescent="0.2">
      <c r="A292" s="668"/>
      <c r="B292" s="668"/>
      <c r="C292" s="668"/>
      <c r="D292" s="668"/>
      <c r="E292" s="668"/>
      <c r="F292" s="544"/>
      <c r="G292" s="544"/>
      <c r="H292" s="544"/>
      <c r="I292" s="544"/>
      <c r="J292" s="544"/>
      <c r="K292" s="544"/>
      <c r="L292" s="544"/>
      <c r="M292" s="544"/>
      <c r="N292" s="544"/>
      <c r="O292" s="544"/>
      <c r="P292" s="879"/>
      <c r="Q292" s="870"/>
      <c r="R292" s="677"/>
      <c r="S292" s="677"/>
      <c r="T292" s="677"/>
      <c r="U292" s="676"/>
      <c r="V292" s="676"/>
      <c r="W292" s="676"/>
      <c r="X292" s="676"/>
      <c r="Y292" s="676"/>
      <c r="Z292" s="669"/>
      <c r="AA292" s="669"/>
      <c r="AB292" s="669"/>
      <c r="AC292" s="669"/>
      <c r="AD292" s="787"/>
      <c r="AE292" s="787"/>
      <c r="AF292" s="787"/>
      <c r="AG292" s="787"/>
      <c r="AH292" s="669"/>
      <c r="AL292" s="662"/>
    </row>
    <row r="293" spans="1:38" ht="62.25" customHeight="1" x14ac:dyDescent="0.2">
      <c r="A293" s="668"/>
      <c r="B293" s="668"/>
      <c r="C293" s="668"/>
      <c r="D293" s="668"/>
      <c r="E293" s="668"/>
      <c r="F293" s="544"/>
      <c r="G293" s="544"/>
      <c r="H293" s="544"/>
      <c r="I293" s="544"/>
      <c r="J293" s="544"/>
      <c r="K293" s="544"/>
      <c r="L293" s="544"/>
      <c r="M293" s="544"/>
      <c r="N293" s="544"/>
      <c r="O293" s="544"/>
      <c r="P293" s="879"/>
      <c r="Q293" s="870"/>
      <c r="R293" s="677"/>
      <c r="S293" s="677"/>
      <c r="T293" s="677"/>
      <c r="U293" s="676"/>
      <c r="V293" s="676"/>
      <c r="W293" s="676"/>
      <c r="X293" s="676"/>
      <c r="Y293" s="676"/>
      <c r="Z293" s="669"/>
      <c r="AA293" s="669"/>
      <c r="AB293" s="669"/>
      <c r="AC293" s="669"/>
      <c r="AD293" s="787"/>
      <c r="AE293" s="787"/>
      <c r="AF293" s="787"/>
      <c r="AG293" s="787"/>
      <c r="AH293" s="669"/>
      <c r="AL293" s="662"/>
    </row>
    <row r="294" spans="1:38" ht="62.25" customHeight="1" x14ac:dyDescent="0.2">
      <c r="A294" s="668"/>
      <c r="B294" s="668"/>
      <c r="C294" s="668"/>
      <c r="D294" s="668"/>
      <c r="E294" s="668"/>
      <c r="F294" s="544"/>
      <c r="G294" s="544"/>
      <c r="H294" s="544"/>
      <c r="I294" s="544"/>
      <c r="J294" s="544"/>
      <c r="K294" s="544"/>
      <c r="L294" s="544"/>
      <c r="M294" s="544"/>
      <c r="N294" s="544"/>
      <c r="O294" s="544"/>
      <c r="P294" s="879"/>
      <c r="Q294" s="870"/>
      <c r="R294" s="677"/>
      <c r="S294" s="677"/>
      <c r="T294" s="677"/>
      <c r="U294" s="676"/>
      <c r="V294" s="676"/>
      <c r="W294" s="676"/>
      <c r="X294" s="676"/>
      <c r="Y294" s="676"/>
      <c r="Z294" s="669"/>
      <c r="AA294" s="669"/>
      <c r="AB294" s="669"/>
      <c r="AC294" s="669"/>
      <c r="AD294" s="787"/>
      <c r="AE294" s="787"/>
      <c r="AF294" s="787"/>
      <c r="AG294" s="787"/>
      <c r="AH294" s="669"/>
      <c r="AL294" s="662"/>
    </row>
    <row r="295" spans="1:38" ht="62.25" customHeight="1" x14ac:dyDescent="0.2">
      <c r="A295" s="668"/>
      <c r="B295" s="668"/>
      <c r="C295" s="668"/>
      <c r="D295" s="668"/>
      <c r="E295" s="668"/>
      <c r="F295" s="544"/>
      <c r="G295" s="544"/>
      <c r="H295" s="544"/>
      <c r="I295" s="544"/>
      <c r="J295" s="544"/>
      <c r="K295" s="544"/>
      <c r="L295" s="544"/>
      <c r="M295" s="544"/>
      <c r="N295" s="544"/>
      <c r="O295" s="544"/>
      <c r="P295" s="879"/>
      <c r="Q295" s="870"/>
      <c r="R295" s="677"/>
      <c r="S295" s="677"/>
      <c r="T295" s="677"/>
      <c r="U295" s="676"/>
      <c r="V295" s="676"/>
      <c r="W295" s="676"/>
      <c r="X295" s="676"/>
      <c r="Y295" s="676"/>
      <c r="Z295" s="669"/>
      <c r="AA295" s="669"/>
      <c r="AB295" s="669"/>
      <c r="AC295" s="669"/>
      <c r="AD295" s="787"/>
      <c r="AE295" s="787"/>
      <c r="AF295" s="787"/>
      <c r="AG295" s="787"/>
      <c r="AH295" s="669"/>
      <c r="AL295" s="662"/>
    </row>
    <row r="296" spans="1:38" ht="62.25" customHeight="1" x14ac:dyDescent="0.2">
      <c r="A296" s="668"/>
      <c r="B296" s="668"/>
      <c r="C296" s="668"/>
      <c r="D296" s="668"/>
      <c r="E296" s="668"/>
      <c r="F296" s="544"/>
      <c r="G296" s="544"/>
      <c r="H296" s="544"/>
      <c r="I296" s="544"/>
      <c r="J296" s="544"/>
      <c r="K296" s="544"/>
      <c r="L296" s="544"/>
      <c r="M296" s="544"/>
      <c r="N296" s="544"/>
      <c r="O296" s="544"/>
      <c r="P296" s="879"/>
      <c r="Q296" s="870"/>
      <c r="R296" s="677"/>
      <c r="S296" s="677"/>
      <c r="T296" s="677"/>
      <c r="U296" s="676"/>
      <c r="V296" s="676"/>
      <c r="W296" s="676"/>
      <c r="X296" s="676"/>
      <c r="Y296" s="676"/>
      <c r="Z296" s="669"/>
      <c r="AA296" s="669"/>
      <c r="AB296" s="669"/>
      <c r="AC296" s="669"/>
      <c r="AD296" s="787"/>
      <c r="AE296" s="787"/>
      <c r="AF296" s="787"/>
      <c r="AG296" s="787"/>
      <c r="AH296" s="669"/>
      <c r="AL296" s="662"/>
    </row>
    <row r="297" spans="1:38" ht="62.25" customHeight="1" x14ac:dyDescent="0.2">
      <c r="A297" s="668"/>
      <c r="B297" s="668"/>
      <c r="C297" s="668"/>
      <c r="D297" s="668"/>
      <c r="E297" s="668"/>
      <c r="F297" s="544"/>
      <c r="G297" s="544"/>
      <c r="H297" s="544"/>
      <c r="I297" s="544"/>
      <c r="J297" s="544"/>
      <c r="K297" s="544"/>
      <c r="L297" s="544"/>
      <c r="M297" s="544"/>
      <c r="N297" s="544"/>
      <c r="O297" s="544"/>
      <c r="P297" s="879"/>
      <c r="Q297" s="870"/>
      <c r="R297" s="677"/>
      <c r="S297" s="677"/>
      <c r="T297" s="677"/>
      <c r="U297" s="676"/>
      <c r="V297" s="676"/>
      <c r="W297" s="676"/>
      <c r="X297" s="676"/>
      <c r="Y297" s="676"/>
      <c r="Z297" s="669"/>
      <c r="AA297" s="669"/>
      <c r="AB297" s="669"/>
      <c r="AC297" s="669"/>
      <c r="AD297" s="787"/>
      <c r="AE297" s="787"/>
      <c r="AF297" s="787"/>
      <c r="AG297" s="787"/>
      <c r="AH297" s="669"/>
      <c r="AL297" s="662"/>
    </row>
    <row r="298" spans="1:38" ht="62.25" customHeight="1" x14ac:dyDescent="0.2">
      <c r="A298" s="668"/>
      <c r="B298" s="668"/>
      <c r="C298" s="668"/>
      <c r="D298" s="668"/>
      <c r="E298" s="668"/>
      <c r="F298" s="544"/>
      <c r="G298" s="544"/>
      <c r="H298" s="544"/>
      <c r="I298" s="544"/>
      <c r="J298" s="544"/>
      <c r="K298" s="544"/>
      <c r="L298" s="544"/>
      <c r="M298" s="544"/>
      <c r="N298" s="544"/>
      <c r="O298" s="544"/>
      <c r="P298" s="879"/>
      <c r="Q298" s="870"/>
      <c r="R298" s="677"/>
      <c r="S298" s="677"/>
      <c r="T298" s="677"/>
      <c r="U298" s="676"/>
      <c r="V298" s="676"/>
      <c r="W298" s="676"/>
      <c r="X298" s="676"/>
      <c r="Y298" s="676"/>
      <c r="Z298" s="669"/>
      <c r="AA298" s="669"/>
      <c r="AB298" s="669"/>
      <c r="AC298" s="669"/>
      <c r="AD298" s="787"/>
      <c r="AE298" s="787"/>
      <c r="AF298" s="787"/>
      <c r="AG298" s="787"/>
      <c r="AH298" s="669"/>
      <c r="AL298" s="662"/>
    </row>
    <row r="299" spans="1:38" ht="62.25" customHeight="1" x14ac:dyDescent="0.2">
      <c r="A299" s="668"/>
      <c r="B299" s="668"/>
      <c r="C299" s="668"/>
      <c r="D299" s="668"/>
      <c r="E299" s="668"/>
      <c r="F299" s="544"/>
      <c r="G299" s="544"/>
      <c r="H299" s="544"/>
      <c r="I299" s="544"/>
      <c r="J299" s="544"/>
      <c r="K299" s="544"/>
      <c r="L299" s="544"/>
      <c r="M299" s="544"/>
      <c r="N299" s="544"/>
      <c r="O299" s="544"/>
      <c r="P299" s="879"/>
      <c r="Q299" s="870"/>
      <c r="R299" s="677"/>
      <c r="S299" s="677"/>
      <c r="T299" s="677"/>
      <c r="U299" s="676"/>
      <c r="V299" s="676"/>
      <c r="W299" s="676"/>
      <c r="X299" s="676"/>
      <c r="Y299" s="676"/>
      <c r="Z299" s="669"/>
      <c r="AA299" s="669"/>
      <c r="AB299" s="669"/>
      <c r="AC299" s="669"/>
      <c r="AD299" s="787"/>
      <c r="AE299" s="787"/>
      <c r="AF299" s="787"/>
      <c r="AG299" s="787"/>
      <c r="AH299" s="669"/>
      <c r="AL299" s="662"/>
    </row>
    <row r="300" spans="1:38" ht="62.25" customHeight="1" x14ac:dyDescent="0.2">
      <c r="A300" s="668"/>
      <c r="B300" s="668"/>
      <c r="C300" s="668"/>
      <c r="D300" s="668"/>
      <c r="E300" s="668"/>
      <c r="F300" s="544"/>
      <c r="G300" s="544"/>
      <c r="H300" s="544"/>
      <c r="I300" s="544"/>
      <c r="J300" s="544"/>
      <c r="K300" s="544"/>
      <c r="L300" s="544"/>
      <c r="M300" s="544"/>
      <c r="N300" s="544"/>
      <c r="O300" s="544"/>
      <c r="P300" s="879"/>
      <c r="Q300" s="870"/>
      <c r="R300" s="677"/>
      <c r="S300" s="677"/>
      <c r="T300" s="677"/>
      <c r="U300" s="676"/>
      <c r="V300" s="676"/>
      <c r="W300" s="676"/>
      <c r="X300" s="676"/>
      <c r="Y300" s="676"/>
      <c r="Z300" s="669"/>
      <c r="AA300" s="669"/>
      <c r="AB300" s="669"/>
      <c r="AC300" s="669"/>
      <c r="AD300" s="787"/>
      <c r="AE300" s="787"/>
      <c r="AF300" s="787"/>
      <c r="AG300" s="787"/>
      <c r="AH300" s="669"/>
      <c r="AL300" s="662"/>
    </row>
    <row r="301" spans="1:38" ht="62.25" customHeight="1" x14ac:dyDescent="0.2">
      <c r="A301" s="668"/>
      <c r="B301" s="668"/>
      <c r="C301" s="668"/>
      <c r="D301" s="668"/>
      <c r="E301" s="668"/>
      <c r="F301" s="544"/>
      <c r="G301" s="544"/>
      <c r="H301" s="544"/>
      <c r="I301" s="544"/>
      <c r="J301" s="544"/>
      <c r="K301" s="544"/>
      <c r="L301" s="544"/>
      <c r="M301" s="544"/>
      <c r="N301" s="544"/>
      <c r="O301" s="544"/>
      <c r="P301" s="879"/>
      <c r="Q301" s="870"/>
      <c r="R301" s="677"/>
      <c r="S301" s="677"/>
      <c r="T301" s="677"/>
      <c r="U301" s="676"/>
      <c r="V301" s="676"/>
      <c r="W301" s="676"/>
      <c r="X301" s="676"/>
      <c r="Y301" s="676"/>
      <c r="Z301" s="669"/>
      <c r="AA301" s="669"/>
      <c r="AB301" s="669"/>
      <c r="AC301" s="669"/>
      <c r="AD301" s="787"/>
      <c r="AE301" s="787"/>
      <c r="AF301" s="787"/>
      <c r="AG301" s="787"/>
      <c r="AH301" s="669"/>
      <c r="AL301" s="662"/>
    </row>
    <row r="302" spans="1:38" ht="62.25" customHeight="1" x14ac:dyDescent="0.2">
      <c r="A302" s="668"/>
      <c r="B302" s="668"/>
      <c r="C302" s="668"/>
      <c r="D302" s="668"/>
      <c r="E302" s="668"/>
      <c r="F302" s="544"/>
      <c r="G302" s="544"/>
      <c r="H302" s="544"/>
      <c r="I302" s="544"/>
      <c r="J302" s="544"/>
      <c r="K302" s="544"/>
      <c r="L302" s="544"/>
      <c r="M302" s="544"/>
      <c r="N302" s="544"/>
      <c r="O302" s="544"/>
      <c r="P302" s="879"/>
      <c r="Q302" s="870"/>
      <c r="R302" s="677"/>
      <c r="S302" s="677"/>
      <c r="T302" s="677"/>
      <c r="U302" s="676"/>
      <c r="V302" s="676"/>
      <c r="W302" s="676"/>
      <c r="X302" s="676"/>
      <c r="Y302" s="676"/>
      <c r="Z302" s="669"/>
      <c r="AA302" s="669"/>
      <c r="AB302" s="669"/>
      <c r="AC302" s="669"/>
      <c r="AD302" s="787"/>
      <c r="AE302" s="787"/>
      <c r="AF302" s="787"/>
      <c r="AG302" s="787"/>
      <c r="AH302" s="669"/>
      <c r="AL302" s="662"/>
    </row>
    <row r="303" spans="1:38" ht="62.25" customHeight="1" x14ac:dyDescent="0.2">
      <c r="A303" s="668"/>
      <c r="B303" s="668"/>
      <c r="C303" s="668"/>
      <c r="D303" s="668"/>
      <c r="E303" s="668"/>
      <c r="F303" s="544"/>
      <c r="G303" s="544"/>
      <c r="H303" s="544"/>
      <c r="I303" s="544"/>
      <c r="J303" s="544"/>
      <c r="K303" s="544"/>
      <c r="L303" s="544"/>
      <c r="M303" s="544"/>
      <c r="N303" s="544"/>
      <c r="O303" s="544"/>
      <c r="P303" s="879"/>
      <c r="Q303" s="870"/>
      <c r="R303" s="677"/>
      <c r="S303" s="677"/>
      <c r="T303" s="677"/>
      <c r="U303" s="676"/>
      <c r="V303" s="676"/>
      <c r="W303" s="676"/>
      <c r="X303" s="676"/>
      <c r="Y303" s="676"/>
      <c r="Z303" s="669"/>
      <c r="AA303" s="669"/>
      <c r="AB303" s="669"/>
      <c r="AC303" s="669"/>
      <c r="AD303" s="787"/>
      <c r="AE303" s="787"/>
      <c r="AF303" s="787"/>
      <c r="AG303" s="787"/>
      <c r="AH303" s="669"/>
      <c r="AL303" s="662"/>
    </row>
    <row r="304" spans="1:38" ht="62.25" customHeight="1" x14ac:dyDescent="0.2">
      <c r="A304" s="668"/>
      <c r="B304" s="668"/>
      <c r="C304" s="668"/>
      <c r="D304" s="668"/>
      <c r="E304" s="668"/>
      <c r="F304" s="544"/>
      <c r="G304" s="544"/>
      <c r="H304" s="544"/>
      <c r="I304" s="544"/>
      <c r="J304" s="544"/>
      <c r="K304" s="544"/>
      <c r="L304" s="544"/>
      <c r="M304" s="544"/>
      <c r="N304" s="544"/>
      <c r="O304" s="544"/>
      <c r="P304" s="879"/>
      <c r="Q304" s="870"/>
      <c r="R304" s="677"/>
      <c r="S304" s="677"/>
      <c r="T304" s="677"/>
      <c r="U304" s="676"/>
      <c r="V304" s="676"/>
      <c r="W304" s="676"/>
      <c r="X304" s="676"/>
      <c r="Y304" s="676"/>
      <c r="Z304" s="669"/>
      <c r="AA304" s="669"/>
      <c r="AB304" s="669"/>
      <c r="AC304" s="669"/>
      <c r="AD304" s="787"/>
      <c r="AE304" s="787"/>
      <c r="AF304" s="787"/>
      <c r="AG304" s="787"/>
      <c r="AH304" s="669"/>
      <c r="AL304" s="662"/>
    </row>
    <row r="305" spans="1:38" ht="62.25" customHeight="1" x14ac:dyDescent="0.2">
      <c r="A305" s="668"/>
      <c r="B305" s="668"/>
      <c r="C305" s="668"/>
      <c r="D305" s="668"/>
      <c r="E305" s="668"/>
      <c r="F305" s="544"/>
      <c r="G305" s="544"/>
      <c r="H305" s="544"/>
      <c r="I305" s="544"/>
      <c r="J305" s="544"/>
      <c r="K305" s="544"/>
      <c r="L305" s="544"/>
      <c r="M305" s="544"/>
      <c r="N305" s="544"/>
      <c r="O305" s="544"/>
      <c r="P305" s="879"/>
      <c r="Q305" s="870"/>
      <c r="R305" s="677"/>
      <c r="S305" s="677"/>
      <c r="T305" s="677"/>
      <c r="U305" s="676"/>
      <c r="V305" s="676"/>
      <c r="W305" s="676"/>
      <c r="X305" s="676"/>
      <c r="Y305" s="676"/>
      <c r="Z305" s="669"/>
      <c r="AA305" s="669"/>
      <c r="AB305" s="669"/>
      <c r="AC305" s="669"/>
      <c r="AD305" s="787"/>
      <c r="AE305" s="787"/>
      <c r="AF305" s="787"/>
      <c r="AG305" s="787"/>
      <c r="AH305" s="669"/>
      <c r="AL305" s="662"/>
    </row>
    <row r="306" spans="1:38" ht="62.25" customHeight="1" x14ac:dyDescent="0.2">
      <c r="A306" s="668"/>
      <c r="B306" s="668"/>
      <c r="C306" s="668"/>
      <c r="D306" s="668"/>
      <c r="E306" s="668"/>
      <c r="F306" s="544"/>
      <c r="G306" s="544"/>
      <c r="H306" s="544"/>
      <c r="I306" s="544"/>
      <c r="J306" s="544"/>
      <c r="K306" s="544"/>
      <c r="L306" s="544"/>
      <c r="M306" s="544"/>
      <c r="N306" s="544"/>
      <c r="O306" s="544"/>
      <c r="P306" s="879"/>
      <c r="Q306" s="870"/>
      <c r="R306" s="677"/>
      <c r="S306" s="677"/>
      <c r="T306" s="677"/>
      <c r="U306" s="676"/>
      <c r="V306" s="676"/>
      <c r="W306" s="676"/>
      <c r="X306" s="676"/>
      <c r="Y306" s="676"/>
      <c r="Z306" s="669"/>
      <c r="AA306" s="669"/>
      <c r="AB306" s="669"/>
      <c r="AC306" s="669"/>
      <c r="AD306" s="787"/>
      <c r="AE306" s="787"/>
      <c r="AF306" s="787"/>
      <c r="AG306" s="787"/>
      <c r="AH306" s="669"/>
      <c r="AL306" s="662"/>
    </row>
    <row r="307" spans="1:38" ht="62.25" customHeight="1" x14ac:dyDescent="0.2">
      <c r="A307" s="668"/>
      <c r="B307" s="668"/>
      <c r="C307" s="668"/>
      <c r="D307" s="668"/>
      <c r="E307" s="668"/>
      <c r="F307" s="544"/>
      <c r="G307" s="544"/>
      <c r="H307" s="544"/>
      <c r="I307" s="544"/>
      <c r="J307" s="544"/>
      <c r="K307" s="544"/>
      <c r="L307" s="544"/>
      <c r="M307" s="544"/>
      <c r="N307" s="544"/>
      <c r="O307" s="544"/>
      <c r="P307" s="879"/>
      <c r="Q307" s="870"/>
      <c r="R307" s="677"/>
      <c r="S307" s="677"/>
      <c r="T307" s="677"/>
      <c r="U307" s="676"/>
      <c r="V307" s="676"/>
      <c r="W307" s="676"/>
      <c r="X307" s="676"/>
      <c r="Y307" s="676"/>
      <c r="Z307" s="669"/>
      <c r="AA307" s="669"/>
      <c r="AB307" s="669"/>
      <c r="AC307" s="669"/>
      <c r="AD307" s="787"/>
      <c r="AE307" s="787"/>
      <c r="AF307" s="787"/>
      <c r="AG307" s="787"/>
      <c r="AH307" s="669"/>
      <c r="AL307" s="662"/>
    </row>
    <row r="308" spans="1:38" ht="62.25" customHeight="1" x14ac:dyDescent="0.2">
      <c r="A308" s="668"/>
      <c r="B308" s="668"/>
      <c r="C308" s="668"/>
      <c r="D308" s="668"/>
      <c r="E308" s="668"/>
      <c r="F308" s="544"/>
      <c r="G308" s="544"/>
      <c r="H308" s="544"/>
      <c r="I308" s="544"/>
      <c r="J308" s="544"/>
      <c r="K308" s="544"/>
      <c r="L308" s="544"/>
      <c r="M308" s="544"/>
      <c r="N308" s="544"/>
      <c r="O308" s="544"/>
      <c r="P308" s="879"/>
      <c r="Q308" s="870"/>
      <c r="R308" s="677"/>
      <c r="S308" s="677"/>
      <c r="T308" s="677"/>
      <c r="U308" s="676"/>
      <c r="V308" s="676"/>
      <c r="W308" s="676"/>
      <c r="X308" s="676"/>
      <c r="Y308" s="676"/>
      <c r="Z308" s="669"/>
      <c r="AA308" s="669"/>
      <c r="AB308" s="669"/>
      <c r="AC308" s="669"/>
      <c r="AD308" s="787"/>
      <c r="AE308" s="787"/>
      <c r="AF308" s="787"/>
      <c r="AG308" s="787"/>
      <c r="AH308" s="669"/>
      <c r="AL308" s="662"/>
    </row>
    <row r="309" spans="1:38" ht="62.25" customHeight="1" x14ac:dyDescent="0.2">
      <c r="A309" s="668"/>
      <c r="B309" s="668"/>
      <c r="C309" s="668"/>
      <c r="D309" s="668"/>
      <c r="E309" s="668"/>
      <c r="F309" s="544"/>
      <c r="G309" s="544"/>
      <c r="H309" s="544"/>
      <c r="I309" s="544"/>
      <c r="J309" s="544"/>
      <c r="K309" s="544"/>
      <c r="L309" s="544"/>
      <c r="M309" s="544"/>
      <c r="N309" s="544"/>
      <c r="O309" s="544"/>
      <c r="P309" s="879"/>
      <c r="Q309" s="870"/>
      <c r="R309" s="677"/>
      <c r="S309" s="677"/>
      <c r="T309" s="677"/>
      <c r="U309" s="676"/>
      <c r="V309" s="676"/>
      <c r="W309" s="676"/>
      <c r="X309" s="676"/>
      <c r="Y309" s="676"/>
      <c r="Z309" s="669"/>
      <c r="AA309" s="669"/>
      <c r="AB309" s="669"/>
      <c r="AC309" s="669"/>
      <c r="AD309" s="787"/>
      <c r="AE309" s="787"/>
      <c r="AF309" s="787"/>
      <c r="AG309" s="787"/>
      <c r="AH309" s="669"/>
      <c r="AL309" s="662"/>
    </row>
    <row r="310" spans="1:38" ht="62.25" customHeight="1" x14ac:dyDescent="0.2">
      <c r="A310" s="668"/>
      <c r="B310" s="668"/>
      <c r="C310" s="668"/>
      <c r="D310" s="668"/>
      <c r="E310" s="668"/>
      <c r="F310" s="544"/>
      <c r="G310" s="544"/>
      <c r="H310" s="544"/>
      <c r="I310" s="544"/>
      <c r="J310" s="544"/>
      <c r="K310" s="544"/>
      <c r="L310" s="544"/>
      <c r="M310" s="544"/>
      <c r="N310" s="544"/>
      <c r="O310" s="544"/>
      <c r="P310" s="879"/>
      <c r="Q310" s="870"/>
      <c r="R310" s="677"/>
      <c r="S310" s="677"/>
      <c r="T310" s="677"/>
      <c r="U310" s="676"/>
      <c r="V310" s="676"/>
      <c r="W310" s="676"/>
      <c r="X310" s="676"/>
      <c r="Y310" s="676"/>
      <c r="Z310" s="669"/>
      <c r="AA310" s="669"/>
      <c r="AB310" s="669"/>
      <c r="AC310" s="669"/>
      <c r="AD310" s="787"/>
      <c r="AE310" s="787"/>
      <c r="AF310" s="787"/>
      <c r="AG310" s="787"/>
      <c r="AH310" s="669"/>
      <c r="AL310" s="662"/>
    </row>
    <row r="311" spans="1:38" ht="62.25" customHeight="1" x14ac:dyDescent="0.2">
      <c r="A311" s="668"/>
      <c r="B311" s="668"/>
      <c r="C311" s="668"/>
      <c r="D311" s="668"/>
      <c r="E311" s="668"/>
      <c r="F311" s="544"/>
      <c r="G311" s="544"/>
      <c r="H311" s="544"/>
      <c r="I311" s="544"/>
      <c r="J311" s="544"/>
      <c r="K311" s="544"/>
      <c r="L311" s="544"/>
      <c r="M311" s="544"/>
      <c r="N311" s="544"/>
      <c r="O311" s="544"/>
      <c r="P311" s="879"/>
      <c r="Q311" s="870"/>
      <c r="R311" s="677"/>
      <c r="S311" s="677"/>
      <c r="T311" s="677"/>
      <c r="U311" s="676"/>
      <c r="V311" s="676"/>
      <c r="W311" s="676"/>
      <c r="X311" s="676"/>
      <c r="Y311" s="676"/>
      <c r="Z311" s="669"/>
      <c r="AA311" s="669"/>
      <c r="AB311" s="669"/>
      <c r="AC311" s="669"/>
      <c r="AD311" s="787"/>
      <c r="AE311" s="787"/>
      <c r="AF311" s="787"/>
      <c r="AG311" s="787"/>
      <c r="AH311" s="669"/>
      <c r="AL311" s="662"/>
    </row>
    <row r="312" spans="1:38" ht="62.25" customHeight="1" x14ac:dyDescent="0.2">
      <c r="A312" s="668"/>
      <c r="B312" s="668"/>
      <c r="C312" s="668"/>
      <c r="D312" s="668"/>
      <c r="E312" s="668"/>
      <c r="F312" s="544"/>
      <c r="G312" s="544"/>
      <c r="H312" s="544"/>
      <c r="I312" s="544"/>
      <c r="J312" s="544"/>
      <c r="K312" s="544"/>
      <c r="L312" s="544"/>
      <c r="M312" s="544"/>
      <c r="N312" s="544"/>
      <c r="O312" s="544"/>
      <c r="P312" s="879"/>
      <c r="Q312" s="870"/>
      <c r="R312" s="677"/>
      <c r="S312" s="677"/>
      <c r="T312" s="677"/>
      <c r="U312" s="676"/>
      <c r="V312" s="676"/>
      <c r="W312" s="676"/>
      <c r="X312" s="676"/>
      <c r="Y312" s="676"/>
      <c r="Z312" s="669"/>
      <c r="AA312" s="669"/>
      <c r="AB312" s="669"/>
      <c r="AC312" s="669"/>
      <c r="AD312" s="787"/>
      <c r="AE312" s="787"/>
      <c r="AF312" s="787"/>
      <c r="AG312" s="787"/>
      <c r="AH312" s="669"/>
      <c r="AL312" s="662"/>
    </row>
    <row r="313" spans="1:38" ht="62.25" customHeight="1" x14ac:dyDescent="0.2">
      <c r="A313" s="668"/>
      <c r="B313" s="668"/>
      <c r="C313" s="668"/>
      <c r="D313" s="668"/>
      <c r="E313" s="668"/>
      <c r="F313" s="544"/>
      <c r="G313" s="544"/>
      <c r="H313" s="544"/>
      <c r="I313" s="544"/>
      <c r="J313" s="544"/>
      <c r="K313" s="544"/>
      <c r="L313" s="544"/>
      <c r="M313" s="544"/>
      <c r="N313" s="544"/>
      <c r="O313" s="544"/>
      <c r="P313" s="879"/>
      <c r="Q313" s="870"/>
      <c r="R313" s="677"/>
      <c r="S313" s="677"/>
      <c r="T313" s="677"/>
      <c r="U313" s="676"/>
      <c r="V313" s="676"/>
      <c r="W313" s="676"/>
      <c r="X313" s="676"/>
      <c r="Y313" s="676"/>
      <c r="Z313" s="669"/>
      <c r="AA313" s="669"/>
      <c r="AB313" s="669"/>
      <c r="AC313" s="669"/>
      <c r="AD313" s="787"/>
      <c r="AE313" s="787"/>
      <c r="AF313" s="787"/>
      <c r="AG313" s="787"/>
      <c r="AH313" s="669"/>
      <c r="AL313" s="662"/>
    </row>
    <row r="314" spans="1:38" ht="62.25" customHeight="1" x14ac:dyDescent="0.2">
      <c r="A314" s="668"/>
      <c r="B314" s="668"/>
      <c r="C314" s="668"/>
      <c r="D314" s="668"/>
      <c r="E314" s="668"/>
      <c r="F314" s="544"/>
      <c r="G314" s="544"/>
      <c r="H314" s="544"/>
      <c r="I314" s="544"/>
      <c r="J314" s="544"/>
      <c r="K314" s="544"/>
      <c r="L314" s="544"/>
      <c r="M314" s="544"/>
      <c r="N314" s="544"/>
      <c r="O314" s="544"/>
      <c r="P314" s="879"/>
      <c r="Q314" s="870"/>
      <c r="R314" s="677"/>
      <c r="S314" s="677"/>
      <c r="T314" s="677"/>
      <c r="U314" s="676"/>
      <c r="V314" s="676"/>
      <c r="W314" s="676"/>
      <c r="X314" s="676"/>
      <c r="Y314" s="676"/>
      <c r="Z314" s="669"/>
      <c r="AA314" s="669"/>
      <c r="AB314" s="669"/>
      <c r="AC314" s="669"/>
      <c r="AD314" s="787"/>
      <c r="AE314" s="787"/>
      <c r="AF314" s="787"/>
      <c r="AG314" s="787"/>
      <c r="AH314" s="669"/>
      <c r="AL314" s="662"/>
    </row>
    <row r="315" spans="1:38" ht="62.25" customHeight="1" x14ac:dyDescent="0.2">
      <c r="A315" s="668"/>
      <c r="B315" s="668"/>
      <c r="C315" s="668"/>
      <c r="D315" s="668"/>
      <c r="E315" s="668"/>
      <c r="F315" s="544"/>
      <c r="G315" s="544"/>
      <c r="H315" s="544"/>
      <c r="I315" s="544"/>
      <c r="J315" s="544"/>
      <c r="K315" s="544"/>
      <c r="L315" s="544"/>
      <c r="M315" s="544"/>
      <c r="N315" s="544"/>
      <c r="O315" s="544"/>
      <c r="P315" s="879"/>
      <c r="Q315" s="870"/>
      <c r="R315" s="677"/>
      <c r="S315" s="677"/>
      <c r="T315" s="677"/>
      <c r="U315" s="676"/>
      <c r="V315" s="676"/>
      <c r="W315" s="676"/>
      <c r="X315" s="676"/>
      <c r="Y315" s="676"/>
      <c r="Z315" s="669"/>
      <c r="AA315" s="669"/>
      <c r="AB315" s="669"/>
      <c r="AC315" s="669"/>
      <c r="AD315" s="787"/>
      <c r="AE315" s="787"/>
      <c r="AF315" s="787"/>
      <c r="AG315" s="787"/>
      <c r="AH315" s="669"/>
      <c r="AL315" s="662"/>
    </row>
    <row r="316" spans="1:38" ht="62.25" customHeight="1" x14ac:dyDescent="0.2">
      <c r="A316" s="668"/>
      <c r="B316" s="668"/>
      <c r="C316" s="668"/>
      <c r="D316" s="668"/>
      <c r="E316" s="668"/>
      <c r="F316" s="674"/>
      <c r="G316" s="674"/>
      <c r="H316" s="674"/>
      <c r="I316" s="674"/>
      <c r="J316" s="674"/>
      <c r="K316" s="674"/>
      <c r="L316" s="674"/>
      <c r="M316" s="674"/>
      <c r="N316" s="876"/>
      <c r="O316" s="674"/>
      <c r="P316" s="675"/>
      <c r="Q316" s="676"/>
      <c r="R316" s="677"/>
      <c r="S316" s="677"/>
      <c r="T316" s="677"/>
      <c r="U316" s="676"/>
      <c r="V316" s="676"/>
      <c r="W316" s="676"/>
      <c r="X316" s="676"/>
      <c r="Y316" s="676"/>
      <c r="Z316" s="669"/>
      <c r="AA316" s="669"/>
      <c r="AB316" s="669"/>
      <c r="AC316" s="669"/>
      <c r="AD316" s="787"/>
      <c r="AE316" s="787"/>
      <c r="AF316" s="787"/>
      <c r="AG316" s="787"/>
      <c r="AH316" s="669"/>
      <c r="AL316" s="662"/>
    </row>
    <row r="317" spans="1:38" ht="62.25" customHeight="1" x14ac:dyDescent="0.2">
      <c r="A317" s="668"/>
      <c r="B317" s="668"/>
      <c r="C317" s="668"/>
      <c r="D317" s="668"/>
      <c r="E317" s="668"/>
      <c r="F317" s="674"/>
      <c r="G317" s="674"/>
      <c r="H317" s="674"/>
      <c r="I317" s="674"/>
      <c r="J317" s="674"/>
      <c r="K317" s="674"/>
      <c r="L317" s="674"/>
      <c r="M317" s="674"/>
      <c r="N317" s="876"/>
      <c r="O317" s="674"/>
      <c r="P317" s="675"/>
      <c r="Q317" s="676"/>
      <c r="R317" s="677"/>
      <c r="S317" s="677"/>
      <c r="T317" s="677"/>
      <c r="U317" s="676"/>
      <c r="V317" s="676"/>
      <c r="W317" s="676"/>
      <c r="X317" s="676"/>
      <c r="Y317" s="676"/>
      <c r="Z317" s="669"/>
      <c r="AA317" s="669"/>
      <c r="AB317" s="669"/>
      <c r="AC317" s="669"/>
      <c r="AD317" s="787"/>
      <c r="AE317" s="787"/>
      <c r="AF317" s="787"/>
      <c r="AG317" s="787"/>
      <c r="AH317" s="669"/>
      <c r="AL317" s="662"/>
    </row>
    <row r="318" spans="1:38" ht="62.25" customHeight="1" x14ac:dyDescent="0.2">
      <c r="A318" s="668"/>
      <c r="B318" s="668"/>
      <c r="C318" s="668"/>
      <c r="D318" s="668"/>
      <c r="E318" s="668"/>
      <c r="F318" s="674"/>
      <c r="G318" s="674"/>
      <c r="H318" s="674"/>
      <c r="I318" s="674"/>
      <c r="J318" s="674"/>
      <c r="K318" s="674"/>
      <c r="L318" s="674"/>
      <c r="M318" s="674"/>
      <c r="N318" s="876"/>
      <c r="O318" s="674"/>
      <c r="P318" s="675"/>
      <c r="Q318" s="676"/>
      <c r="R318" s="677"/>
      <c r="S318" s="677"/>
      <c r="T318" s="677"/>
      <c r="U318" s="676"/>
      <c r="V318" s="676"/>
      <c r="W318" s="676"/>
      <c r="X318" s="676"/>
      <c r="Y318" s="676"/>
      <c r="Z318" s="669"/>
      <c r="AA318" s="669"/>
      <c r="AB318" s="669"/>
      <c r="AC318" s="669"/>
      <c r="AD318" s="787"/>
      <c r="AE318" s="787"/>
      <c r="AF318" s="787"/>
      <c r="AG318" s="787"/>
      <c r="AH318" s="669"/>
      <c r="AL318" s="662"/>
    </row>
    <row r="319" spans="1:38" ht="62.25" customHeight="1" x14ac:dyDescent="0.2">
      <c r="A319" s="668"/>
      <c r="B319" s="668"/>
      <c r="C319" s="668"/>
      <c r="D319" s="668"/>
      <c r="E319" s="668"/>
      <c r="F319" s="674"/>
      <c r="G319" s="674"/>
      <c r="H319" s="674"/>
      <c r="I319" s="674"/>
      <c r="J319" s="674"/>
      <c r="K319" s="674"/>
      <c r="L319" s="674"/>
      <c r="M319" s="674"/>
      <c r="N319" s="876"/>
      <c r="O319" s="674"/>
      <c r="P319" s="675"/>
      <c r="Q319" s="676"/>
      <c r="R319" s="677"/>
      <c r="S319" s="677"/>
      <c r="T319" s="677"/>
      <c r="U319" s="676"/>
      <c r="V319" s="676"/>
      <c r="W319" s="676"/>
      <c r="X319" s="676"/>
      <c r="Y319" s="676"/>
      <c r="Z319" s="669"/>
      <c r="AA319" s="669"/>
      <c r="AB319" s="669"/>
      <c r="AC319" s="669"/>
      <c r="AD319" s="787"/>
      <c r="AE319" s="787"/>
      <c r="AF319" s="787"/>
      <c r="AG319" s="787"/>
      <c r="AH319" s="669"/>
      <c r="AL319" s="662"/>
    </row>
    <row r="320" spans="1:38" ht="62.25" customHeight="1" x14ac:dyDescent="0.2">
      <c r="A320" s="668"/>
      <c r="B320" s="668"/>
      <c r="C320" s="668"/>
      <c r="D320" s="668"/>
      <c r="E320" s="668"/>
      <c r="F320" s="674"/>
      <c r="G320" s="674"/>
      <c r="H320" s="674"/>
      <c r="I320" s="674"/>
      <c r="J320" s="674"/>
      <c r="K320" s="674"/>
      <c r="L320" s="674"/>
      <c r="M320" s="674"/>
      <c r="N320" s="876"/>
      <c r="O320" s="674"/>
      <c r="P320" s="675"/>
      <c r="Q320" s="676"/>
      <c r="R320" s="677"/>
      <c r="S320" s="677"/>
      <c r="T320" s="677"/>
      <c r="U320" s="676"/>
      <c r="V320" s="676"/>
      <c r="W320" s="676"/>
      <c r="X320" s="676"/>
      <c r="Y320" s="676"/>
      <c r="Z320" s="669"/>
      <c r="AA320" s="669"/>
      <c r="AB320" s="669"/>
      <c r="AC320" s="669"/>
      <c r="AD320" s="787"/>
      <c r="AE320" s="787"/>
      <c r="AF320" s="787"/>
      <c r="AG320" s="787"/>
      <c r="AH320" s="669"/>
      <c r="AL320" s="662"/>
    </row>
    <row r="321" spans="1:38" ht="62.25" customHeight="1" x14ac:dyDescent="0.2">
      <c r="A321" s="668"/>
      <c r="B321" s="668"/>
      <c r="C321" s="668"/>
      <c r="D321" s="668"/>
      <c r="E321" s="668"/>
      <c r="F321" s="674"/>
      <c r="G321" s="674"/>
      <c r="H321" s="674"/>
      <c r="I321" s="674"/>
      <c r="J321" s="674"/>
      <c r="K321" s="674"/>
      <c r="L321" s="674"/>
      <c r="M321" s="674"/>
      <c r="N321" s="876"/>
      <c r="O321" s="674"/>
      <c r="P321" s="675"/>
      <c r="Q321" s="676"/>
      <c r="R321" s="677"/>
      <c r="S321" s="677"/>
      <c r="T321" s="677"/>
      <c r="U321" s="676"/>
      <c r="V321" s="676"/>
      <c r="W321" s="676"/>
      <c r="X321" s="676"/>
      <c r="Y321" s="676"/>
      <c r="Z321" s="669"/>
      <c r="AA321" s="669"/>
      <c r="AB321" s="669"/>
      <c r="AC321" s="669"/>
      <c r="AD321" s="787"/>
      <c r="AE321" s="787"/>
      <c r="AF321" s="787"/>
      <c r="AG321" s="787"/>
      <c r="AH321" s="669"/>
      <c r="AL321" s="662"/>
    </row>
    <row r="322" spans="1:38" ht="62.25" customHeight="1" x14ac:dyDescent="0.2">
      <c r="A322" s="668"/>
      <c r="B322" s="668"/>
      <c r="C322" s="668"/>
      <c r="D322" s="668"/>
      <c r="E322" s="668"/>
      <c r="F322" s="674"/>
      <c r="G322" s="674"/>
      <c r="H322" s="674"/>
      <c r="I322" s="674"/>
      <c r="J322" s="674"/>
      <c r="K322" s="674"/>
      <c r="L322" s="674"/>
      <c r="M322" s="674"/>
      <c r="N322" s="876"/>
      <c r="O322" s="674"/>
      <c r="P322" s="675"/>
      <c r="Q322" s="676"/>
      <c r="R322" s="677"/>
      <c r="S322" s="677"/>
      <c r="T322" s="677"/>
      <c r="U322" s="676"/>
      <c r="V322" s="676"/>
      <c r="W322" s="676"/>
      <c r="X322" s="676"/>
      <c r="Y322" s="676"/>
      <c r="Z322" s="669"/>
      <c r="AA322" s="669"/>
      <c r="AB322" s="669"/>
      <c r="AC322" s="669"/>
      <c r="AD322" s="787"/>
      <c r="AE322" s="787"/>
      <c r="AF322" s="787"/>
      <c r="AG322" s="787"/>
      <c r="AH322" s="669"/>
      <c r="AL322" s="662"/>
    </row>
    <row r="323" spans="1:38" ht="62.25" customHeight="1" x14ac:dyDescent="0.2">
      <c r="A323" s="668"/>
      <c r="B323" s="668"/>
      <c r="C323" s="668"/>
      <c r="D323" s="668"/>
      <c r="E323" s="668"/>
      <c r="F323" s="674"/>
      <c r="G323" s="674"/>
      <c r="H323" s="674"/>
      <c r="I323" s="674"/>
      <c r="J323" s="674"/>
      <c r="K323" s="674"/>
      <c r="L323" s="674"/>
      <c r="M323" s="674"/>
      <c r="N323" s="876"/>
      <c r="O323" s="674"/>
      <c r="P323" s="675"/>
      <c r="Q323" s="676"/>
      <c r="R323" s="677"/>
      <c r="S323" s="677"/>
      <c r="T323" s="677"/>
      <c r="U323" s="676"/>
      <c r="V323" s="676"/>
      <c r="W323" s="676"/>
      <c r="X323" s="676"/>
      <c r="Y323" s="676"/>
      <c r="Z323" s="669"/>
      <c r="AA323" s="669"/>
      <c r="AB323" s="669"/>
      <c r="AC323" s="669"/>
      <c r="AD323" s="787"/>
      <c r="AE323" s="787"/>
      <c r="AF323" s="787"/>
      <c r="AG323" s="787"/>
      <c r="AH323" s="669"/>
      <c r="AL323" s="662"/>
    </row>
    <row r="324" spans="1:38" ht="62.25" customHeight="1" x14ac:dyDescent="0.2">
      <c r="A324" s="668"/>
      <c r="B324" s="668"/>
      <c r="C324" s="668"/>
      <c r="D324" s="668"/>
      <c r="E324" s="668"/>
      <c r="F324" s="674"/>
      <c r="G324" s="674"/>
      <c r="H324" s="674"/>
      <c r="I324" s="674"/>
      <c r="J324" s="674"/>
      <c r="K324" s="674"/>
      <c r="L324" s="674"/>
      <c r="M324" s="674"/>
      <c r="N324" s="876"/>
      <c r="O324" s="674"/>
      <c r="P324" s="675"/>
      <c r="Q324" s="676"/>
      <c r="R324" s="677"/>
      <c r="S324" s="677"/>
      <c r="T324" s="677"/>
      <c r="U324" s="676"/>
      <c r="V324" s="676"/>
      <c r="W324" s="676"/>
      <c r="X324" s="676"/>
      <c r="Y324" s="676"/>
      <c r="Z324" s="669"/>
      <c r="AA324" s="669"/>
      <c r="AB324" s="669"/>
      <c r="AC324" s="669"/>
      <c r="AD324" s="787"/>
      <c r="AE324" s="787"/>
      <c r="AF324" s="787"/>
      <c r="AG324" s="787"/>
      <c r="AH324" s="669"/>
      <c r="AL324" s="662"/>
    </row>
    <row r="325" spans="1:38" ht="62.25" customHeight="1" x14ac:dyDescent="0.2">
      <c r="A325" s="668"/>
      <c r="B325" s="668"/>
      <c r="C325" s="668"/>
      <c r="D325" s="668"/>
      <c r="E325" s="668"/>
      <c r="F325" s="674"/>
      <c r="G325" s="674"/>
      <c r="H325" s="674"/>
      <c r="I325" s="674"/>
      <c r="J325" s="674"/>
      <c r="K325" s="674"/>
      <c r="L325" s="674"/>
      <c r="M325" s="674"/>
      <c r="N325" s="876"/>
      <c r="O325" s="674"/>
      <c r="P325" s="675"/>
      <c r="Q325" s="676"/>
      <c r="R325" s="677"/>
      <c r="S325" s="677"/>
      <c r="T325" s="677"/>
      <c r="U325" s="676"/>
      <c r="V325" s="676"/>
      <c r="W325" s="676"/>
      <c r="X325" s="676"/>
      <c r="Y325" s="676"/>
      <c r="Z325" s="669"/>
      <c r="AA325" s="669"/>
      <c r="AB325" s="669"/>
      <c r="AC325" s="669"/>
      <c r="AD325" s="787"/>
      <c r="AE325" s="787"/>
      <c r="AF325" s="787"/>
      <c r="AG325" s="787"/>
      <c r="AH325" s="669"/>
      <c r="AL325" s="662"/>
    </row>
    <row r="326" spans="1:38" ht="62.25" customHeight="1" x14ac:dyDescent="0.2">
      <c r="A326" s="668"/>
      <c r="B326" s="668"/>
      <c r="C326" s="668"/>
      <c r="D326" s="668"/>
      <c r="E326" s="668"/>
      <c r="F326" s="674"/>
      <c r="G326" s="674"/>
      <c r="H326" s="674"/>
      <c r="I326" s="674"/>
      <c r="J326" s="674"/>
      <c r="K326" s="674"/>
      <c r="L326" s="674"/>
      <c r="M326" s="674"/>
      <c r="N326" s="876"/>
      <c r="O326" s="674"/>
      <c r="P326" s="675"/>
      <c r="Q326" s="676"/>
      <c r="R326" s="677"/>
      <c r="S326" s="677"/>
      <c r="T326" s="677"/>
      <c r="U326" s="676"/>
      <c r="V326" s="676"/>
      <c r="W326" s="676"/>
      <c r="X326" s="676"/>
      <c r="Y326" s="676"/>
      <c r="Z326" s="669"/>
      <c r="AA326" s="669"/>
      <c r="AB326" s="669"/>
      <c r="AC326" s="669"/>
      <c r="AD326" s="787"/>
      <c r="AE326" s="787"/>
      <c r="AF326" s="787"/>
      <c r="AG326" s="787"/>
      <c r="AH326" s="669"/>
      <c r="AL326" s="662"/>
    </row>
    <row r="327" spans="1:38" ht="62.25" customHeight="1" x14ac:dyDescent="0.2">
      <c r="A327" s="668"/>
      <c r="B327" s="668"/>
      <c r="C327" s="668"/>
      <c r="D327" s="668"/>
      <c r="E327" s="668"/>
      <c r="F327" s="674"/>
      <c r="G327" s="674"/>
      <c r="H327" s="674"/>
      <c r="I327" s="674"/>
      <c r="J327" s="674"/>
      <c r="K327" s="674"/>
      <c r="L327" s="674"/>
      <c r="M327" s="674"/>
      <c r="N327" s="876"/>
      <c r="O327" s="674"/>
      <c r="P327" s="675"/>
      <c r="Q327" s="676"/>
      <c r="R327" s="677"/>
      <c r="S327" s="677"/>
      <c r="T327" s="677"/>
      <c r="U327" s="676"/>
      <c r="V327" s="676"/>
      <c r="W327" s="676"/>
      <c r="X327" s="676"/>
      <c r="Y327" s="676"/>
      <c r="Z327" s="669"/>
      <c r="AA327" s="669"/>
      <c r="AB327" s="669"/>
      <c r="AC327" s="669"/>
      <c r="AD327" s="787"/>
      <c r="AE327" s="787"/>
      <c r="AF327" s="787"/>
      <c r="AG327" s="787"/>
      <c r="AH327" s="669"/>
      <c r="AL327" s="662"/>
    </row>
    <row r="328" spans="1:38" ht="62.25" customHeight="1" x14ac:dyDescent="0.2">
      <c r="A328" s="668"/>
      <c r="B328" s="668"/>
      <c r="C328" s="668"/>
      <c r="D328" s="668"/>
      <c r="E328" s="668"/>
      <c r="F328" s="674"/>
      <c r="G328" s="674"/>
      <c r="H328" s="674"/>
      <c r="I328" s="674"/>
      <c r="J328" s="674"/>
      <c r="K328" s="674"/>
      <c r="L328" s="674"/>
      <c r="M328" s="674"/>
      <c r="N328" s="876"/>
      <c r="O328" s="674"/>
      <c r="P328" s="675"/>
      <c r="Q328" s="676"/>
      <c r="R328" s="677"/>
      <c r="S328" s="677"/>
      <c r="T328" s="677"/>
      <c r="U328" s="676"/>
      <c r="V328" s="676"/>
      <c r="W328" s="676"/>
      <c r="X328" s="676"/>
      <c r="Y328" s="676"/>
      <c r="Z328" s="669"/>
      <c r="AA328" s="669"/>
      <c r="AB328" s="669"/>
      <c r="AC328" s="669"/>
      <c r="AD328" s="787"/>
      <c r="AE328" s="787"/>
      <c r="AF328" s="787"/>
      <c r="AG328" s="787"/>
      <c r="AH328" s="669"/>
      <c r="AL328" s="662"/>
    </row>
    <row r="329" spans="1:38" ht="62.25" customHeight="1" x14ac:dyDescent="0.2">
      <c r="A329" s="668"/>
      <c r="B329" s="668"/>
      <c r="C329" s="668"/>
      <c r="D329" s="668"/>
      <c r="E329" s="668"/>
      <c r="F329" s="674"/>
      <c r="G329" s="674"/>
      <c r="H329" s="674"/>
      <c r="I329" s="674"/>
      <c r="J329" s="674"/>
      <c r="K329" s="674"/>
      <c r="L329" s="674"/>
      <c r="M329" s="674"/>
      <c r="N329" s="876"/>
      <c r="O329" s="674"/>
      <c r="P329" s="675"/>
      <c r="Q329" s="676"/>
      <c r="R329" s="677"/>
      <c r="S329" s="677"/>
      <c r="T329" s="677"/>
      <c r="U329" s="676"/>
      <c r="V329" s="676"/>
      <c r="W329" s="676"/>
      <c r="X329" s="676"/>
      <c r="Y329" s="676"/>
      <c r="Z329" s="669"/>
      <c r="AA329" s="669"/>
      <c r="AB329" s="669"/>
      <c r="AC329" s="669"/>
      <c r="AD329" s="787"/>
      <c r="AE329" s="787"/>
      <c r="AF329" s="787"/>
      <c r="AG329" s="787"/>
      <c r="AH329" s="669"/>
      <c r="AL329" s="662"/>
    </row>
    <row r="330" spans="1:38" ht="62.25" customHeight="1" x14ac:dyDescent="0.2">
      <c r="A330" s="668"/>
      <c r="B330" s="668"/>
      <c r="C330" s="668"/>
      <c r="D330" s="668"/>
      <c r="E330" s="668"/>
      <c r="F330" s="674"/>
      <c r="G330" s="674"/>
      <c r="H330" s="674"/>
      <c r="I330" s="674"/>
      <c r="J330" s="674"/>
      <c r="K330" s="674"/>
      <c r="L330" s="674"/>
      <c r="M330" s="674"/>
      <c r="N330" s="876"/>
      <c r="O330" s="674"/>
      <c r="P330" s="675"/>
      <c r="Q330" s="676"/>
      <c r="R330" s="677"/>
      <c r="S330" s="677"/>
      <c r="T330" s="677"/>
      <c r="U330" s="676"/>
      <c r="V330" s="676"/>
      <c r="W330" s="676"/>
      <c r="X330" s="676"/>
      <c r="Y330" s="676"/>
      <c r="Z330" s="669"/>
      <c r="AA330" s="669"/>
      <c r="AB330" s="669"/>
      <c r="AC330" s="669"/>
      <c r="AD330" s="787"/>
      <c r="AE330" s="787"/>
      <c r="AF330" s="787"/>
      <c r="AG330" s="787"/>
      <c r="AH330" s="669"/>
      <c r="AL330" s="662"/>
    </row>
    <row r="331" spans="1:38" ht="62.25" customHeight="1" x14ac:dyDescent="0.2">
      <c r="A331" s="668"/>
      <c r="B331" s="668"/>
      <c r="C331" s="668"/>
      <c r="D331" s="668"/>
      <c r="E331" s="668"/>
      <c r="F331" s="674"/>
      <c r="G331" s="674"/>
      <c r="H331" s="674"/>
      <c r="I331" s="674"/>
      <c r="J331" s="674"/>
      <c r="K331" s="674"/>
      <c r="L331" s="674"/>
      <c r="M331" s="674"/>
      <c r="N331" s="876"/>
      <c r="O331" s="674"/>
      <c r="P331" s="675"/>
      <c r="Q331" s="676"/>
      <c r="R331" s="677"/>
      <c r="S331" s="677"/>
      <c r="T331" s="677"/>
      <c r="U331" s="676"/>
      <c r="V331" s="676"/>
      <c r="W331" s="676"/>
      <c r="X331" s="676"/>
      <c r="Y331" s="676"/>
      <c r="Z331" s="669"/>
      <c r="AA331" s="669"/>
      <c r="AB331" s="669"/>
      <c r="AC331" s="669"/>
      <c r="AD331" s="787"/>
      <c r="AE331" s="787"/>
      <c r="AF331" s="787"/>
      <c r="AG331" s="787"/>
      <c r="AH331" s="669"/>
      <c r="AL331" s="662"/>
    </row>
    <row r="332" spans="1:38" ht="62.25" customHeight="1" x14ac:dyDescent="0.2">
      <c r="A332" s="668"/>
      <c r="B332" s="668"/>
      <c r="C332" s="668"/>
      <c r="D332" s="668"/>
      <c r="E332" s="668"/>
      <c r="F332" s="674"/>
      <c r="G332" s="674"/>
      <c r="H332" s="674"/>
      <c r="I332" s="674"/>
      <c r="J332" s="674"/>
      <c r="K332" s="674"/>
      <c r="L332" s="674"/>
      <c r="M332" s="674"/>
      <c r="N332" s="876"/>
      <c r="O332" s="674"/>
      <c r="P332" s="675"/>
      <c r="Q332" s="676"/>
      <c r="R332" s="677"/>
      <c r="S332" s="677"/>
      <c r="T332" s="677"/>
      <c r="U332" s="676"/>
      <c r="V332" s="676"/>
      <c r="W332" s="676"/>
      <c r="X332" s="676"/>
      <c r="Y332" s="676"/>
      <c r="Z332" s="669"/>
      <c r="AA332" s="669"/>
      <c r="AB332" s="669"/>
      <c r="AC332" s="669"/>
      <c r="AD332" s="787"/>
      <c r="AE332" s="787"/>
      <c r="AF332" s="787"/>
      <c r="AG332" s="787"/>
      <c r="AH332" s="669"/>
      <c r="AL332" s="662"/>
    </row>
    <row r="333" spans="1:38" ht="62.25" customHeight="1" x14ac:dyDescent="0.2">
      <c r="A333" s="668"/>
      <c r="B333" s="668"/>
      <c r="C333" s="668"/>
      <c r="D333" s="668"/>
      <c r="E333" s="668"/>
      <c r="F333" s="674"/>
      <c r="G333" s="674"/>
      <c r="H333" s="674"/>
      <c r="I333" s="674"/>
      <c r="J333" s="674"/>
      <c r="K333" s="674"/>
      <c r="L333" s="674"/>
      <c r="M333" s="674"/>
      <c r="N333" s="876"/>
      <c r="O333" s="674"/>
      <c r="P333" s="675"/>
      <c r="Q333" s="676"/>
      <c r="R333" s="677"/>
      <c r="S333" s="677"/>
      <c r="T333" s="677"/>
      <c r="U333" s="676"/>
      <c r="V333" s="676"/>
      <c r="W333" s="676"/>
      <c r="X333" s="676"/>
      <c r="Y333" s="676"/>
      <c r="Z333" s="669"/>
      <c r="AA333" s="669"/>
      <c r="AB333" s="669"/>
      <c r="AC333" s="669"/>
      <c r="AD333" s="787"/>
      <c r="AE333" s="787"/>
      <c r="AF333" s="787"/>
      <c r="AG333" s="787"/>
      <c r="AH333" s="669"/>
      <c r="AL333" s="662"/>
    </row>
    <row r="334" spans="1:38" ht="62.25" customHeight="1" x14ac:dyDescent="0.2">
      <c r="A334" s="668"/>
      <c r="B334" s="668"/>
      <c r="C334" s="668"/>
      <c r="D334" s="668"/>
      <c r="E334" s="668"/>
      <c r="F334" s="674"/>
      <c r="G334" s="674"/>
      <c r="H334" s="674"/>
      <c r="I334" s="674"/>
      <c r="J334" s="674"/>
      <c r="K334" s="674"/>
      <c r="L334" s="674"/>
      <c r="M334" s="674"/>
      <c r="N334" s="876"/>
      <c r="O334" s="674"/>
      <c r="P334" s="675"/>
      <c r="Q334" s="676"/>
      <c r="R334" s="677"/>
      <c r="S334" s="677"/>
      <c r="T334" s="677"/>
      <c r="U334" s="676"/>
      <c r="V334" s="676"/>
      <c r="W334" s="676"/>
      <c r="X334" s="676"/>
      <c r="Y334" s="676"/>
      <c r="Z334" s="669"/>
      <c r="AA334" s="669"/>
      <c r="AB334" s="669"/>
      <c r="AC334" s="669"/>
      <c r="AD334" s="787"/>
      <c r="AE334" s="787"/>
      <c r="AF334" s="787"/>
      <c r="AG334" s="787"/>
      <c r="AH334" s="669"/>
      <c r="AL334" s="662"/>
    </row>
    <row r="335" spans="1:38" ht="62.25" customHeight="1" x14ac:dyDescent="0.2">
      <c r="A335" s="668"/>
      <c r="B335" s="668"/>
      <c r="C335" s="668"/>
      <c r="D335" s="668"/>
      <c r="E335" s="668"/>
      <c r="F335" s="674"/>
      <c r="G335" s="674"/>
      <c r="H335" s="674"/>
      <c r="I335" s="674"/>
      <c r="J335" s="674"/>
      <c r="K335" s="674"/>
      <c r="L335" s="674"/>
      <c r="M335" s="674"/>
      <c r="N335" s="876"/>
      <c r="O335" s="674"/>
      <c r="P335" s="675"/>
      <c r="Q335" s="676"/>
      <c r="R335" s="677"/>
      <c r="S335" s="677"/>
      <c r="T335" s="677"/>
      <c r="U335" s="676"/>
      <c r="V335" s="676"/>
      <c r="W335" s="676"/>
      <c r="X335" s="676"/>
      <c r="Y335" s="676"/>
      <c r="Z335" s="669"/>
      <c r="AA335" s="669"/>
      <c r="AB335" s="669"/>
      <c r="AC335" s="669"/>
      <c r="AD335" s="787"/>
      <c r="AE335" s="787"/>
      <c r="AF335" s="787"/>
      <c r="AG335" s="787"/>
      <c r="AH335" s="669"/>
      <c r="AL335" s="662"/>
    </row>
    <row r="336" spans="1:38" ht="62.25" customHeight="1" x14ac:dyDescent="0.2">
      <c r="A336" s="668"/>
      <c r="B336" s="668"/>
      <c r="C336" s="668"/>
      <c r="D336" s="668"/>
      <c r="E336" s="668"/>
      <c r="F336" s="674"/>
      <c r="G336" s="674"/>
      <c r="H336" s="674"/>
      <c r="I336" s="674"/>
      <c r="J336" s="674"/>
      <c r="K336" s="674"/>
      <c r="L336" s="674"/>
      <c r="M336" s="674"/>
      <c r="N336" s="876"/>
      <c r="O336" s="674"/>
      <c r="P336" s="675"/>
      <c r="Q336" s="676"/>
      <c r="R336" s="677"/>
      <c r="S336" s="677"/>
      <c r="T336" s="677"/>
      <c r="U336" s="676"/>
      <c r="V336" s="676"/>
      <c r="W336" s="676"/>
      <c r="X336" s="676"/>
      <c r="Y336" s="676"/>
      <c r="Z336" s="669"/>
      <c r="AA336" s="669"/>
      <c r="AB336" s="669"/>
      <c r="AC336" s="669"/>
      <c r="AD336" s="787"/>
      <c r="AE336" s="787"/>
      <c r="AF336" s="787"/>
      <c r="AG336" s="787"/>
      <c r="AH336" s="669"/>
      <c r="AL336" s="662"/>
    </row>
    <row r="337" spans="1:38" ht="62.25" customHeight="1" x14ac:dyDescent="0.2">
      <c r="A337" s="668"/>
      <c r="B337" s="668"/>
      <c r="C337" s="668"/>
      <c r="D337" s="668"/>
      <c r="E337" s="668"/>
      <c r="F337" s="674"/>
      <c r="G337" s="674"/>
      <c r="H337" s="674"/>
      <c r="I337" s="674"/>
      <c r="J337" s="674"/>
      <c r="K337" s="674"/>
      <c r="L337" s="674"/>
      <c r="M337" s="674"/>
      <c r="N337" s="876"/>
      <c r="O337" s="674"/>
      <c r="P337" s="675"/>
      <c r="Q337" s="676"/>
      <c r="R337" s="677"/>
      <c r="S337" s="677"/>
      <c r="T337" s="677"/>
      <c r="U337" s="676"/>
      <c r="V337" s="676"/>
      <c r="W337" s="676"/>
      <c r="X337" s="676"/>
      <c r="Y337" s="676"/>
      <c r="Z337" s="669"/>
      <c r="AA337" s="669"/>
      <c r="AB337" s="669"/>
      <c r="AC337" s="669"/>
      <c r="AD337" s="787"/>
      <c r="AE337" s="787"/>
      <c r="AF337" s="787"/>
      <c r="AG337" s="787"/>
      <c r="AH337" s="669"/>
      <c r="AL337" s="662"/>
    </row>
    <row r="338" spans="1:38" ht="62.25" customHeight="1" x14ac:dyDescent="0.2">
      <c r="A338" s="668"/>
      <c r="B338" s="668"/>
      <c r="C338" s="668"/>
      <c r="D338" s="668"/>
      <c r="E338" s="668"/>
      <c r="F338" s="674"/>
      <c r="G338" s="674"/>
      <c r="H338" s="674"/>
      <c r="I338" s="674"/>
      <c r="J338" s="674"/>
      <c r="K338" s="674"/>
      <c r="L338" s="674"/>
      <c r="M338" s="674"/>
      <c r="N338" s="876"/>
      <c r="O338" s="674"/>
      <c r="P338" s="675"/>
      <c r="Q338" s="676"/>
      <c r="R338" s="677"/>
      <c r="S338" s="677"/>
      <c r="T338" s="677"/>
      <c r="U338" s="676"/>
      <c r="V338" s="676"/>
      <c r="W338" s="676"/>
      <c r="X338" s="676"/>
      <c r="Y338" s="676"/>
      <c r="Z338" s="669"/>
      <c r="AA338" s="669"/>
      <c r="AB338" s="669"/>
      <c r="AC338" s="669"/>
      <c r="AD338" s="787"/>
      <c r="AE338" s="787"/>
      <c r="AF338" s="787"/>
      <c r="AG338" s="787"/>
      <c r="AH338" s="669"/>
      <c r="AL338" s="662"/>
    </row>
    <row r="339" spans="1:38" ht="62.25" customHeight="1" x14ac:dyDescent="0.2">
      <c r="A339" s="668"/>
      <c r="B339" s="668"/>
      <c r="C339" s="668"/>
      <c r="D339" s="668"/>
      <c r="E339" s="668"/>
      <c r="F339" s="674"/>
      <c r="G339" s="674"/>
      <c r="H339" s="674"/>
      <c r="I339" s="674"/>
      <c r="J339" s="674"/>
      <c r="K339" s="674"/>
      <c r="L339" s="674"/>
      <c r="M339" s="674"/>
      <c r="N339" s="876"/>
      <c r="O339" s="674"/>
      <c r="P339" s="675"/>
      <c r="Q339" s="676"/>
      <c r="R339" s="677"/>
      <c r="S339" s="677"/>
      <c r="T339" s="677"/>
      <c r="U339" s="676"/>
      <c r="V339" s="676"/>
      <c r="W339" s="676"/>
      <c r="X339" s="676"/>
      <c r="Y339" s="676"/>
      <c r="Z339" s="669"/>
      <c r="AA339" s="669"/>
      <c r="AB339" s="669"/>
      <c r="AC339" s="669"/>
      <c r="AD339" s="787"/>
      <c r="AE339" s="787"/>
      <c r="AF339" s="787"/>
      <c r="AG339" s="787"/>
      <c r="AH339" s="669"/>
      <c r="AL339" s="662"/>
    </row>
    <row r="340" spans="1:38" ht="62.25" customHeight="1" x14ac:dyDescent="0.2">
      <c r="A340" s="668"/>
      <c r="B340" s="668"/>
      <c r="C340" s="668"/>
      <c r="D340" s="668"/>
      <c r="E340" s="668"/>
      <c r="F340" s="674"/>
      <c r="G340" s="674"/>
      <c r="H340" s="674"/>
      <c r="I340" s="674"/>
      <c r="J340" s="674"/>
      <c r="K340" s="674"/>
      <c r="L340" s="674"/>
      <c r="M340" s="674"/>
      <c r="N340" s="876"/>
      <c r="O340" s="674"/>
      <c r="P340" s="675"/>
      <c r="Q340" s="676"/>
      <c r="R340" s="677"/>
      <c r="S340" s="677"/>
      <c r="T340" s="677"/>
      <c r="U340" s="676"/>
      <c r="V340" s="676"/>
      <c r="W340" s="676"/>
      <c r="X340" s="676"/>
      <c r="Y340" s="676"/>
      <c r="Z340" s="669"/>
      <c r="AA340" s="669"/>
      <c r="AB340" s="669"/>
      <c r="AC340" s="669"/>
      <c r="AD340" s="787"/>
      <c r="AE340" s="787"/>
      <c r="AF340" s="787"/>
      <c r="AG340" s="787"/>
      <c r="AH340" s="669"/>
      <c r="AL340" s="662"/>
    </row>
    <row r="341" spans="1:38" ht="62.25" customHeight="1" x14ac:dyDescent="0.2">
      <c r="A341" s="668"/>
      <c r="B341" s="668"/>
      <c r="C341" s="668"/>
      <c r="D341" s="668"/>
      <c r="E341" s="668"/>
      <c r="F341" s="674"/>
      <c r="G341" s="674"/>
      <c r="H341" s="674"/>
      <c r="I341" s="674"/>
      <c r="J341" s="674"/>
      <c r="K341" s="674"/>
      <c r="L341" s="674"/>
      <c r="M341" s="674"/>
      <c r="N341" s="876"/>
      <c r="O341" s="674"/>
      <c r="P341" s="675"/>
      <c r="Q341" s="676"/>
      <c r="R341" s="677"/>
      <c r="S341" s="677"/>
      <c r="T341" s="677"/>
      <c r="U341" s="676"/>
      <c r="V341" s="676"/>
      <c r="W341" s="676"/>
      <c r="X341" s="676"/>
      <c r="Y341" s="676"/>
      <c r="Z341" s="669"/>
      <c r="AA341" s="669"/>
      <c r="AB341" s="669"/>
      <c r="AC341" s="669"/>
      <c r="AD341" s="787"/>
      <c r="AE341" s="787"/>
      <c r="AF341" s="787"/>
      <c r="AG341" s="787"/>
      <c r="AH341" s="669"/>
      <c r="AL341" s="662"/>
    </row>
    <row r="342" spans="1:38" ht="62.25" customHeight="1" x14ac:dyDescent="0.2">
      <c r="A342" s="668"/>
      <c r="B342" s="668"/>
      <c r="C342" s="668"/>
      <c r="D342" s="668"/>
      <c r="E342" s="668"/>
      <c r="F342" s="674"/>
      <c r="G342" s="674"/>
      <c r="H342" s="674"/>
      <c r="I342" s="674"/>
      <c r="J342" s="674"/>
      <c r="K342" s="674"/>
      <c r="L342" s="674"/>
      <c r="M342" s="674"/>
      <c r="N342" s="876"/>
      <c r="O342" s="674"/>
      <c r="P342" s="675"/>
      <c r="Q342" s="676"/>
      <c r="R342" s="677"/>
      <c r="S342" s="677"/>
      <c r="T342" s="677"/>
      <c r="U342" s="676"/>
      <c r="V342" s="676"/>
      <c r="W342" s="676"/>
      <c r="X342" s="676"/>
      <c r="Y342" s="676"/>
      <c r="Z342" s="669"/>
      <c r="AA342" s="669"/>
      <c r="AB342" s="669"/>
      <c r="AC342" s="669"/>
      <c r="AD342" s="787"/>
      <c r="AE342" s="787"/>
      <c r="AF342" s="787"/>
      <c r="AG342" s="787"/>
      <c r="AH342" s="669"/>
      <c r="AL342" s="662"/>
    </row>
    <row r="343" spans="1:38" ht="62.25" customHeight="1" x14ac:dyDescent="0.2">
      <c r="A343" s="668"/>
      <c r="B343" s="668"/>
      <c r="C343" s="668"/>
      <c r="D343" s="668"/>
      <c r="E343" s="668"/>
      <c r="F343" s="674"/>
      <c r="G343" s="674"/>
      <c r="H343" s="674"/>
      <c r="I343" s="674"/>
      <c r="J343" s="674"/>
      <c r="K343" s="674"/>
      <c r="L343" s="674"/>
      <c r="M343" s="674"/>
      <c r="N343" s="876"/>
      <c r="O343" s="674"/>
      <c r="P343" s="675"/>
      <c r="Q343" s="676"/>
      <c r="R343" s="677"/>
      <c r="S343" s="677"/>
      <c r="T343" s="677"/>
      <c r="U343" s="676"/>
      <c r="V343" s="676"/>
      <c r="W343" s="676"/>
      <c r="X343" s="676"/>
      <c r="Y343" s="676"/>
      <c r="Z343" s="669"/>
      <c r="AA343" s="669"/>
      <c r="AB343" s="669"/>
      <c r="AC343" s="669"/>
      <c r="AD343" s="787"/>
      <c r="AE343" s="787"/>
      <c r="AF343" s="787"/>
      <c r="AG343" s="787"/>
      <c r="AH343" s="669"/>
      <c r="AL343" s="662"/>
    </row>
    <row r="344" spans="1:38" ht="62.25" customHeight="1" x14ac:dyDescent="0.2">
      <c r="A344" s="668"/>
      <c r="B344" s="668"/>
      <c r="C344" s="668"/>
      <c r="D344" s="668"/>
      <c r="E344" s="668"/>
      <c r="F344" s="674"/>
      <c r="G344" s="674"/>
      <c r="H344" s="674"/>
      <c r="I344" s="674"/>
      <c r="J344" s="674"/>
      <c r="K344" s="674"/>
      <c r="L344" s="674"/>
      <c r="M344" s="674"/>
      <c r="N344" s="876"/>
      <c r="O344" s="674"/>
      <c r="P344" s="675"/>
      <c r="Q344" s="676"/>
      <c r="R344" s="677"/>
      <c r="S344" s="677"/>
      <c r="T344" s="677"/>
      <c r="U344" s="676"/>
      <c r="V344" s="676"/>
      <c r="W344" s="676"/>
      <c r="X344" s="676"/>
      <c r="Y344" s="676"/>
      <c r="Z344" s="669"/>
      <c r="AA344" s="669"/>
      <c r="AB344" s="669"/>
      <c r="AC344" s="669"/>
      <c r="AD344" s="787"/>
      <c r="AE344" s="787"/>
      <c r="AF344" s="787"/>
      <c r="AG344" s="787"/>
      <c r="AH344" s="669"/>
      <c r="AL344" s="662"/>
    </row>
    <row r="345" spans="1:38" ht="62.25" customHeight="1" x14ac:dyDescent="0.2">
      <c r="A345" s="668"/>
      <c r="B345" s="668"/>
      <c r="C345" s="668"/>
      <c r="D345" s="668"/>
      <c r="E345" s="668"/>
      <c r="F345" s="674"/>
      <c r="G345" s="674"/>
      <c r="H345" s="674"/>
      <c r="I345" s="674"/>
      <c r="J345" s="674"/>
      <c r="K345" s="674"/>
      <c r="L345" s="674"/>
      <c r="M345" s="674"/>
      <c r="N345" s="876"/>
      <c r="O345" s="674"/>
      <c r="P345" s="675"/>
      <c r="Q345" s="676"/>
      <c r="R345" s="677"/>
      <c r="S345" s="677"/>
      <c r="T345" s="677"/>
      <c r="U345" s="676"/>
      <c r="V345" s="676"/>
      <c r="W345" s="676"/>
      <c r="X345" s="676"/>
      <c r="Y345" s="676"/>
      <c r="Z345" s="669"/>
      <c r="AA345" s="669"/>
      <c r="AB345" s="669"/>
      <c r="AC345" s="669"/>
      <c r="AD345" s="787"/>
      <c r="AE345" s="787"/>
      <c r="AF345" s="787"/>
      <c r="AG345" s="787"/>
      <c r="AH345" s="669"/>
      <c r="AL345" s="662"/>
    </row>
    <row r="346" spans="1:38" ht="62.25" customHeight="1" x14ac:dyDescent="0.2">
      <c r="A346" s="668"/>
      <c r="B346" s="668"/>
      <c r="C346" s="668"/>
      <c r="D346" s="668"/>
      <c r="E346" s="668"/>
      <c r="F346" s="674"/>
      <c r="G346" s="674"/>
      <c r="H346" s="674"/>
      <c r="I346" s="674"/>
      <c r="J346" s="674"/>
      <c r="K346" s="674"/>
      <c r="L346" s="674"/>
      <c r="M346" s="674"/>
      <c r="N346" s="876"/>
      <c r="O346" s="674"/>
      <c r="P346" s="675"/>
      <c r="Q346" s="676"/>
      <c r="R346" s="677"/>
      <c r="S346" s="677"/>
      <c r="T346" s="677"/>
      <c r="U346" s="676"/>
      <c r="V346" s="676"/>
      <c r="W346" s="676"/>
      <c r="X346" s="676"/>
      <c r="Y346" s="676"/>
      <c r="Z346" s="669"/>
      <c r="AA346" s="669"/>
      <c r="AB346" s="669"/>
      <c r="AC346" s="669"/>
      <c r="AD346" s="787"/>
      <c r="AE346" s="787"/>
      <c r="AF346" s="787"/>
      <c r="AG346" s="787"/>
      <c r="AH346" s="669"/>
      <c r="AL346" s="662"/>
    </row>
    <row r="347" spans="1:38" ht="62.25" customHeight="1" x14ac:dyDescent="0.2">
      <c r="A347" s="668"/>
      <c r="B347" s="668"/>
      <c r="C347" s="668"/>
      <c r="D347" s="668"/>
      <c r="E347" s="668"/>
      <c r="F347" s="674"/>
      <c r="G347" s="674"/>
      <c r="H347" s="674"/>
      <c r="I347" s="674"/>
      <c r="J347" s="674"/>
      <c r="K347" s="674"/>
      <c r="L347" s="674"/>
      <c r="M347" s="674"/>
      <c r="N347" s="876"/>
      <c r="O347" s="674"/>
      <c r="P347" s="675"/>
      <c r="Q347" s="676"/>
      <c r="R347" s="677"/>
      <c r="S347" s="677"/>
      <c r="T347" s="677"/>
      <c r="U347" s="676"/>
      <c r="V347" s="676"/>
      <c r="W347" s="676"/>
      <c r="X347" s="676"/>
      <c r="Y347" s="676"/>
      <c r="Z347" s="669"/>
      <c r="AA347" s="669"/>
      <c r="AB347" s="669"/>
      <c r="AC347" s="669"/>
      <c r="AD347" s="787"/>
      <c r="AE347" s="787"/>
      <c r="AF347" s="787"/>
      <c r="AG347" s="787"/>
      <c r="AH347" s="669"/>
      <c r="AL347" s="662"/>
    </row>
    <row r="348" spans="1:38" ht="62.25" customHeight="1" x14ac:dyDescent="0.2">
      <c r="A348" s="668"/>
      <c r="B348" s="668"/>
      <c r="C348" s="668"/>
      <c r="D348" s="668"/>
      <c r="E348" s="668"/>
      <c r="F348" s="674"/>
      <c r="G348" s="674"/>
      <c r="H348" s="674"/>
      <c r="I348" s="674"/>
      <c r="J348" s="674"/>
      <c r="K348" s="674"/>
      <c r="L348" s="674"/>
      <c r="M348" s="674"/>
      <c r="N348" s="876"/>
      <c r="O348" s="674"/>
      <c r="P348" s="675"/>
      <c r="Q348" s="676"/>
      <c r="R348" s="677"/>
      <c r="S348" s="677"/>
      <c r="T348" s="677"/>
      <c r="U348" s="676"/>
      <c r="V348" s="676"/>
      <c r="W348" s="676"/>
      <c r="X348" s="676"/>
      <c r="Y348" s="676"/>
      <c r="Z348" s="669"/>
      <c r="AA348" s="669"/>
      <c r="AB348" s="669"/>
      <c r="AC348" s="669"/>
      <c r="AD348" s="787"/>
      <c r="AE348" s="787"/>
      <c r="AF348" s="787"/>
      <c r="AG348" s="787"/>
      <c r="AH348" s="669"/>
      <c r="AL348" s="662"/>
    </row>
    <row r="349" spans="1:38" ht="62.25" customHeight="1" x14ac:dyDescent="0.2">
      <c r="A349" s="668"/>
      <c r="B349" s="668"/>
      <c r="C349" s="668"/>
      <c r="D349" s="668"/>
      <c r="E349" s="668"/>
      <c r="F349" s="674"/>
      <c r="G349" s="674"/>
      <c r="H349" s="674"/>
      <c r="I349" s="674"/>
      <c r="J349" s="674"/>
      <c r="K349" s="674"/>
      <c r="L349" s="674"/>
      <c r="M349" s="674"/>
      <c r="N349" s="876"/>
      <c r="O349" s="674"/>
      <c r="P349" s="675"/>
      <c r="Q349" s="676"/>
      <c r="R349" s="677"/>
      <c r="S349" s="677"/>
      <c r="T349" s="677"/>
      <c r="U349" s="676"/>
      <c r="V349" s="676"/>
      <c r="W349" s="676"/>
      <c r="X349" s="676"/>
      <c r="Y349" s="676"/>
      <c r="Z349" s="669"/>
      <c r="AA349" s="669"/>
      <c r="AB349" s="669"/>
      <c r="AC349" s="669"/>
      <c r="AD349" s="787"/>
      <c r="AE349" s="787"/>
      <c r="AF349" s="787"/>
      <c r="AG349" s="787"/>
      <c r="AH349" s="669"/>
      <c r="AL349" s="662"/>
    </row>
    <row r="350" spans="1:38" ht="62.25" customHeight="1" x14ac:dyDescent="0.2">
      <c r="A350" s="668"/>
      <c r="B350" s="668"/>
      <c r="C350" s="668"/>
      <c r="D350" s="668"/>
      <c r="E350" s="668"/>
      <c r="F350" s="674"/>
      <c r="G350" s="674"/>
      <c r="H350" s="674"/>
      <c r="I350" s="674"/>
      <c r="J350" s="674"/>
      <c r="K350" s="674"/>
      <c r="L350" s="674"/>
      <c r="M350" s="674"/>
      <c r="N350" s="876"/>
      <c r="O350" s="674"/>
      <c r="P350" s="675"/>
      <c r="Q350" s="676"/>
      <c r="R350" s="677"/>
      <c r="S350" s="677"/>
      <c r="T350" s="677"/>
      <c r="U350" s="676"/>
      <c r="V350" s="676"/>
      <c r="W350" s="676"/>
      <c r="X350" s="676"/>
      <c r="Y350" s="676"/>
      <c r="Z350" s="669"/>
      <c r="AA350" s="669"/>
      <c r="AB350" s="669"/>
      <c r="AC350" s="669"/>
      <c r="AD350" s="787"/>
      <c r="AE350" s="787"/>
      <c r="AF350" s="787"/>
      <c r="AG350" s="787"/>
      <c r="AH350" s="669"/>
      <c r="AL350" s="662"/>
    </row>
    <row r="351" spans="1:38" ht="62.25" customHeight="1" x14ac:dyDescent="0.2">
      <c r="A351" s="668"/>
      <c r="B351" s="668"/>
      <c r="C351" s="668"/>
      <c r="D351" s="668"/>
      <c r="E351" s="668"/>
      <c r="F351" s="674"/>
      <c r="G351" s="674"/>
      <c r="H351" s="674"/>
      <c r="I351" s="674"/>
      <c r="J351" s="674"/>
      <c r="K351" s="674"/>
      <c r="L351" s="674"/>
      <c r="M351" s="674"/>
      <c r="N351" s="876"/>
      <c r="O351" s="674"/>
      <c r="P351" s="675"/>
      <c r="Q351" s="676"/>
      <c r="R351" s="677"/>
      <c r="S351" s="677"/>
      <c r="T351" s="677"/>
      <c r="U351" s="676"/>
      <c r="V351" s="676"/>
      <c r="W351" s="676"/>
      <c r="X351" s="676"/>
      <c r="Y351" s="676"/>
      <c r="Z351" s="669"/>
      <c r="AA351" s="669"/>
      <c r="AB351" s="669"/>
      <c r="AC351" s="669"/>
      <c r="AD351" s="787"/>
      <c r="AE351" s="787"/>
      <c r="AF351" s="787"/>
      <c r="AG351" s="787"/>
      <c r="AH351" s="669"/>
      <c r="AL351" s="662"/>
    </row>
    <row r="352" spans="1:38" ht="62.25" customHeight="1" x14ac:dyDescent="0.2">
      <c r="A352" s="668"/>
      <c r="B352" s="668"/>
      <c r="C352" s="668"/>
      <c r="D352" s="668"/>
      <c r="E352" s="668"/>
      <c r="F352" s="674"/>
      <c r="G352" s="674"/>
      <c r="H352" s="674"/>
      <c r="I352" s="674"/>
      <c r="J352" s="674"/>
      <c r="K352" s="674"/>
      <c r="L352" s="674"/>
      <c r="M352" s="674"/>
      <c r="N352" s="876"/>
      <c r="O352" s="674"/>
      <c r="P352" s="675"/>
      <c r="Q352" s="676"/>
      <c r="R352" s="677"/>
      <c r="S352" s="677"/>
      <c r="T352" s="677"/>
      <c r="U352" s="676"/>
      <c r="V352" s="676"/>
      <c r="W352" s="676"/>
      <c r="X352" s="676"/>
      <c r="Y352" s="676"/>
      <c r="Z352" s="669"/>
      <c r="AA352" s="669"/>
      <c r="AB352" s="669"/>
      <c r="AC352" s="669"/>
      <c r="AD352" s="787"/>
      <c r="AE352" s="787"/>
      <c r="AF352" s="787"/>
      <c r="AG352" s="787"/>
      <c r="AH352" s="669"/>
      <c r="AL352" s="662"/>
    </row>
    <row r="353" spans="1:38" ht="62.25" customHeight="1" x14ac:dyDescent="0.2">
      <c r="A353" s="668"/>
      <c r="B353" s="668"/>
      <c r="C353" s="668"/>
      <c r="D353" s="668"/>
      <c r="E353" s="668"/>
      <c r="F353" s="674"/>
      <c r="G353" s="674"/>
      <c r="H353" s="674"/>
      <c r="I353" s="674"/>
      <c r="J353" s="674"/>
      <c r="K353" s="674"/>
      <c r="L353" s="674"/>
      <c r="M353" s="674"/>
      <c r="N353" s="876"/>
      <c r="O353" s="674"/>
      <c r="P353" s="675"/>
      <c r="Q353" s="676"/>
      <c r="R353" s="677"/>
      <c r="S353" s="677"/>
      <c r="T353" s="677"/>
      <c r="U353" s="676"/>
      <c r="V353" s="676"/>
      <c r="W353" s="676"/>
      <c r="X353" s="676"/>
      <c r="Y353" s="676"/>
      <c r="Z353" s="669"/>
      <c r="AA353" s="669"/>
      <c r="AB353" s="669"/>
      <c r="AC353" s="669"/>
      <c r="AD353" s="787"/>
      <c r="AE353" s="787"/>
      <c r="AF353" s="787"/>
      <c r="AG353" s="787"/>
      <c r="AH353" s="669"/>
      <c r="AL353" s="662"/>
    </row>
    <row r="354" spans="1:38" ht="62.25" customHeight="1" x14ac:dyDescent="0.2">
      <c r="A354" s="668"/>
      <c r="B354" s="668"/>
      <c r="C354" s="668"/>
      <c r="D354" s="668"/>
      <c r="E354" s="668"/>
      <c r="F354" s="674"/>
      <c r="G354" s="674"/>
      <c r="H354" s="674"/>
      <c r="I354" s="674"/>
      <c r="J354" s="674"/>
      <c r="K354" s="674"/>
      <c r="L354" s="674"/>
      <c r="M354" s="674"/>
      <c r="N354" s="876"/>
      <c r="O354" s="674"/>
      <c r="P354" s="675"/>
      <c r="Q354" s="676"/>
      <c r="R354" s="677"/>
      <c r="S354" s="677"/>
      <c r="T354" s="677"/>
      <c r="U354" s="676"/>
      <c r="V354" s="676"/>
      <c r="W354" s="676"/>
      <c r="X354" s="676"/>
      <c r="Y354" s="676"/>
      <c r="Z354" s="669"/>
      <c r="AA354" s="669"/>
      <c r="AB354" s="669"/>
      <c r="AC354" s="669"/>
      <c r="AD354" s="787"/>
      <c r="AE354" s="787"/>
      <c r="AF354" s="787"/>
      <c r="AG354" s="787"/>
      <c r="AH354" s="669"/>
      <c r="AL354" s="662"/>
    </row>
    <row r="355" spans="1:38" ht="62.25" customHeight="1" x14ac:dyDescent="0.2">
      <c r="A355" s="668"/>
      <c r="B355" s="668"/>
      <c r="C355" s="668"/>
      <c r="D355" s="668"/>
      <c r="E355" s="668"/>
      <c r="F355" s="674"/>
      <c r="G355" s="674"/>
      <c r="H355" s="674"/>
      <c r="I355" s="674"/>
      <c r="J355" s="674"/>
      <c r="K355" s="674"/>
      <c r="L355" s="674"/>
      <c r="M355" s="674"/>
      <c r="N355" s="876"/>
      <c r="O355" s="674"/>
      <c r="P355" s="675"/>
      <c r="Q355" s="676"/>
      <c r="R355" s="677"/>
      <c r="S355" s="677"/>
      <c r="T355" s="677"/>
      <c r="U355" s="676"/>
      <c r="V355" s="676"/>
      <c r="W355" s="676"/>
      <c r="X355" s="676"/>
      <c r="Y355" s="676"/>
      <c r="Z355" s="669"/>
      <c r="AA355" s="669"/>
      <c r="AB355" s="669"/>
      <c r="AC355" s="669"/>
      <c r="AD355" s="787"/>
      <c r="AE355" s="787"/>
      <c r="AF355" s="787"/>
      <c r="AG355" s="787"/>
      <c r="AH355" s="669"/>
      <c r="AL355" s="662"/>
    </row>
    <row r="356" spans="1:38" ht="62.25" customHeight="1" x14ac:dyDescent="0.2">
      <c r="A356" s="668"/>
      <c r="B356" s="668"/>
      <c r="C356" s="668"/>
      <c r="D356" s="668"/>
      <c r="E356" s="668"/>
      <c r="F356" s="674"/>
      <c r="G356" s="674"/>
      <c r="H356" s="674"/>
      <c r="I356" s="674"/>
      <c r="J356" s="674"/>
      <c r="K356" s="674"/>
      <c r="L356" s="674"/>
      <c r="M356" s="674"/>
      <c r="N356" s="876"/>
      <c r="O356" s="674"/>
      <c r="P356" s="675"/>
      <c r="Q356" s="676"/>
      <c r="R356" s="677"/>
      <c r="S356" s="677"/>
      <c r="T356" s="677"/>
      <c r="U356" s="676"/>
      <c r="V356" s="676"/>
      <c r="W356" s="676"/>
      <c r="X356" s="676"/>
      <c r="Y356" s="676"/>
      <c r="Z356" s="669"/>
      <c r="AA356" s="669"/>
      <c r="AB356" s="669"/>
      <c r="AC356" s="669"/>
      <c r="AD356" s="787"/>
      <c r="AE356" s="787"/>
      <c r="AF356" s="787"/>
      <c r="AG356" s="787"/>
      <c r="AH356" s="669"/>
      <c r="AL356" s="662"/>
    </row>
    <row r="357" spans="1:38" ht="62.25" customHeight="1" x14ac:dyDescent="0.2">
      <c r="A357" s="668"/>
      <c r="B357" s="668"/>
      <c r="C357" s="668"/>
      <c r="D357" s="668"/>
      <c r="E357" s="668"/>
      <c r="F357" s="674"/>
      <c r="G357" s="674"/>
      <c r="H357" s="674"/>
      <c r="I357" s="674"/>
      <c r="J357" s="674"/>
      <c r="K357" s="674"/>
      <c r="L357" s="674"/>
      <c r="M357" s="674"/>
      <c r="N357" s="876"/>
      <c r="O357" s="674"/>
      <c r="P357" s="675"/>
      <c r="Q357" s="676"/>
      <c r="R357" s="677"/>
      <c r="S357" s="677"/>
      <c r="T357" s="677"/>
      <c r="U357" s="676"/>
      <c r="V357" s="676"/>
      <c r="W357" s="676"/>
      <c r="X357" s="676"/>
      <c r="Y357" s="676"/>
      <c r="Z357" s="669"/>
      <c r="AA357" s="669"/>
      <c r="AB357" s="669"/>
      <c r="AC357" s="669"/>
      <c r="AD357" s="787"/>
      <c r="AE357" s="787"/>
      <c r="AF357" s="787"/>
      <c r="AG357" s="787"/>
      <c r="AH357" s="669"/>
      <c r="AL357" s="662"/>
    </row>
    <row r="358" spans="1:38" ht="62.25" customHeight="1" x14ac:dyDescent="0.2">
      <c r="A358" s="668"/>
      <c r="B358" s="668"/>
      <c r="C358" s="668"/>
      <c r="D358" s="668"/>
      <c r="E358" s="668"/>
      <c r="F358" s="674"/>
      <c r="G358" s="674"/>
      <c r="H358" s="674"/>
      <c r="I358" s="674"/>
      <c r="J358" s="674"/>
      <c r="K358" s="674"/>
      <c r="L358" s="674"/>
      <c r="M358" s="674"/>
      <c r="N358" s="876"/>
      <c r="O358" s="674"/>
      <c r="P358" s="675"/>
      <c r="Q358" s="676"/>
      <c r="R358" s="677"/>
      <c r="S358" s="677"/>
      <c r="T358" s="677"/>
      <c r="U358" s="676"/>
      <c r="V358" s="676"/>
      <c r="W358" s="676"/>
      <c r="X358" s="676"/>
      <c r="Y358" s="676"/>
      <c r="Z358" s="669"/>
      <c r="AA358" s="669"/>
      <c r="AB358" s="669"/>
      <c r="AC358" s="669"/>
      <c r="AD358" s="787"/>
      <c r="AE358" s="787"/>
      <c r="AF358" s="787"/>
      <c r="AG358" s="787"/>
      <c r="AH358" s="669"/>
      <c r="AL358" s="662"/>
    </row>
    <row r="359" spans="1:38" ht="62.25" customHeight="1" x14ac:dyDescent="0.2">
      <c r="A359" s="668"/>
      <c r="B359" s="668"/>
      <c r="C359" s="668"/>
      <c r="D359" s="668"/>
      <c r="E359" s="668"/>
      <c r="F359" s="674"/>
      <c r="G359" s="674"/>
      <c r="H359" s="674"/>
      <c r="I359" s="674"/>
      <c r="J359" s="674"/>
      <c r="K359" s="674"/>
      <c r="L359" s="674"/>
      <c r="M359" s="674"/>
      <c r="N359" s="876"/>
      <c r="O359" s="674"/>
      <c r="P359" s="675"/>
      <c r="Q359" s="676"/>
      <c r="R359" s="677"/>
      <c r="S359" s="677"/>
      <c r="T359" s="677"/>
      <c r="U359" s="676"/>
      <c r="V359" s="676"/>
      <c r="W359" s="676"/>
      <c r="X359" s="676"/>
      <c r="Y359" s="676"/>
      <c r="Z359" s="669"/>
      <c r="AA359" s="669"/>
      <c r="AB359" s="669"/>
      <c r="AC359" s="669"/>
      <c r="AD359" s="787"/>
      <c r="AE359" s="787"/>
      <c r="AF359" s="787"/>
      <c r="AG359" s="787"/>
      <c r="AH359" s="669"/>
      <c r="AL359" s="662"/>
    </row>
    <row r="360" spans="1:38" ht="62.25" customHeight="1" x14ac:dyDescent="0.2">
      <c r="A360" s="668"/>
      <c r="B360" s="668"/>
      <c r="C360" s="668"/>
      <c r="D360" s="668"/>
      <c r="E360" s="668"/>
      <c r="F360" s="674"/>
      <c r="G360" s="674"/>
      <c r="H360" s="674"/>
      <c r="I360" s="674"/>
      <c r="J360" s="674"/>
      <c r="K360" s="674"/>
      <c r="L360" s="674"/>
      <c r="M360" s="674"/>
      <c r="N360" s="876"/>
      <c r="O360" s="674"/>
      <c r="P360" s="675"/>
      <c r="Q360" s="676"/>
      <c r="R360" s="677"/>
      <c r="S360" s="677"/>
      <c r="T360" s="677"/>
      <c r="U360" s="676"/>
      <c r="V360" s="676"/>
      <c r="W360" s="676"/>
      <c r="X360" s="676"/>
      <c r="Y360" s="676"/>
      <c r="Z360" s="669"/>
      <c r="AA360" s="669"/>
      <c r="AB360" s="669"/>
      <c r="AC360" s="669"/>
      <c r="AD360" s="787"/>
      <c r="AE360" s="787"/>
      <c r="AF360" s="787"/>
      <c r="AG360" s="787"/>
      <c r="AH360" s="669"/>
      <c r="AL360" s="662"/>
    </row>
    <row r="361" spans="1:38" ht="62.25" customHeight="1" x14ac:dyDescent="0.2">
      <c r="A361" s="668"/>
      <c r="B361" s="668"/>
      <c r="C361" s="668"/>
      <c r="D361" s="668"/>
      <c r="E361" s="668"/>
      <c r="F361" s="674"/>
      <c r="G361" s="674"/>
      <c r="H361" s="674"/>
      <c r="I361" s="674"/>
      <c r="J361" s="674"/>
      <c r="K361" s="674"/>
      <c r="L361" s="674"/>
      <c r="M361" s="674"/>
      <c r="N361" s="876"/>
      <c r="O361" s="674"/>
      <c r="P361" s="675"/>
      <c r="Q361" s="676"/>
      <c r="R361" s="677"/>
      <c r="S361" s="677"/>
      <c r="T361" s="677"/>
      <c r="U361" s="676"/>
      <c r="V361" s="676"/>
      <c r="W361" s="676"/>
      <c r="X361" s="676"/>
      <c r="Y361" s="676"/>
      <c r="Z361" s="669"/>
      <c r="AA361" s="669"/>
      <c r="AB361" s="669"/>
      <c r="AC361" s="669"/>
      <c r="AD361" s="787"/>
      <c r="AE361" s="787"/>
      <c r="AF361" s="787"/>
      <c r="AG361" s="787"/>
      <c r="AH361" s="669"/>
      <c r="AL361" s="662"/>
    </row>
    <row r="362" spans="1:38" ht="62.25" customHeight="1" x14ac:dyDescent="0.2">
      <c r="A362" s="668"/>
      <c r="B362" s="668"/>
      <c r="C362" s="668"/>
      <c r="D362" s="668"/>
      <c r="E362" s="668"/>
      <c r="F362" s="674"/>
      <c r="G362" s="674"/>
      <c r="H362" s="674"/>
      <c r="I362" s="674"/>
      <c r="J362" s="674"/>
      <c r="K362" s="674"/>
      <c r="L362" s="674"/>
      <c r="M362" s="674"/>
      <c r="N362" s="876"/>
      <c r="O362" s="674"/>
      <c r="P362" s="675"/>
      <c r="Q362" s="676"/>
      <c r="R362" s="677"/>
      <c r="S362" s="677"/>
      <c r="T362" s="677"/>
      <c r="U362" s="676"/>
      <c r="V362" s="676"/>
      <c r="W362" s="676"/>
      <c r="X362" s="676"/>
      <c r="Y362" s="676"/>
      <c r="Z362" s="669"/>
      <c r="AA362" s="669"/>
      <c r="AB362" s="669"/>
      <c r="AC362" s="669"/>
      <c r="AD362" s="787"/>
      <c r="AE362" s="787"/>
      <c r="AF362" s="787"/>
      <c r="AG362" s="787"/>
      <c r="AH362" s="669"/>
      <c r="AL362" s="662"/>
    </row>
    <row r="363" spans="1:38" ht="62.25" customHeight="1" x14ac:dyDescent="0.2">
      <c r="A363" s="668"/>
      <c r="B363" s="668"/>
      <c r="C363" s="668"/>
      <c r="D363" s="668"/>
      <c r="E363" s="668"/>
      <c r="F363" s="674"/>
      <c r="G363" s="674"/>
      <c r="H363" s="674"/>
      <c r="I363" s="674"/>
      <c r="J363" s="674"/>
      <c r="K363" s="674"/>
      <c r="L363" s="674"/>
      <c r="M363" s="674"/>
      <c r="N363" s="876"/>
      <c r="O363" s="674"/>
      <c r="P363" s="675"/>
      <c r="Q363" s="676"/>
      <c r="R363" s="677"/>
      <c r="S363" s="677"/>
      <c r="T363" s="677"/>
      <c r="U363" s="676"/>
      <c r="V363" s="676"/>
      <c r="W363" s="676"/>
      <c r="X363" s="676"/>
      <c r="Y363" s="676"/>
      <c r="Z363" s="669"/>
      <c r="AA363" s="669"/>
      <c r="AB363" s="669"/>
      <c r="AC363" s="669"/>
      <c r="AD363" s="787"/>
      <c r="AE363" s="787"/>
      <c r="AF363" s="787"/>
      <c r="AG363" s="787"/>
      <c r="AH363" s="669"/>
      <c r="AL363" s="662"/>
    </row>
    <row r="364" spans="1:38" ht="62.25" customHeight="1" x14ac:dyDescent="0.2">
      <c r="A364" s="668"/>
      <c r="B364" s="668"/>
      <c r="C364" s="668"/>
      <c r="D364" s="668"/>
      <c r="E364" s="668"/>
      <c r="F364" s="674"/>
      <c r="G364" s="674"/>
      <c r="H364" s="674"/>
      <c r="I364" s="674"/>
      <c r="J364" s="674"/>
      <c r="K364" s="674"/>
      <c r="L364" s="674"/>
      <c r="M364" s="674"/>
      <c r="N364" s="876"/>
      <c r="O364" s="674"/>
      <c r="P364" s="675"/>
      <c r="Q364" s="676"/>
      <c r="R364" s="677"/>
      <c r="S364" s="677"/>
      <c r="T364" s="677"/>
      <c r="U364" s="676"/>
      <c r="V364" s="676"/>
      <c r="W364" s="676"/>
      <c r="X364" s="676"/>
      <c r="Y364" s="676"/>
      <c r="Z364" s="669"/>
      <c r="AA364" s="669"/>
      <c r="AB364" s="669"/>
      <c r="AC364" s="669"/>
      <c r="AD364" s="787"/>
      <c r="AE364" s="787"/>
      <c r="AF364" s="787"/>
      <c r="AG364" s="787"/>
      <c r="AH364" s="669"/>
      <c r="AL364" s="662"/>
    </row>
    <row r="365" spans="1:38" ht="62.25" customHeight="1" x14ac:dyDescent="0.2">
      <c r="A365" s="668"/>
      <c r="B365" s="668"/>
      <c r="C365" s="668"/>
      <c r="D365" s="668"/>
      <c r="E365" s="668"/>
      <c r="F365" s="674"/>
      <c r="G365" s="674"/>
      <c r="H365" s="674"/>
      <c r="I365" s="674"/>
      <c r="J365" s="674"/>
      <c r="K365" s="674"/>
      <c r="L365" s="674"/>
      <c r="M365" s="674"/>
      <c r="N365" s="876"/>
      <c r="O365" s="674"/>
      <c r="P365" s="675"/>
      <c r="Q365" s="676"/>
      <c r="R365" s="677"/>
      <c r="S365" s="677"/>
      <c r="T365" s="677"/>
      <c r="U365" s="676"/>
      <c r="V365" s="676"/>
      <c r="W365" s="676"/>
      <c r="X365" s="676"/>
      <c r="Y365" s="676"/>
      <c r="Z365" s="669"/>
      <c r="AA365" s="669"/>
      <c r="AB365" s="669"/>
      <c r="AC365" s="669"/>
      <c r="AD365" s="787"/>
      <c r="AE365" s="787"/>
      <c r="AF365" s="787"/>
      <c r="AG365" s="787"/>
      <c r="AH365" s="669"/>
      <c r="AL365" s="662"/>
    </row>
    <row r="366" spans="1:38" ht="62.25" customHeight="1" x14ac:dyDescent="0.2">
      <c r="A366" s="668"/>
      <c r="B366" s="668"/>
      <c r="C366" s="668"/>
      <c r="D366" s="668"/>
      <c r="E366" s="668"/>
      <c r="F366" s="674"/>
      <c r="G366" s="674"/>
      <c r="H366" s="674"/>
      <c r="I366" s="674"/>
      <c r="J366" s="674"/>
      <c r="K366" s="674"/>
      <c r="L366" s="674"/>
      <c r="M366" s="674"/>
      <c r="N366" s="876"/>
      <c r="O366" s="674"/>
      <c r="P366" s="675"/>
      <c r="Q366" s="676"/>
      <c r="R366" s="677"/>
      <c r="S366" s="677"/>
      <c r="T366" s="677"/>
      <c r="U366" s="676"/>
      <c r="V366" s="676"/>
      <c r="W366" s="676"/>
      <c r="X366" s="676"/>
      <c r="Y366" s="676"/>
      <c r="Z366" s="669"/>
      <c r="AA366" s="669"/>
      <c r="AB366" s="669"/>
      <c r="AC366" s="669"/>
      <c r="AD366" s="787"/>
      <c r="AE366" s="787"/>
      <c r="AF366" s="787"/>
      <c r="AG366" s="787"/>
      <c r="AH366" s="669"/>
      <c r="AL366" s="662"/>
    </row>
    <row r="367" spans="1:38" ht="62.25" customHeight="1" x14ac:dyDescent="0.2">
      <c r="A367" s="668"/>
      <c r="B367" s="668"/>
      <c r="C367" s="668"/>
      <c r="D367" s="668"/>
      <c r="E367" s="668"/>
      <c r="F367" s="674"/>
      <c r="G367" s="674"/>
      <c r="H367" s="674"/>
      <c r="I367" s="674"/>
      <c r="J367" s="674"/>
      <c r="K367" s="674"/>
      <c r="L367" s="674"/>
      <c r="M367" s="674"/>
      <c r="N367" s="876"/>
      <c r="O367" s="674"/>
      <c r="P367" s="675"/>
      <c r="Q367" s="676"/>
      <c r="R367" s="677"/>
      <c r="S367" s="677"/>
      <c r="T367" s="677"/>
      <c r="U367" s="676"/>
      <c r="V367" s="676"/>
      <c r="W367" s="676"/>
      <c r="X367" s="676"/>
      <c r="Y367" s="676"/>
      <c r="Z367" s="669"/>
      <c r="AA367" s="669"/>
      <c r="AB367" s="669"/>
      <c r="AC367" s="669"/>
      <c r="AD367" s="787"/>
      <c r="AE367" s="787"/>
      <c r="AF367" s="787"/>
      <c r="AG367" s="787"/>
      <c r="AH367" s="669"/>
      <c r="AL367" s="662"/>
    </row>
    <row r="368" spans="1:38" ht="62.25" customHeight="1" x14ac:dyDescent="0.2">
      <c r="A368" s="668"/>
      <c r="B368" s="668"/>
      <c r="C368" s="668"/>
      <c r="D368" s="668"/>
      <c r="E368" s="668"/>
      <c r="F368" s="674"/>
      <c r="G368" s="674"/>
      <c r="H368" s="674"/>
      <c r="I368" s="674"/>
      <c r="J368" s="674"/>
      <c r="K368" s="674"/>
      <c r="L368" s="674"/>
      <c r="M368" s="674"/>
      <c r="N368" s="876"/>
      <c r="O368" s="674"/>
      <c r="P368" s="675"/>
      <c r="Q368" s="676"/>
      <c r="R368" s="677"/>
      <c r="S368" s="677"/>
      <c r="T368" s="677"/>
      <c r="U368" s="676"/>
      <c r="V368" s="676"/>
      <c r="W368" s="676"/>
      <c r="X368" s="676"/>
      <c r="Y368" s="676"/>
      <c r="Z368" s="669"/>
      <c r="AA368" s="669"/>
      <c r="AB368" s="669"/>
      <c r="AC368" s="669"/>
      <c r="AD368" s="787"/>
      <c r="AE368" s="787"/>
      <c r="AF368" s="787"/>
      <c r="AG368" s="787"/>
      <c r="AH368" s="669"/>
      <c r="AL368" s="662"/>
    </row>
    <row r="369" spans="1:38" ht="62.25" customHeight="1" x14ac:dyDescent="0.2">
      <c r="A369" s="668"/>
      <c r="B369" s="668"/>
      <c r="C369" s="668"/>
      <c r="D369" s="668"/>
      <c r="E369" s="668"/>
      <c r="F369" s="674"/>
      <c r="G369" s="674"/>
      <c r="H369" s="674"/>
      <c r="I369" s="674"/>
      <c r="J369" s="674"/>
      <c r="K369" s="674"/>
      <c r="L369" s="674"/>
      <c r="M369" s="674"/>
      <c r="N369" s="876"/>
      <c r="O369" s="674"/>
      <c r="P369" s="675"/>
      <c r="Q369" s="676"/>
      <c r="R369" s="677"/>
      <c r="S369" s="677"/>
      <c r="T369" s="677"/>
      <c r="U369" s="676"/>
      <c r="V369" s="676"/>
      <c r="W369" s="676"/>
      <c r="X369" s="676"/>
      <c r="Y369" s="676"/>
      <c r="Z369" s="669"/>
      <c r="AA369" s="669"/>
      <c r="AB369" s="669"/>
      <c r="AC369" s="669"/>
      <c r="AD369" s="787"/>
      <c r="AE369" s="787"/>
      <c r="AF369" s="787"/>
      <c r="AG369" s="787"/>
      <c r="AH369" s="669"/>
      <c r="AL369" s="662"/>
    </row>
    <row r="370" spans="1:38" ht="62.25" customHeight="1" x14ac:dyDescent="0.2">
      <c r="A370" s="668"/>
      <c r="B370" s="668"/>
      <c r="C370" s="668"/>
      <c r="D370" s="668"/>
      <c r="E370" s="668"/>
      <c r="F370" s="674"/>
      <c r="G370" s="674"/>
      <c r="H370" s="674"/>
      <c r="I370" s="674"/>
      <c r="J370" s="674"/>
      <c r="K370" s="674"/>
      <c r="L370" s="674"/>
      <c r="M370" s="674"/>
      <c r="N370" s="876"/>
      <c r="O370" s="674"/>
      <c r="P370" s="675"/>
      <c r="Q370" s="676"/>
      <c r="R370" s="677"/>
      <c r="S370" s="677"/>
      <c r="T370" s="677"/>
      <c r="U370" s="676"/>
      <c r="V370" s="676"/>
      <c r="W370" s="676"/>
      <c r="X370" s="676"/>
      <c r="Y370" s="676"/>
      <c r="Z370" s="669"/>
      <c r="AA370" s="669"/>
      <c r="AB370" s="669"/>
      <c r="AC370" s="669"/>
      <c r="AD370" s="787"/>
      <c r="AE370" s="787"/>
      <c r="AF370" s="787"/>
      <c r="AG370" s="787"/>
      <c r="AH370" s="669"/>
      <c r="AL370" s="662"/>
    </row>
    <row r="371" spans="1:38" ht="62.25" customHeight="1" x14ac:dyDescent="0.2">
      <c r="A371" s="668"/>
      <c r="B371" s="668"/>
      <c r="C371" s="668"/>
      <c r="D371" s="668"/>
      <c r="E371" s="668"/>
      <c r="F371" s="674"/>
      <c r="G371" s="674"/>
      <c r="H371" s="674"/>
      <c r="I371" s="674"/>
      <c r="J371" s="674"/>
      <c r="K371" s="674"/>
      <c r="L371" s="674"/>
      <c r="M371" s="674"/>
      <c r="N371" s="876"/>
      <c r="O371" s="674"/>
      <c r="P371" s="675"/>
      <c r="Q371" s="676"/>
      <c r="R371" s="677"/>
      <c r="S371" s="677"/>
      <c r="T371" s="677"/>
      <c r="U371" s="676"/>
      <c r="V371" s="676"/>
      <c r="W371" s="676"/>
      <c r="X371" s="676"/>
      <c r="Y371" s="676"/>
      <c r="Z371" s="669"/>
      <c r="AA371" s="669"/>
      <c r="AB371" s="669"/>
      <c r="AC371" s="669"/>
      <c r="AD371" s="787"/>
      <c r="AE371" s="787"/>
      <c r="AF371" s="787"/>
      <c r="AG371" s="787"/>
      <c r="AH371" s="669"/>
      <c r="AL371" s="662"/>
    </row>
    <row r="372" spans="1:38" ht="62.25" customHeight="1" x14ac:dyDescent="0.2">
      <c r="A372" s="668"/>
      <c r="B372" s="668"/>
      <c r="C372" s="668"/>
      <c r="D372" s="668"/>
      <c r="E372" s="668"/>
      <c r="F372" s="674"/>
      <c r="G372" s="674"/>
      <c r="H372" s="674"/>
      <c r="I372" s="674"/>
      <c r="J372" s="674"/>
      <c r="K372" s="674"/>
      <c r="L372" s="674"/>
      <c r="M372" s="674"/>
      <c r="N372" s="876"/>
      <c r="O372" s="674"/>
      <c r="P372" s="675"/>
      <c r="Q372" s="676"/>
      <c r="R372" s="677"/>
      <c r="S372" s="677"/>
      <c r="T372" s="677"/>
      <c r="U372" s="676"/>
      <c r="V372" s="676"/>
      <c r="W372" s="676"/>
      <c r="X372" s="676"/>
      <c r="Y372" s="676"/>
      <c r="Z372" s="669"/>
      <c r="AA372" s="669"/>
      <c r="AB372" s="669"/>
      <c r="AC372" s="669"/>
      <c r="AD372" s="787"/>
      <c r="AE372" s="787"/>
      <c r="AF372" s="787"/>
      <c r="AG372" s="787"/>
      <c r="AH372" s="669"/>
      <c r="AL372" s="662"/>
    </row>
    <row r="373" spans="1:38" ht="62.25" customHeight="1" x14ac:dyDescent="0.2">
      <c r="A373" s="668"/>
      <c r="B373" s="668"/>
      <c r="C373" s="668"/>
      <c r="D373" s="668"/>
      <c r="E373" s="668"/>
      <c r="F373" s="674"/>
      <c r="G373" s="674"/>
      <c r="H373" s="674"/>
      <c r="I373" s="674"/>
      <c r="J373" s="674"/>
      <c r="K373" s="674"/>
      <c r="L373" s="674"/>
      <c r="M373" s="674"/>
      <c r="N373" s="876"/>
      <c r="O373" s="674"/>
      <c r="P373" s="675"/>
      <c r="Q373" s="676"/>
      <c r="R373" s="677"/>
      <c r="S373" s="677"/>
      <c r="T373" s="677"/>
      <c r="U373" s="676"/>
      <c r="V373" s="676"/>
      <c r="W373" s="676"/>
      <c r="X373" s="676"/>
      <c r="Y373" s="676"/>
      <c r="Z373" s="669"/>
      <c r="AA373" s="669"/>
      <c r="AB373" s="669"/>
      <c r="AC373" s="669"/>
      <c r="AD373" s="787"/>
      <c r="AE373" s="787"/>
      <c r="AF373" s="787"/>
      <c r="AG373" s="787"/>
      <c r="AH373" s="669"/>
      <c r="AL373" s="662"/>
    </row>
    <row r="374" spans="1:38" ht="62.25" customHeight="1" x14ac:dyDescent="0.2">
      <c r="A374" s="668"/>
      <c r="B374" s="668"/>
      <c r="C374" s="668"/>
      <c r="D374" s="668"/>
      <c r="E374" s="668"/>
      <c r="F374" s="674"/>
      <c r="G374" s="674"/>
      <c r="H374" s="674"/>
      <c r="I374" s="674"/>
      <c r="J374" s="674"/>
      <c r="K374" s="674"/>
      <c r="L374" s="674"/>
      <c r="M374" s="674"/>
      <c r="N374" s="876"/>
      <c r="O374" s="674"/>
      <c r="P374" s="675"/>
      <c r="Q374" s="676"/>
      <c r="R374" s="677"/>
      <c r="S374" s="677"/>
      <c r="T374" s="677"/>
      <c r="U374" s="676"/>
      <c r="V374" s="676"/>
      <c r="W374" s="676"/>
      <c r="X374" s="676"/>
      <c r="Y374" s="676"/>
      <c r="Z374" s="669"/>
      <c r="AA374" s="669"/>
      <c r="AB374" s="669"/>
      <c r="AC374" s="669"/>
      <c r="AD374" s="787"/>
      <c r="AE374" s="787"/>
      <c r="AF374" s="787"/>
      <c r="AG374" s="787"/>
      <c r="AH374" s="669"/>
      <c r="AL374" s="662"/>
    </row>
    <row r="375" spans="1:38" ht="62.25" customHeight="1" x14ac:dyDescent="0.2">
      <c r="A375" s="668"/>
      <c r="B375" s="668"/>
      <c r="C375" s="668"/>
      <c r="D375" s="668"/>
      <c r="E375" s="668"/>
      <c r="F375" s="674"/>
      <c r="G375" s="674"/>
      <c r="H375" s="674"/>
      <c r="I375" s="674"/>
      <c r="J375" s="674"/>
      <c r="K375" s="674"/>
      <c r="L375" s="674"/>
      <c r="M375" s="674"/>
      <c r="N375" s="876"/>
      <c r="O375" s="674"/>
      <c r="P375" s="675"/>
      <c r="Q375" s="676"/>
      <c r="R375" s="677"/>
      <c r="S375" s="677"/>
      <c r="T375" s="677"/>
      <c r="U375" s="676"/>
      <c r="V375" s="676"/>
      <c r="W375" s="676"/>
      <c r="X375" s="676"/>
      <c r="Y375" s="676"/>
      <c r="Z375" s="669"/>
      <c r="AA375" s="669"/>
      <c r="AB375" s="669"/>
      <c r="AC375" s="669"/>
      <c r="AD375" s="787"/>
      <c r="AE375" s="787"/>
      <c r="AF375" s="787"/>
      <c r="AG375" s="787"/>
      <c r="AH375" s="669"/>
      <c r="AL375" s="662"/>
    </row>
    <row r="376" spans="1:38" ht="62.25" customHeight="1" x14ac:dyDescent="0.2">
      <c r="A376" s="668"/>
      <c r="B376" s="668"/>
      <c r="C376" s="668"/>
      <c r="D376" s="668"/>
      <c r="E376" s="668"/>
      <c r="F376" s="674"/>
      <c r="G376" s="674"/>
      <c r="H376" s="674"/>
      <c r="I376" s="674"/>
      <c r="J376" s="674"/>
      <c r="K376" s="674"/>
      <c r="L376" s="674"/>
      <c r="M376" s="674"/>
      <c r="N376" s="876"/>
      <c r="O376" s="674"/>
      <c r="P376" s="675"/>
      <c r="Q376" s="676"/>
      <c r="R376" s="677"/>
      <c r="S376" s="677"/>
      <c r="T376" s="677"/>
      <c r="U376" s="676"/>
      <c r="V376" s="676"/>
      <c r="W376" s="676"/>
      <c r="X376" s="676"/>
      <c r="Y376" s="676"/>
      <c r="Z376" s="669"/>
      <c r="AA376" s="669"/>
      <c r="AB376" s="669"/>
      <c r="AC376" s="669"/>
      <c r="AD376" s="787"/>
      <c r="AE376" s="787"/>
      <c r="AF376" s="787"/>
      <c r="AG376" s="787"/>
      <c r="AH376" s="669"/>
      <c r="AL376" s="662"/>
    </row>
    <row r="377" spans="1:38" ht="62.25" customHeight="1" x14ac:dyDescent="0.2">
      <c r="A377" s="668"/>
      <c r="B377" s="668"/>
      <c r="C377" s="668"/>
      <c r="D377" s="668"/>
      <c r="E377" s="668"/>
      <c r="F377" s="674"/>
      <c r="G377" s="674"/>
      <c r="H377" s="674"/>
      <c r="I377" s="674"/>
      <c r="J377" s="674"/>
      <c r="K377" s="674"/>
      <c r="L377" s="674"/>
      <c r="M377" s="674"/>
      <c r="N377" s="876"/>
      <c r="O377" s="674"/>
      <c r="P377" s="675"/>
      <c r="Q377" s="676"/>
      <c r="R377" s="677"/>
      <c r="S377" s="677"/>
      <c r="T377" s="677"/>
      <c r="U377" s="676"/>
      <c r="V377" s="676"/>
      <c r="W377" s="676"/>
      <c r="X377" s="676"/>
      <c r="Y377" s="676"/>
      <c r="Z377" s="669"/>
      <c r="AA377" s="669"/>
      <c r="AB377" s="669"/>
      <c r="AC377" s="669"/>
      <c r="AD377" s="787"/>
      <c r="AE377" s="787"/>
      <c r="AF377" s="787"/>
      <c r="AG377" s="787"/>
      <c r="AH377" s="669"/>
      <c r="AL377" s="662"/>
    </row>
    <row r="378" spans="1:38" ht="62.25" customHeight="1" x14ac:dyDescent="0.2">
      <c r="A378" s="668"/>
      <c r="B378" s="668"/>
      <c r="C378" s="668"/>
      <c r="D378" s="668"/>
      <c r="E378" s="668"/>
      <c r="F378" s="674"/>
      <c r="G378" s="674"/>
      <c r="H378" s="674"/>
      <c r="I378" s="674"/>
      <c r="J378" s="674"/>
      <c r="K378" s="674"/>
      <c r="L378" s="674"/>
      <c r="M378" s="674"/>
      <c r="N378" s="876"/>
      <c r="O378" s="674"/>
      <c r="P378" s="675"/>
      <c r="Q378" s="676"/>
      <c r="R378" s="677"/>
      <c r="S378" s="677"/>
      <c r="T378" s="677"/>
      <c r="U378" s="676"/>
      <c r="V378" s="676"/>
      <c r="W378" s="676"/>
      <c r="X378" s="676"/>
      <c r="Y378" s="676"/>
      <c r="Z378" s="669"/>
      <c r="AA378" s="669"/>
      <c r="AB378" s="669"/>
      <c r="AC378" s="669"/>
      <c r="AD378" s="787"/>
      <c r="AE378" s="787"/>
      <c r="AF378" s="787"/>
      <c r="AG378" s="787"/>
      <c r="AH378" s="669"/>
      <c r="AL378" s="662"/>
    </row>
    <row r="379" spans="1:38" ht="62.25" customHeight="1" x14ac:dyDescent="0.2">
      <c r="A379" s="668"/>
      <c r="B379" s="668"/>
      <c r="C379" s="668"/>
      <c r="D379" s="668"/>
      <c r="E379" s="668"/>
      <c r="F379" s="674"/>
      <c r="G379" s="674"/>
      <c r="H379" s="674"/>
      <c r="I379" s="674"/>
      <c r="J379" s="674"/>
      <c r="K379" s="674"/>
      <c r="L379" s="674"/>
      <c r="M379" s="674"/>
      <c r="N379" s="876"/>
      <c r="O379" s="674"/>
      <c r="P379" s="675"/>
      <c r="Q379" s="676"/>
      <c r="R379" s="677"/>
      <c r="S379" s="677"/>
      <c r="T379" s="677"/>
      <c r="U379" s="676"/>
      <c r="V379" s="676"/>
      <c r="W379" s="676"/>
      <c r="X379" s="676"/>
      <c r="Y379" s="676"/>
      <c r="Z379" s="669"/>
      <c r="AA379" s="669"/>
      <c r="AB379" s="669"/>
      <c r="AC379" s="669"/>
      <c r="AD379" s="787"/>
      <c r="AE379" s="787"/>
      <c r="AF379" s="787"/>
      <c r="AG379" s="787"/>
      <c r="AH379" s="669"/>
      <c r="AL379" s="662"/>
    </row>
    <row r="380" spans="1:38" ht="62.25" customHeight="1" x14ac:dyDescent="0.2">
      <c r="A380" s="668"/>
      <c r="B380" s="668"/>
      <c r="C380" s="668"/>
      <c r="D380" s="668"/>
      <c r="E380" s="668"/>
      <c r="F380" s="674"/>
      <c r="G380" s="674"/>
      <c r="H380" s="674"/>
      <c r="I380" s="674"/>
      <c r="J380" s="674"/>
      <c r="K380" s="674"/>
      <c r="L380" s="674"/>
      <c r="M380" s="674"/>
      <c r="N380" s="876"/>
      <c r="O380" s="674"/>
      <c r="P380" s="675"/>
      <c r="Q380" s="676"/>
      <c r="R380" s="677"/>
      <c r="S380" s="677"/>
      <c r="T380" s="677"/>
      <c r="U380" s="676"/>
      <c r="V380" s="676"/>
      <c r="W380" s="676"/>
      <c r="X380" s="676"/>
      <c r="Y380" s="676"/>
      <c r="Z380" s="669"/>
      <c r="AA380" s="669"/>
      <c r="AB380" s="669"/>
      <c r="AC380" s="669"/>
      <c r="AD380" s="787"/>
      <c r="AE380" s="787"/>
      <c r="AF380" s="787"/>
      <c r="AG380" s="787"/>
      <c r="AH380" s="669"/>
      <c r="AL380" s="662"/>
    </row>
    <row r="381" spans="1:38" ht="62.25" customHeight="1" x14ac:dyDescent="0.2">
      <c r="A381" s="668"/>
      <c r="B381" s="668"/>
      <c r="C381" s="668"/>
      <c r="D381" s="668"/>
      <c r="E381" s="668"/>
      <c r="F381" s="674"/>
      <c r="G381" s="674"/>
      <c r="H381" s="674"/>
      <c r="I381" s="674"/>
      <c r="J381" s="674"/>
      <c r="K381" s="674"/>
      <c r="L381" s="674"/>
      <c r="M381" s="674"/>
      <c r="N381" s="876"/>
      <c r="O381" s="674"/>
      <c r="P381" s="675"/>
      <c r="Q381" s="676"/>
      <c r="R381" s="677"/>
      <c r="S381" s="677"/>
      <c r="T381" s="677"/>
      <c r="U381" s="676"/>
      <c r="V381" s="676"/>
      <c r="W381" s="676"/>
      <c r="X381" s="676"/>
      <c r="Y381" s="676"/>
      <c r="Z381" s="669"/>
      <c r="AA381" s="669"/>
      <c r="AB381" s="669"/>
      <c r="AC381" s="669"/>
      <c r="AD381" s="787"/>
      <c r="AE381" s="787"/>
      <c r="AF381" s="787"/>
      <c r="AG381" s="787"/>
      <c r="AH381" s="669"/>
      <c r="AL381" s="662"/>
    </row>
    <row r="382" spans="1:38" ht="62.25" customHeight="1" x14ac:dyDescent="0.2">
      <c r="A382" s="668"/>
      <c r="B382" s="668"/>
      <c r="C382" s="668"/>
      <c r="D382" s="668"/>
      <c r="E382" s="668"/>
      <c r="F382" s="674"/>
      <c r="G382" s="674"/>
      <c r="H382" s="674"/>
      <c r="I382" s="674"/>
      <c r="J382" s="674"/>
      <c r="K382" s="674"/>
      <c r="L382" s="674"/>
      <c r="M382" s="674"/>
      <c r="N382" s="876"/>
      <c r="O382" s="674"/>
      <c r="P382" s="675"/>
      <c r="Q382" s="676"/>
      <c r="R382" s="677"/>
      <c r="S382" s="677"/>
      <c r="T382" s="677"/>
      <c r="U382" s="676"/>
      <c r="V382" s="676"/>
      <c r="W382" s="676"/>
      <c r="X382" s="676"/>
      <c r="Y382" s="676"/>
      <c r="Z382" s="669"/>
      <c r="AA382" s="669"/>
      <c r="AB382" s="669"/>
      <c r="AC382" s="669"/>
      <c r="AD382" s="787"/>
      <c r="AE382" s="787"/>
      <c r="AF382" s="787"/>
      <c r="AG382" s="787"/>
      <c r="AH382" s="669"/>
      <c r="AL382" s="662"/>
    </row>
    <row r="383" spans="1:38" ht="62.25" customHeight="1" x14ac:dyDescent="0.2">
      <c r="A383" s="668"/>
      <c r="B383" s="668"/>
      <c r="C383" s="668"/>
      <c r="D383" s="668"/>
      <c r="E383" s="668"/>
      <c r="F383" s="674"/>
      <c r="G383" s="674"/>
      <c r="H383" s="674"/>
      <c r="I383" s="674"/>
      <c r="J383" s="674"/>
      <c r="K383" s="674"/>
      <c r="L383" s="674"/>
      <c r="M383" s="674"/>
      <c r="N383" s="876"/>
      <c r="O383" s="674"/>
      <c r="P383" s="675"/>
      <c r="Q383" s="676"/>
      <c r="R383" s="677"/>
      <c r="S383" s="677"/>
      <c r="T383" s="677"/>
      <c r="U383" s="676"/>
      <c r="V383" s="676"/>
      <c r="W383" s="676"/>
      <c r="X383" s="676"/>
      <c r="Y383" s="676"/>
      <c r="Z383" s="669"/>
      <c r="AA383" s="669"/>
      <c r="AB383" s="669"/>
      <c r="AC383" s="669"/>
      <c r="AD383" s="787"/>
      <c r="AE383" s="787"/>
      <c r="AF383" s="787"/>
      <c r="AG383" s="787"/>
      <c r="AH383" s="669"/>
      <c r="AL383" s="662"/>
    </row>
    <row r="384" spans="1:38" ht="62.25" customHeight="1" x14ac:dyDescent="0.2">
      <c r="A384" s="668"/>
      <c r="B384" s="668"/>
      <c r="C384" s="668"/>
      <c r="D384" s="668"/>
      <c r="E384" s="668"/>
      <c r="F384" s="674"/>
      <c r="G384" s="674"/>
      <c r="H384" s="674"/>
      <c r="I384" s="674"/>
      <c r="J384" s="674"/>
      <c r="K384" s="674"/>
      <c r="L384" s="674"/>
      <c r="M384" s="674"/>
      <c r="N384" s="876"/>
      <c r="O384" s="674"/>
      <c r="P384" s="675"/>
      <c r="Q384" s="676"/>
      <c r="R384" s="677"/>
      <c r="S384" s="677"/>
      <c r="T384" s="677"/>
      <c r="U384" s="676"/>
      <c r="V384" s="676"/>
      <c r="W384" s="676"/>
      <c r="X384" s="676"/>
      <c r="Y384" s="676"/>
      <c r="Z384" s="669"/>
      <c r="AA384" s="669"/>
      <c r="AB384" s="669"/>
      <c r="AC384" s="669"/>
      <c r="AD384" s="787"/>
      <c r="AE384" s="787"/>
      <c r="AF384" s="787"/>
      <c r="AG384" s="787"/>
      <c r="AH384" s="669"/>
      <c r="AL384" s="662"/>
    </row>
    <row r="385" spans="1:38" ht="62.25" customHeight="1" x14ac:dyDescent="0.2">
      <c r="A385" s="668"/>
      <c r="B385" s="668"/>
      <c r="C385" s="668"/>
      <c r="D385" s="668"/>
      <c r="E385" s="668"/>
      <c r="F385" s="674"/>
      <c r="G385" s="674"/>
      <c r="H385" s="674"/>
      <c r="I385" s="674"/>
      <c r="J385" s="674"/>
      <c r="K385" s="674"/>
      <c r="L385" s="674"/>
      <c r="M385" s="674"/>
      <c r="N385" s="876"/>
      <c r="O385" s="674"/>
      <c r="P385" s="675"/>
      <c r="Q385" s="676"/>
      <c r="R385" s="677"/>
      <c r="S385" s="677"/>
      <c r="T385" s="677"/>
      <c r="U385" s="676"/>
      <c r="V385" s="676"/>
      <c r="W385" s="676"/>
      <c r="X385" s="676"/>
      <c r="Y385" s="676"/>
      <c r="Z385" s="669"/>
      <c r="AA385" s="669"/>
      <c r="AB385" s="669"/>
      <c r="AC385" s="669"/>
      <c r="AD385" s="787"/>
      <c r="AE385" s="787"/>
      <c r="AF385" s="787"/>
      <c r="AG385" s="787"/>
      <c r="AH385" s="669"/>
      <c r="AL385" s="662"/>
    </row>
    <row r="386" spans="1:38" ht="62.25" customHeight="1" x14ac:dyDescent="0.2">
      <c r="A386" s="668"/>
      <c r="B386" s="668"/>
      <c r="C386" s="668"/>
      <c r="D386" s="668"/>
      <c r="E386" s="668"/>
      <c r="F386" s="674"/>
      <c r="G386" s="674"/>
      <c r="H386" s="674"/>
      <c r="I386" s="674"/>
      <c r="J386" s="674"/>
      <c r="K386" s="674"/>
      <c r="L386" s="674"/>
      <c r="M386" s="674"/>
      <c r="N386" s="876"/>
      <c r="O386" s="674"/>
      <c r="P386" s="675"/>
      <c r="Q386" s="676"/>
      <c r="R386" s="677"/>
      <c r="S386" s="677"/>
      <c r="T386" s="677"/>
      <c r="U386" s="676"/>
      <c r="V386" s="676"/>
      <c r="W386" s="676"/>
      <c r="X386" s="676"/>
      <c r="Y386" s="676"/>
      <c r="Z386" s="669"/>
      <c r="AA386" s="669"/>
      <c r="AB386" s="669"/>
      <c r="AC386" s="669"/>
      <c r="AD386" s="787"/>
      <c r="AE386" s="787"/>
      <c r="AF386" s="787"/>
      <c r="AG386" s="787"/>
      <c r="AH386" s="669"/>
      <c r="AL386" s="662"/>
    </row>
    <row r="387" spans="1:38" ht="62.25" customHeight="1" x14ac:dyDescent="0.2">
      <c r="A387" s="668"/>
      <c r="B387" s="668"/>
      <c r="C387" s="668"/>
      <c r="D387" s="668"/>
      <c r="E387" s="668"/>
      <c r="F387" s="674"/>
      <c r="G387" s="674"/>
      <c r="H387" s="674"/>
      <c r="I387" s="674"/>
      <c r="J387" s="674"/>
      <c r="K387" s="674"/>
      <c r="L387" s="674"/>
      <c r="M387" s="674"/>
      <c r="N387" s="876"/>
      <c r="O387" s="674"/>
      <c r="P387" s="675"/>
      <c r="Q387" s="676"/>
      <c r="R387" s="677"/>
      <c r="S387" s="677"/>
      <c r="T387" s="677"/>
      <c r="U387" s="676"/>
      <c r="V387" s="676"/>
      <c r="W387" s="676"/>
      <c r="X387" s="676"/>
      <c r="Y387" s="676"/>
      <c r="Z387" s="669"/>
      <c r="AA387" s="669"/>
      <c r="AB387" s="669"/>
      <c r="AC387" s="669"/>
      <c r="AD387" s="787"/>
      <c r="AE387" s="787"/>
      <c r="AF387" s="787"/>
      <c r="AG387" s="787"/>
      <c r="AH387" s="669"/>
      <c r="AL387" s="662"/>
    </row>
    <row r="388" spans="1:38" ht="62.25" customHeight="1" x14ac:dyDescent="0.2">
      <c r="A388" s="668"/>
      <c r="B388" s="668"/>
      <c r="C388" s="668"/>
      <c r="D388" s="668"/>
      <c r="E388" s="668"/>
      <c r="F388" s="674"/>
      <c r="G388" s="674"/>
      <c r="H388" s="674"/>
      <c r="I388" s="674"/>
      <c r="J388" s="674"/>
      <c r="K388" s="674"/>
      <c r="L388" s="674"/>
      <c r="M388" s="674"/>
      <c r="N388" s="876"/>
      <c r="O388" s="674"/>
      <c r="P388" s="675"/>
      <c r="Q388" s="676"/>
      <c r="R388" s="677"/>
      <c r="S388" s="677"/>
      <c r="T388" s="677"/>
      <c r="U388" s="676"/>
      <c r="V388" s="676"/>
      <c r="W388" s="676"/>
      <c r="X388" s="676"/>
      <c r="Y388" s="676"/>
      <c r="Z388" s="669"/>
      <c r="AA388" s="669"/>
      <c r="AB388" s="669"/>
      <c r="AC388" s="669"/>
      <c r="AD388" s="787"/>
      <c r="AE388" s="787"/>
      <c r="AF388" s="787"/>
      <c r="AG388" s="787"/>
      <c r="AH388" s="669"/>
      <c r="AL388" s="662"/>
    </row>
    <row r="389" spans="1:38" ht="62.25" customHeight="1" x14ac:dyDescent="0.2">
      <c r="A389" s="668"/>
      <c r="B389" s="668"/>
      <c r="C389" s="668"/>
      <c r="D389" s="668"/>
      <c r="E389" s="668"/>
      <c r="F389" s="674"/>
      <c r="G389" s="674"/>
      <c r="H389" s="674"/>
      <c r="I389" s="674"/>
      <c r="J389" s="674"/>
      <c r="K389" s="674"/>
      <c r="L389" s="674"/>
      <c r="M389" s="674"/>
      <c r="N389" s="876"/>
      <c r="O389" s="674"/>
      <c r="P389" s="675"/>
      <c r="Q389" s="676"/>
      <c r="R389" s="677"/>
      <c r="S389" s="677"/>
      <c r="T389" s="677"/>
      <c r="U389" s="676"/>
      <c r="V389" s="676"/>
      <c r="W389" s="676"/>
      <c r="X389" s="676"/>
      <c r="Y389" s="676"/>
      <c r="Z389" s="669"/>
      <c r="AA389" s="669"/>
      <c r="AB389" s="669"/>
      <c r="AC389" s="669"/>
      <c r="AD389" s="787"/>
      <c r="AE389" s="787"/>
      <c r="AF389" s="787"/>
      <c r="AG389" s="787"/>
      <c r="AH389" s="669"/>
      <c r="AL389" s="662"/>
    </row>
    <row r="390" spans="1:38" ht="62.25" customHeight="1" x14ac:dyDescent="0.2">
      <c r="A390" s="668"/>
      <c r="B390" s="668"/>
      <c r="C390" s="668"/>
      <c r="D390" s="668"/>
      <c r="E390" s="668"/>
      <c r="F390" s="674"/>
      <c r="G390" s="674"/>
      <c r="H390" s="674"/>
      <c r="I390" s="674"/>
      <c r="J390" s="674"/>
      <c r="K390" s="674"/>
      <c r="L390" s="674"/>
      <c r="M390" s="674"/>
      <c r="N390" s="876"/>
      <c r="O390" s="674"/>
      <c r="P390" s="675"/>
      <c r="Q390" s="676"/>
      <c r="R390" s="677"/>
      <c r="S390" s="677"/>
      <c r="T390" s="677"/>
      <c r="U390" s="676"/>
      <c r="V390" s="676"/>
      <c r="W390" s="676"/>
      <c r="X390" s="676"/>
      <c r="Y390" s="676"/>
      <c r="Z390" s="669"/>
      <c r="AA390" s="669"/>
      <c r="AB390" s="669"/>
      <c r="AC390" s="669"/>
      <c r="AD390" s="787"/>
      <c r="AE390" s="787"/>
      <c r="AF390" s="787"/>
      <c r="AG390" s="787"/>
      <c r="AH390" s="669"/>
      <c r="AL390" s="662"/>
    </row>
    <row r="391" spans="1:38" ht="62.25" customHeight="1" x14ac:dyDescent="0.2">
      <c r="A391" s="668"/>
      <c r="B391" s="668"/>
      <c r="C391" s="668"/>
      <c r="D391" s="668"/>
      <c r="E391" s="668"/>
      <c r="F391" s="674"/>
      <c r="G391" s="674"/>
      <c r="H391" s="674"/>
      <c r="I391" s="674"/>
      <c r="J391" s="674"/>
      <c r="K391" s="674"/>
      <c r="L391" s="674"/>
      <c r="M391" s="674"/>
      <c r="N391" s="876"/>
      <c r="O391" s="674"/>
      <c r="P391" s="675"/>
      <c r="Q391" s="676"/>
      <c r="R391" s="677"/>
      <c r="S391" s="677"/>
      <c r="T391" s="677"/>
      <c r="U391" s="676"/>
      <c r="V391" s="676"/>
      <c r="W391" s="676"/>
      <c r="X391" s="676"/>
      <c r="Y391" s="676"/>
      <c r="Z391" s="669"/>
      <c r="AA391" s="669"/>
      <c r="AB391" s="669"/>
      <c r="AC391" s="669"/>
      <c r="AD391" s="787"/>
      <c r="AE391" s="787"/>
      <c r="AF391" s="787"/>
      <c r="AG391" s="787"/>
      <c r="AH391" s="669"/>
      <c r="AL391" s="662"/>
    </row>
    <row r="392" spans="1:38" ht="62.25" customHeight="1" x14ac:dyDescent="0.2">
      <c r="A392" s="668"/>
      <c r="B392" s="668"/>
      <c r="C392" s="668"/>
      <c r="D392" s="668"/>
      <c r="E392" s="668"/>
      <c r="F392" s="674"/>
      <c r="G392" s="674"/>
      <c r="H392" s="674"/>
      <c r="I392" s="674"/>
      <c r="J392" s="674"/>
      <c r="K392" s="674"/>
      <c r="L392" s="674"/>
      <c r="M392" s="674"/>
      <c r="N392" s="876"/>
      <c r="O392" s="674"/>
      <c r="P392" s="675"/>
      <c r="Q392" s="676"/>
      <c r="R392" s="677"/>
      <c r="S392" s="677"/>
      <c r="T392" s="677"/>
      <c r="U392" s="676"/>
      <c r="V392" s="676"/>
      <c r="W392" s="676"/>
      <c r="X392" s="676"/>
      <c r="Y392" s="676"/>
      <c r="Z392" s="669"/>
      <c r="AA392" s="669"/>
      <c r="AB392" s="669"/>
      <c r="AC392" s="669"/>
      <c r="AD392" s="787"/>
      <c r="AE392" s="787"/>
      <c r="AF392" s="787"/>
      <c r="AG392" s="787"/>
      <c r="AH392" s="669"/>
      <c r="AL392" s="662"/>
    </row>
    <row r="393" spans="1:38" ht="62.25" customHeight="1" x14ac:dyDescent="0.2">
      <c r="A393" s="668"/>
      <c r="B393" s="668"/>
      <c r="C393" s="668"/>
      <c r="D393" s="668"/>
      <c r="E393" s="668"/>
      <c r="F393" s="674"/>
      <c r="G393" s="674"/>
      <c r="H393" s="674"/>
      <c r="I393" s="674"/>
      <c r="J393" s="674"/>
      <c r="K393" s="674"/>
      <c r="L393" s="674"/>
      <c r="M393" s="674"/>
      <c r="N393" s="876"/>
      <c r="O393" s="674"/>
      <c r="P393" s="675"/>
      <c r="Q393" s="676"/>
      <c r="R393" s="677"/>
      <c r="S393" s="677"/>
      <c r="T393" s="677"/>
      <c r="U393" s="676"/>
      <c r="V393" s="676"/>
      <c r="W393" s="676"/>
      <c r="X393" s="676"/>
      <c r="Y393" s="676"/>
      <c r="Z393" s="669"/>
      <c r="AA393" s="669"/>
      <c r="AB393" s="669"/>
      <c r="AC393" s="669"/>
      <c r="AD393" s="787"/>
      <c r="AE393" s="787"/>
      <c r="AF393" s="787"/>
      <c r="AG393" s="787"/>
      <c r="AH393" s="669"/>
      <c r="AL393" s="662"/>
    </row>
    <row r="394" spans="1:38" ht="62.25" customHeight="1" x14ac:dyDescent="0.2">
      <c r="A394" s="668"/>
      <c r="B394" s="668"/>
      <c r="C394" s="668"/>
      <c r="D394" s="668"/>
      <c r="E394" s="668"/>
      <c r="F394" s="674"/>
      <c r="G394" s="674"/>
      <c r="H394" s="674"/>
      <c r="I394" s="674"/>
      <c r="J394" s="674"/>
      <c r="K394" s="674"/>
      <c r="L394" s="674"/>
      <c r="M394" s="674"/>
      <c r="N394" s="876"/>
      <c r="O394" s="674"/>
      <c r="P394" s="675"/>
      <c r="Q394" s="676"/>
      <c r="R394" s="677"/>
      <c r="S394" s="677"/>
      <c r="T394" s="677"/>
      <c r="U394" s="676"/>
      <c r="V394" s="676"/>
      <c r="W394" s="676"/>
      <c r="X394" s="676"/>
      <c r="Y394" s="676"/>
      <c r="Z394" s="669"/>
      <c r="AA394" s="669"/>
      <c r="AB394" s="669"/>
      <c r="AC394" s="669"/>
      <c r="AD394" s="787"/>
      <c r="AE394" s="787"/>
      <c r="AF394" s="787"/>
      <c r="AG394" s="787"/>
      <c r="AH394" s="669"/>
      <c r="AL394" s="662"/>
    </row>
    <row r="395" spans="1:38" ht="62.25" customHeight="1" x14ac:dyDescent="0.2">
      <c r="A395" s="668"/>
      <c r="B395" s="668"/>
      <c r="C395" s="668"/>
      <c r="D395" s="668"/>
      <c r="E395" s="668"/>
      <c r="F395" s="674"/>
      <c r="G395" s="674"/>
      <c r="H395" s="674"/>
      <c r="I395" s="674"/>
      <c r="J395" s="674"/>
      <c r="K395" s="674"/>
      <c r="L395" s="674"/>
      <c r="M395" s="674"/>
      <c r="N395" s="876"/>
      <c r="O395" s="674"/>
      <c r="P395" s="675"/>
      <c r="Q395" s="676"/>
      <c r="R395" s="677"/>
      <c r="S395" s="677"/>
      <c r="T395" s="677"/>
      <c r="U395" s="676"/>
      <c r="V395" s="676"/>
      <c r="W395" s="676"/>
      <c r="X395" s="676"/>
      <c r="Y395" s="676"/>
      <c r="Z395" s="669"/>
      <c r="AA395" s="669"/>
      <c r="AB395" s="669"/>
      <c r="AC395" s="669"/>
      <c r="AD395" s="787"/>
      <c r="AE395" s="787"/>
      <c r="AF395" s="787"/>
      <c r="AG395" s="787"/>
      <c r="AH395" s="669"/>
      <c r="AL395" s="662"/>
    </row>
    <row r="396" spans="1:38" ht="62.25" customHeight="1" x14ac:dyDescent="0.2">
      <c r="A396" s="668"/>
      <c r="B396" s="668"/>
      <c r="C396" s="668"/>
      <c r="D396" s="668"/>
      <c r="E396" s="668"/>
      <c r="F396" s="674"/>
      <c r="G396" s="674"/>
      <c r="H396" s="674"/>
      <c r="I396" s="674"/>
      <c r="J396" s="674"/>
      <c r="K396" s="674"/>
      <c r="L396" s="674"/>
      <c r="M396" s="674"/>
      <c r="N396" s="876"/>
      <c r="O396" s="674"/>
      <c r="P396" s="675"/>
      <c r="Q396" s="676"/>
      <c r="R396" s="677"/>
      <c r="S396" s="677"/>
      <c r="T396" s="677"/>
      <c r="U396" s="676"/>
      <c r="V396" s="676"/>
      <c r="W396" s="676"/>
      <c r="X396" s="676"/>
      <c r="Y396" s="676"/>
      <c r="Z396" s="669"/>
      <c r="AA396" s="669"/>
      <c r="AB396" s="669"/>
      <c r="AC396" s="669"/>
      <c r="AD396" s="787"/>
      <c r="AE396" s="787"/>
      <c r="AF396" s="787"/>
      <c r="AG396" s="787"/>
      <c r="AH396" s="669"/>
      <c r="AL396" s="662"/>
    </row>
    <row r="397" spans="1:38" ht="62.25" customHeight="1" x14ac:dyDescent="0.2">
      <c r="A397" s="668"/>
      <c r="B397" s="668"/>
      <c r="C397" s="668"/>
      <c r="D397" s="668"/>
      <c r="E397" s="668"/>
      <c r="F397" s="674"/>
      <c r="G397" s="674"/>
      <c r="H397" s="674"/>
      <c r="I397" s="674"/>
      <c r="J397" s="674"/>
      <c r="K397" s="674"/>
      <c r="L397" s="674"/>
      <c r="M397" s="674"/>
      <c r="N397" s="876"/>
      <c r="O397" s="674"/>
      <c r="P397" s="675"/>
      <c r="Q397" s="676"/>
      <c r="R397" s="677"/>
      <c r="S397" s="677"/>
      <c r="T397" s="677"/>
      <c r="U397" s="676"/>
      <c r="V397" s="676"/>
      <c r="W397" s="676"/>
      <c r="X397" s="676"/>
      <c r="Y397" s="676"/>
      <c r="Z397" s="669"/>
      <c r="AA397" s="669"/>
      <c r="AB397" s="669"/>
      <c r="AC397" s="669"/>
      <c r="AD397" s="787"/>
      <c r="AE397" s="787"/>
      <c r="AF397" s="787"/>
      <c r="AG397" s="787"/>
      <c r="AH397" s="669"/>
      <c r="AL397" s="662"/>
    </row>
    <row r="398" spans="1:38" ht="62.25" customHeight="1" x14ac:dyDescent="0.2">
      <c r="A398" s="668"/>
      <c r="B398" s="668"/>
      <c r="C398" s="668"/>
      <c r="D398" s="668"/>
      <c r="E398" s="668"/>
      <c r="F398" s="674"/>
      <c r="G398" s="674"/>
      <c r="H398" s="674"/>
      <c r="I398" s="674"/>
      <c r="J398" s="674"/>
      <c r="K398" s="674"/>
      <c r="L398" s="674"/>
      <c r="M398" s="674"/>
      <c r="N398" s="876"/>
      <c r="O398" s="674"/>
      <c r="P398" s="675"/>
      <c r="Q398" s="676"/>
      <c r="R398" s="677"/>
      <c r="S398" s="677"/>
      <c r="T398" s="677"/>
      <c r="U398" s="676"/>
      <c r="V398" s="676"/>
      <c r="W398" s="676"/>
      <c r="X398" s="676"/>
      <c r="Y398" s="676"/>
      <c r="Z398" s="669"/>
      <c r="AA398" s="669"/>
      <c r="AB398" s="669"/>
      <c r="AC398" s="669"/>
      <c r="AD398" s="787"/>
      <c r="AE398" s="787"/>
      <c r="AF398" s="787"/>
      <c r="AG398" s="787"/>
      <c r="AH398" s="669"/>
      <c r="AL398" s="662"/>
    </row>
    <row r="399" spans="1:38" ht="62.25" customHeight="1" x14ac:dyDescent="0.2">
      <c r="A399" s="668"/>
      <c r="B399" s="668"/>
      <c r="C399" s="668"/>
      <c r="D399" s="668"/>
      <c r="E399" s="668"/>
      <c r="F399" s="674"/>
      <c r="G399" s="674"/>
      <c r="H399" s="674"/>
      <c r="I399" s="674"/>
      <c r="J399" s="674"/>
      <c r="K399" s="674"/>
      <c r="L399" s="674"/>
      <c r="M399" s="674"/>
      <c r="N399" s="876"/>
      <c r="O399" s="674"/>
      <c r="P399" s="675"/>
      <c r="Q399" s="676"/>
      <c r="R399" s="677"/>
      <c r="S399" s="677"/>
      <c r="T399" s="677"/>
      <c r="U399" s="676"/>
      <c r="V399" s="676"/>
      <c r="W399" s="676"/>
      <c r="X399" s="676"/>
      <c r="Y399" s="676"/>
      <c r="Z399" s="669"/>
      <c r="AA399" s="669"/>
      <c r="AB399" s="669"/>
      <c r="AC399" s="669"/>
      <c r="AD399" s="787"/>
      <c r="AE399" s="787"/>
      <c r="AF399" s="787"/>
      <c r="AG399" s="787"/>
      <c r="AH399" s="669"/>
      <c r="AL399" s="662"/>
    </row>
    <row r="400" spans="1:38" ht="62.25" customHeight="1" x14ac:dyDescent="0.2">
      <c r="A400" s="668"/>
      <c r="B400" s="668"/>
      <c r="C400" s="668"/>
      <c r="D400" s="668"/>
      <c r="E400" s="668"/>
      <c r="F400" s="674"/>
      <c r="G400" s="674"/>
      <c r="H400" s="674"/>
      <c r="I400" s="674"/>
      <c r="J400" s="674"/>
      <c r="K400" s="674"/>
      <c r="L400" s="674"/>
      <c r="M400" s="674"/>
      <c r="N400" s="876"/>
      <c r="O400" s="674"/>
      <c r="P400" s="675"/>
      <c r="Q400" s="676"/>
      <c r="R400" s="677"/>
      <c r="S400" s="677"/>
      <c r="T400" s="677"/>
      <c r="U400" s="676"/>
      <c r="V400" s="676"/>
      <c r="W400" s="676"/>
      <c r="X400" s="676"/>
      <c r="Y400" s="676"/>
      <c r="Z400" s="669"/>
      <c r="AA400" s="669"/>
      <c r="AB400" s="669"/>
      <c r="AC400" s="669"/>
      <c r="AD400" s="787"/>
      <c r="AE400" s="787"/>
      <c r="AF400" s="787"/>
      <c r="AG400" s="787"/>
      <c r="AH400" s="669"/>
      <c r="AL400" s="662"/>
    </row>
    <row r="401" spans="1:38" ht="62.25" customHeight="1" x14ac:dyDescent="0.2">
      <c r="A401" s="668"/>
      <c r="B401" s="668"/>
      <c r="C401" s="668"/>
      <c r="D401" s="668"/>
      <c r="E401" s="668"/>
      <c r="F401" s="674"/>
      <c r="G401" s="674"/>
      <c r="H401" s="674"/>
      <c r="I401" s="674"/>
      <c r="J401" s="674"/>
      <c r="K401" s="674"/>
      <c r="L401" s="674"/>
      <c r="M401" s="674"/>
      <c r="N401" s="876"/>
      <c r="O401" s="674"/>
      <c r="P401" s="675"/>
      <c r="Q401" s="676"/>
      <c r="R401" s="677"/>
      <c r="S401" s="677"/>
      <c r="T401" s="677"/>
      <c r="U401" s="676"/>
      <c r="V401" s="676"/>
      <c r="W401" s="676"/>
      <c r="X401" s="676"/>
      <c r="Y401" s="676"/>
      <c r="Z401" s="669"/>
      <c r="AA401" s="669"/>
      <c r="AB401" s="669"/>
      <c r="AC401" s="669"/>
      <c r="AD401" s="787"/>
      <c r="AE401" s="787"/>
      <c r="AF401" s="787"/>
      <c r="AG401" s="787"/>
      <c r="AH401" s="669"/>
      <c r="AL401" s="662"/>
    </row>
    <row r="402" spans="1:38" ht="62.25" customHeight="1" x14ac:dyDescent="0.2">
      <c r="A402" s="668"/>
      <c r="B402" s="668"/>
      <c r="C402" s="668"/>
      <c r="D402" s="668"/>
      <c r="E402" s="668"/>
      <c r="F402" s="674"/>
      <c r="G402" s="674"/>
      <c r="H402" s="674"/>
      <c r="I402" s="674"/>
      <c r="J402" s="674"/>
      <c r="K402" s="674"/>
      <c r="L402" s="674"/>
      <c r="M402" s="674"/>
      <c r="N402" s="876"/>
      <c r="O402" s="674"/>
      <c r="P402" s="675"/>
      <c r="Q402" s="676"/>
      <c r="R402" s="677"/>
      <c r="S402" s="677"/>
      <c r="T402" s="677"/>
      <c r="U402" s="676"/>
      <c r="V402" s="676"/>
      <c r="W402" s="676"/>
      <c r="X402" s="676"/>
      <c r="Y402" s="676"/>
      <c r="Z402" s="669"/>
      <c r="AA402" s="669"/>
      <c r="AB402" s="669"/>
      <c r="AC402" s="669"/>
      <c r="AD402" s="787"/>
      <c r="AE402" s="787"/>
      <c r="AF402" s="787"/>
      <c r="AG402" s="787"/>
      <c r="AH402" s="669"/>
      <c r="AL402" s="662"/>
    </row>
    <row r="403" spans="1:38" ht="62.25" customHeight="1" x14ac:dyDescent="0.2">
      <c r="A403" s="668"/>
      <c r="B403" s="668"/>
      <c r="C403" s="668"/>
      <c r="D403" s="668"/>
      <c r="E403" s="668"/>
      <c r="F403" s="674"/>
      <c r="G403" s="674"/>
      <c r="H403" s="674"/>
      <c r="I403" s="674"/>
      <c r="J403" s="674"/>
      <c r="K403" s="674"/>
      <c r="L403" s="674"/>
      <c r="M403" s="674"/>
      <c r="N403" s="876"/>
      <c r="O403" s="674"/>
      <c r="P403" s="675"/>
      <c r="Q403" s="676"/>
      <c r="R403" s="677"/>
      <c r="S403" s="677"/>
      <c r="T403" s="677"/>
      <c r="U403" s="676"/>
      <c r="V403" s="676"/>
      <c r="W403" s="676"/>
      <c r="X403" s="676"/>
      <c r="Y403" s="676"/>
      <c r="Z403" s="669"/>
      <c r="AA403" s="669"/>
      <c r="AB403" s="669"/>
      <c r="AC403" s="669"/>
      <c r="AD403" s="787"/>
      <c r="AE403" s="787"/>
      <c r="AF403" s="787"/>
      <c r="AG403" s="787"/>
      <c r="AH403" s="669"/>
      <c r="AL403" s="662"/>
    </row>
    <row r="404" spans="1:38" ht="62.25" customHeight="1" x14ac:dyDescent="0.2">
      <c r="A404" s="668"/>
      <c r="B404" s="668"/>
      <c r="C404" s="668"/>
      <c r="D404" s="668"/>
      <c r="E404" s="668"/>
      <c r="F404" s="674"/>
      <c r="G404" s="674"/>
      <c r="H404" s="674"/>
      <c r="I404" s="674"/>
      <c r="J404" s="674"/>
      <c r="K404" s="674"/>
      <c r="L404" s="674"/>
      <c r="M404" s="674"/>
      <c r="N404" s="876"/>
      <c r="O404" s="674"/>
      <c r="P404" s="675"/>
      <c r="Q404" s="676"/>
      <c r="R404" s="677"/>
      <c r="S404" s="677"/>
      <c r="T404" s="677"/>
      <c r="U404" s="676"/>
      <c r="V404" s="676"/>
      <c r="W404" s="676"/>
      <c r="X404" s="676"/>
      <c r="Y404" s="676"/>
      <c r="Z404" s="669"/>
      <c r="AA404" s="669"/>
      <c r="AB404" s="669"/>
      <c r="AC404" s="669"/>
      <c r="AD404" s="787"/>
      <c r="AE404" s="787"/>
      <c r="AF404" s="787"/>
      <c r="AG404" s="787"/>
      <c r="AH404" s="669"/>
      <c r="AL404" s="662"/>
    </row>
    <row r="405" spans="1:38" ht="62.25" customHeight="1" x14ac:dyDescent="0.2">
      <c r="A405" s="668"/>
      <c r="B405" s="668"/>
      <c r="C405" s="668"/>
      <c r="D405" s="668"/>
      <c r="E405" s="668"/>
      <c r="F405" s="674"/>
      <c r="G405" s="674"/>
      <c r="H405" s="674"/>
      <c r="I405" s="674"/>
      <c r="J405" s="674"/>
      <c r="K405" s="674"/>
      <c r="L405" s="674"/>
      <c r="M405" s="674"/>
      <c r="N405" s="876"/>
      <c r="O405" s="674"/>
      <c r="P405" s="675"/>
      <c r="Q405" s="676"/>
      <c r="R405" s="677"/>
      <c r="S405" s="677"/>
      <c r="T405" s="677"/>
      <c r="U405" s="676"/>
      <c r="V405" s="676"/>
      <c r="W405" s="676"/>
      <c r="X405" s="676"/>
      <c r="Y405" s="676"/>
      <c r="Z405" s="669"/>
      <c r="AA405" s="669"/>
      <c r="AB405" s="669"/>
      <c r="AC405" s="669"/>
      <c r="AD405" s="787"/>
      <c r="AE405" s="787"/>
      <c r="AF405" s="787"/>
      <c r="AG405" s="787"/>
      <c r="AH405" s="669"/>
      <c r="AL405" s="662"/>
    </row>
    <row r="406" spans="1:38" ht="62.25" customHeight="1" x14ac:dyDescent="0.2">
      <c r="A406" s="668"/>
      <c r="B406" s="668"/>
      <c r="C406" s="668"/>
      <c r="D406" s="668"/>
      <c r="E406" s="668"/>
      <c r="F406" s="674"/>
      <c r="G406" s="674"/>
      <c r="H406" s="674"/>
      <c r="I406" s="674"/>
      <c r="J406" s="674"/>
      <c r="K406" s="674"/>
      <c r="L406" s="674"/>
      <c r="M406" s="674"/>
      <c r="N406" s="876"/>
      <c r="O406" s="674"/>
      <c r="P406" s="675"/>
      <c r="Q406" s="676"/>
      <c r="R406" s="677"/>
      <c r="S406" s="677"/>
      <c r="T406" s="677"/>
      <c r="U406" s="676"/>
      <c r="V406" s="676"/>
      <c r="W406" s="676"/>
      <c r="X406" s="676"/>
      <c r="Y406" s="676"/>
      <c r="Z406" s="669"/>
      <c r="AA406" s="669"/>
      <c r="AB406" s="669"/>
      <c r="AC406" s="669"/>
      <c r="AD406" s="787"/>
      <c r="AE406" s="787"/>
      <c r="AF406" s="787"/>
      <c r="AG406" s="787"/>
      <c r="AH406" s="669"/>
      <c r="AL406" s="662"/>
    </row>
    <row r="407" spans="1:38" ht="62.25" customHeight="1" x14ac:dyDescent="0.2">
      <c r="A407" s="668"/>
      <c r="B407" s="668"/>
      <c r="C407" s="668"/>
      <c r="D407" s="668"/>
      <c r="E407" s="668"/>
      <c r="F407" s="674"/>
      <c r="G407" s="674"/>
      <c r="H407" s="674"/>
      <c r="I407" s="674"/>
      <c r="J407" s="674"/>
      <c r="K407" s="674"/>
      <c r="L407" s="674"/>
      <c r="M407" s="674"/>
      <c r="N407" s="876"/>
      <c r="O407" s="674"/>
      <c r="P407" s="675"/>
      <c r="Q407" s="676"/>
      <c r="R407" s="677"/>
      <c r="S407" s="677"/>
      <c r="T407" s="677"/>
      <c r="U407" s="676"/>
      <c r="V407" s="676"/>
      <c r="W407" s="676"/>
      <c r="X407" s="676"/>
      <c r="Y407" s="676"/>
      <c r="Z407" s="669"/>
      <c r="AA407" s="669"/>
      <c r="AB407" s="669"/>
      <c r="AC407" s="669"/>
      <c r="AD407" s="787"/>
      <c r="AE407" s="787"/>
      <c r="AF407" s="787"/>
      <c r="AG407" s="787"/>
      <c r="AH407" s="669"/>
      <c r="AL407" s="662"/>
    </row>
    <row r="408" spans="1:38" ht="62.25" customHeight="1" x14ac:dyDescent="0.2">
      <c r="A408" s="668"/>
      <c r="B408" s="668"/>
      <c r="C408" s="668"/>
      <c r="D408" s="668"/>
      <c r="E408" s="668"/>
      <c r="F408" s="674"/>
      <c r="G408" s="674"/>
      <c r="H408" s="674"/>
      <c r="I408" s="674"/>
      <c r="J408" s="674"/>
      <c r="K408" s="674"/>
      <c r="L408" s="674"/>
      <c r="M408" s="674"/>
      <c r="N408" s="876"/>
      <c r="O408" s="674"/>
      <c r="P408" s="675"/>
      <c r="Q408" s="676"/>
      <c r="R408" s="677"/>
      <c r="S408" s="677"/>
      <c r="T408" s="677"/>
      <c r="U408" s="676"/>
      <c r="V408" s="676"/>
      <c r="W408" s="676"/>
      <c r="X408" s="676"/>
      <c r="Y408" s="676"/>
      <c r="Z408" s="669"/>
      <c r="AA408" s="669"/>
      <c r="AB408" s="669"/>
      <c r="AC408" s="669"/>
      <c r="AD408" s="787"/>
      <c r="AE408" s="787"/>
      <c r="AF408" s="787"/>
      <c r="AG408" s="787"/>
      <c r="AH408" s="669"/>
      <c r="AL408" s="662"/>
    </row>
    <row r="409" spans="1:38" ht="62.25" customHeight="1" x14ac:dyDescent="0.2">
      <c r="A409" s="668"/>
      <c r="B409" s="668"/>
      <c r="C409" s="668"/>
      <c r="D409" s="668"/>
      <c r="E409" s="668"/>
      <c r="F409" s="674"/>
      <c r="G409" s="674"/>
      <c r="H409" s="674"/>
      <c r="I409" s="674"/>
      <c r="J409" s="674"/>
      <c r="K409" s="674"/>
      <c r="L409" s="674"/>
      <c r="M409" s="674"/>
      <c r="N409" s="876"/>
      <c r="O409" s="674"/>
      <c r="P409" s="675"/>
      <c r="Q409" s="676"/>
      <c r="R409" s="677"/>
      <c r="S409" s="677"/>
      <c r="T409" s="677"/>
      <c r="U409" s="676"/>
      <c r="V409" s="676"/>
      <c r="W409" s="676"/>
      <c r="X409" s="676"/>
      <c r="Y409" s="676"/>
      <c r="Z409" s="669"/>
      <c r="AA409" s="669"/>
      <c r="AB409" s="669"/>
      <c r="AC409" s="669"/>
      <c r="AD409" s="787"/>
      <c r="AE409" s="787"/>
      <c r="AF409" s="787"/>
      <c r="AG409" s="787"/>
      <c r="AH409" s="669"/>
      <c r="AL409" s="662"/>
    </row>
    <row r="410" spans="1:38" ht="62.25" customHeight="1" x14ac:dyDescent="0.2">
      <c r="A410" s="668"/>
      <c r="B410" s="668"/>
      <c r="C410" s="668"/>
      <c r="D410" s="668"/>
      <c r="E410" s="668"/>
      <c r="F410" s="674"/>
      <c r="G410" s="674"/>
      <c r="H410" s="674"/>
      <c r="I410" s="674"/>
      <c r="J410" s="674"/>
      <c r="K410" s="674"/>
      <c r="L410" s="674"/>
      <c r="M410" s="674"/>
      <c r="N410" s="876"/>
      <c r="O410" s="674"/>
      <c r="P410" s="675"/>
      <c r="Q410" s="676"/>
      <c r="R410" s="677"/>
      <c r="S410" s="677"/>
      <c r="T410" s="677"/>
      <c r="U410" s="676"/>
      <c r="V410" s="676"/>
      <c r="W410" s="676"/>
      <c r="X410" s="676"/>
      <c r="Y410" s="676"/>
      <c r="Z410" s="669"/>
      <c r="AA410" s="669"/>
      <c r="AB410" s="669"/>
      <c r="AC410" s="669"/>
      <c r="AD410" s="787"/>
      <c r="AE410" s="787"/>
      <c r="AF410" s="787"/>
      <c r="AG410" s="787"/>
      <c r="AH410" s="669"/>
      <c r="AL410" s="662"/>
    </row>
    <row r="411" spans="1:38" ht="62.25" customHeight="1" x14ac:dyDescent="0.2">
      <c r="A411" s="668"/>
      <c r="B411" s="668"/>
      <c r="C411" s="668"/>
      <c r="D411" s="668"/>
      <c r="E411" s="668"/>
      <c r="F411" s="674"/>
      <c r="G411" s="674"/>
      <c r="H411" s="674"/>
      <c r="I411" s="674"/>
      <c r="J411" s="674"/>
      <c r="K411" s="674"/>
      <c r="L411" s="674"/>
      <c r="M411" s="674"/>
      <c r="N411" s="876"/>
      <c r="O411" s="674"/>
      <c r="P411" s="675"/>
      <c r="Q411" s="676"/>
      <c r="R411" s="677"/>
      <c r="S411" s="677"/>
      <c r="T411" s="677"/>
      <c r="U411" s="676"/>
      <c r="V411" s="676"/>
      <c r="W411" s="676"/>
      <c r="X411" s="676"/>
      <c r="Y411" s="676"/>
      <c r="Z411" s="669"/>
      <c r="AA411" s="669"/>
      <c r="AB411" s="669"/>
      <c r="AC411" s="669"/>
      <c r="AD411" s="787"/>
      <c r="AE411" s="787"/>
      <c r="AF411" s="787"/>
      <c r="AG411" s="787"/>
      <c r="AH411" s="669"/>
      <c r="AL411" s="662"/>
    </row>
    <row r="412" spans="1:38" ht="62.25" customHeight="1" x14ac:dyDescent="0.2">
      <c r="A412" s="668"/>
      <c r="B412" s="668"/>
      <c r="C412" s="668"/>
      <c r="D412" s="668"/>
      <c r="E412" s="668"/>
      <c r="F412" s="674"/>
      <c r="G412" s="674"/>
      <c r="H412" s="674"/>
      <c r="I412" s="674"/>
      <c r="J412" s="674"/>
      <c r="K412" s="674"/>
      <c r="L412" s="674"/>
      <c r="M412" s="674"/>
      <c r="N412" s="876"/>
      <c r="O412" s="674"/>
      <c r="P412" s="675"/>
      <c r="Q412" s="676"/>
      <c r="R412" s="677"/>
      <c r="S412" s="677"/>
      <c r="T412" s="677"/>
      <c r="U412" s="676"/>
      <c r="V412" s="676"/>
      <c r="W412" s="676"/>
      <c r="X412" s="676"/>
      <c r="Y412" s="676"/>
      <c r="Z412" s="669"/>
      <c r="AA412" s="669"/>
      <c r="AB412" s="669"/>
      <c r="AC412" s="669"/>
      <c r="AD412" s="787"/>
      <c r="AE412" s="787"/>
      <c r="AF412" s="787"/>
      <c r="AG412" s="787"/>
      <c r="AH412" s="669"/>
      <c r="AL412" s="662"/>
    </row>
    <row r="413" spans="1:38" ht="62.25" customHeight="1" x14ac:dyDescent="0.2">
      <c r="A413" s="668"/>
      <c r="B413" s="668"/>
      <c r="C413" s="668"/>
      <c r="D413" s="668"/>
      <c r="E413" s="668"/>
      <c r="F413" s="674"/>
      <c r="G413" s="674"/>
      <c r="H413" s="674"/>
      <c r="I413" s="674"/>
      <c r="J413" s="674"/>
      <c r="K413" s="674"/>
      <c r="L413" s="674"/>
      <c r="M413" s="674"/>
      <c r="N413" s="876"/>
      <c r="O413" s="674"/>
      <c r="P413" s="675"/>
      <c r="Q413" s="676"/>
      <c r="R413" s="677"/>
      <c r="S413" s="677"/>
      <c r="T413" s="677"/>
      <c r="U413" s="676"/>
      <c r="V413" s="676"/>
      <c r="W413" s="676"/>
      <c r="X413" s="676"/>
      <c r="Y413" s="676"/>
      <c r="Z413" s="669"/>
      <c r="AA413" s="669"/>
      <c r="AB413" s="669"/>
      <c r="AC413" s="669"/>
      <c r="AD413" s="787"/>
      <c r="AE413" s="787"/>
      <c r="AF413" s="787"/>
      <c r="AG413" s="787"/>
      <c r="AH413" s="669"/>
      <c r="AL413" s="662"/>
    </row>
    <row r="414" spans="1:38" ht="62.25" customHeight="1" x14ac:dyDescent="0.2">
      <c r="A414" s="668"/>
      <c r="B414" s="668"/>
      <c r="C414" s="668"/>
      <c r="D414" s="668"/>
      <c r="E414" s="668"/>
      <c r="F414" s="674"/>
      <c r="G414" s="674"/>
      <c r="H414" s="674"/>
      <c r="I414" s="674"/>
      <c r="J414" s="674"/>
      <c r="K414" s="674"/>
      <c r="L414" s="674"/>
      <c r="M414" s="674"/>
      <c r="N414" s="876"/>
      <c r="O414" s="674"/>
      <c r="P414" s="675"/>
      <c r="Q414" s="676"/>
      <c r="R414" s="677"/>
      <c r="S414" s="677"/>
      <c r="T414" s="677"/>
      <c r="U414" s="676"/>
      <c r="V414" s="676"/>
      <c r="W414" s="676"/>
      <c r="X414" s="676"/>
      <c r="Y414" s="676"/>
      <c r="Z414" s="669"/>
      <c r="AA414" s="669"/>
      <c r="AB414" s="669"/>
      <c r="AC414" s="669"/>
      <c r="AD414" s="787"/>
      <c r="AE414" s="787"/>
      <c r="AF414" s="787"/>
      <c r="AG414" s="787"/>
      <c r="AH414" s="669"/>
      <c r="AL414" s="662"/>
    </row>
    <row r="415" spans="1:38" ht="62.25" customHeight="1" x14ac:dyDescent="0.2">
      <c r="A415" s="668"/>
      <c r="B415" s="668"/>
      <c r="C415" s="668"/>
      <c r="D415" s="668"/>
      <c r="E415" s="668"/>
      <c r="F415" s="674"/>
      <c r="G415" s="674"/>
      <c r="H415" s="674"/>
      <c r="I415" s="674"/>
      <c r="J415" s="674"/>
      <c r="K415" s="674"/>
      <c r="L415" s="674"/>
      <c r="M415" s="674"/>
      <c r="N415" s="876"/>
      <c r="O415" s="674"/>
      <c r="P415" s="675"/>
      <c r="Q415" s="676"/>
      <c r="R415" s="677"/>
      <c r="S415" s="677"/>
      <c r="T415" s="677"/>
      <c r="U415" s="676"/>
      <c r="V415" s="676"/>
      <c r="W415" s="676"/>
      <c r="X415" s="676"/>
      <c r="Y415" s="676"/>
      <c r="Z415" s="669"/>
      <c r="AA415" s="669"/>
      <c r="AB415" s="669"/>
      <c r="AC415" s="669"/>
      <c r="AD415" s="787"/>
      <c r="AE415" s="787"/>
      <c r="AF415" s="787"/>
      <c r="AG415" s="787"/>
      <c r="AH415" s="669"/>
      <c r="AL415" s="662"/>
    </row>
    <row r="416" spans="1:38" ht="62.25" customHeight="1" x14ac:dyDescent="0.2">
      <c r="A416" s="668"/>
      <c r="B416" s="668"/>
      <c r="C416" s="668"/>
      <c r="D416" s="668"/>
      <c r="E416" s="668"/>
      <c r="F416" s="674"/>
      <c r="G416" s="674"/>
      <c r="H416" s="674"/>
      <c r="I416" s="674"/>
      <c r="J416" s="674"/>
      <c r="K416" s="674"/>
      <c r="L416" s="674"/>
      <c r="M416" s="674"/>
      <c r="N416" s="876"/>
      <c r="O416" s="674"/>
      <c r="P416" s="675"/>
      <c r="Q416" s="676"/>
      <c r="R416" s="677"/>
      <c r="S416" s="677"/>
      <c r="T416" s="677"/>
      <c r="U416" s="676"/>
      <c r="V416" s="676"/>
      <c r="W416" s="676"/>
      <c r="X416" s="676"/>
      <c r="Y416" s="676"/>
      <c r="Z416" s="669"/>
      <c r="AA416" s="669"/>
      <c r="AB416" s="669"/>
      <c r="AC416" s="669"/>
      <c r="AD416" s="787"/>
      <c r="AE416" s="787"/>
      <c r="AF416" s="787"/>
      <c r="AG416" s="787"/>
      <c r="AH416" s="669"/>
      <c r="AL416" s="662"/>
    </row>
    <row r="417" spans="1:38" ht="62.25" customHeight="1" x14ac:dyDescent="0.2">
      <c r="A417" s="668"/>
      <c r="B417" s="668"/>
      <c r="C417" s="668"/>
      <c r="D417" s="668"/>
      <c r="E417" s="668"/>
      <c r="F417" s="674"/>
      <c r="G417" s="674"/>
      <c r="H417" s="674"/>
      <c r="I417" s="674"/>
      <c r="J417" s="674"/>
      <c r="K417" s="674"/>
      <c r="L417" s="674"/>
      <c r="M417" s="674"/>
      <c r="N417" s="876"/>
      <c r="O417" s="674"/>
      <c r="P417" s="675"/>
      <c r="Q417" s="676"/>
      <c r="R417" s="677"/>
      <c r="S417" s="677"/>
      <c r="T417" s="677"/>
      <c r="U417" s="676"/>
      <c r="V417" s="676"/>
      <c r="W417" s="676"/>
      <c r="X417" s="676"/>
      <c r="Y417" s="676"/>
      <c r="Z417" s="669"/>
      <c r="AA417" s="669"/>
      <c r="AB417" s="669"/>
      <c r="AC417" s="669"/>
      <c r="AD417" s="787"/>
      <c r="AE417" s="787"/>
      <c r="AF417" s="787"/>
      <c r="AG417" s="787"/>
      <c r="AH417" s="669"/>
      <c r="AL417" s="662"/>
    </row>
    <row r="418" spans="1:38" ht="62.25" customHeight="1" x14ac:dyDescent="0.2">
      <c r="A418" s="668"/>
      <c r="B418" s="668"/>
      <c r="C418" s="668"/>
      <c r="D418" s="668"/>
      <c r="E418" s="668"/>
      <c r="F418" s="674"/>
      <c r="G418" s="674"/>
      <c r="H418" s="674"/>
      <c r="I418" s="674"/>
      <c r="J418" s="674"/>
      <c r="K418" s="674"/>
      <c r="L418" s="674"/>
      <c r="M418" s="674"/>
      <c r="N418" s="876"/>
      <c r="O418" s="674"/>
      <c r="P418" s="675"/>
      <c r="Q418" s="676"/>
      <c r="R418" s="677"/>
      <c r="S418" s="677"/>
      <c r="T418" s="677"/>
      <c r="U418" s="676"/>
      <c r="V418" s="676"/>
      <c r="W418" s="676"/>
      <c r="X418" s="676"/>
      <c r="Y418" s="676"/>
      <c r="Z418" s="669"/>
      <c r="AA418" s="669"/>
      <c r="AB418" s="669"/>
      <c r="AC418" s="669"/>
      <c r="AD418" s="787"/>
      <c r="AE418" s="787"/>
      <c r="AF418" s="787"/>
      <c r="AG418" s="787"/>
      <c r="AH418" s="669"/>
      <c r="AL418" s="662"/>
    </row>
    <row r="419" spans="1:38" ht="62.25" customHeight="1" x14ac:dyDescent="0.2">
      <c r="A419" s="668"/>
      <c r="B419" s="668"/>
      <c r="C419" s="668"/>
      <c r="D419" s="668"/>
      <c r="E419" s="668"/>
      <c r="F419" s="674"/>
      <c r="G419" s="674"/>
      <c r="H419" s="674"/>
      <c r="I419" s="674"/>
      <c r="J419" s="674"/>
      <c r="K419" s="674"/>
      <c r="L419" s="674"/>
      <c r="M419" s="674"/>
      <c r="N419" s="876"/>
      <c r="O419" s="674"/>
      <c r="P419" s="675"/>
      <c r="Q419" s="676"/>
      <c r="R419" s="677"/>
      <c r="S419" s="677"/>
      <c r="T419" s="677"/>
      <c r="U419" s="676"/>
      <c r="V419" s="676"/>
      <c r="W419" s="676"/>
      <c r="X419" s="676"/>
      <c r="Y419" s="676"/>
      <c r="Z419" s="669"/>
      <c r="AA419" s="669"/>
      <c r="AB419" s="669"/>
      <c r="AC419" s="669"/>
      <c r="AD419" s="787"/>
      <c r="AE419" s="787"/>
      <c r="AF419" s="787"/>
      <c r="AG419" s="787"/>
      <c r="AH419" s="669"/>
      <c r="AL419" s="662"/>
    </row>
    <row r="420" spans="1:38" ht="62.25" customHeight="1" x14ac:dyDescent="0.2">
      <c r="A420" s="668"/>
      <c r="B420" s="668"/>
      <c r="C420" s="668"/>
      <c r="D420" s="668"/>
      <c r="E420" s="668"/>
      <c r="F420" s="674"/>
      <c r="G420" s="674"/>
      <c r="H420" s="674"/>
      <c r="I420" s="674"/>
      <c r="J420" s="674"/>
      <c r="K420" s="674"/>
      <c r="L420" s="674"/>
      <c r="M420" s="674"/>
      <c r="N420" s="876"/>
      <c r="O420" s="674"/>
      <c r="P420" s="675"/>
      <c r="Q420" s="676"/>
      <c r="R420" s="677"/>
      <c r="S420" s="677"/>
      <c r="T420" s="677"/>
      <c r="U420" s="676"/>
      <c r="V420" s="676"/>
      <c r="W420" s="676"/>
      <c r="X420" s="676"/>
      <c r="Y420" s="676"/>
      <c r="Z420" s="669"/>
      <c r="AA420" s="669"/>
      <c r="AB420" s="669"/>
      <c r="AC420" s="669"/>
      <c r="AD420" s="787"/>
      <c r="AE420" s="787"/>
      <c r="AF420" s="787"/>
      <c r="AG420" s="787"/>
      <c r="AH420" s="669"/>
      <c r="AL420" s="662"/>
    </row>
    <row r="421" spans="1:38" ht="62.25" customHeight="1" x14ac:dyDescent="0.2">
      <c r="A421" s="668"/>
      <c r="B421" s="668"/>
      <c r="C421" s="668"/>
      <c r="D421" s="668"/>
      <c r="E421" s="668"/>
      <c r="F421" s="674"/>
      <c r="G421" s="674"/>
      <c r="H421" s="674"/>
      <c r="I421" s="674"/>
      <c r="J421" s="674"/>
      <c r="K421" s="674"/>
      <c r="L421" s="674"/>
      <c r="M421" s="674"/>
      <c r="N421" s="876"/>
      <c r="O421" s="674"/>
      <c r="P421" s="675"/>
      <c r="Q421" s="676"/>
      <c r="R421" s="677"/>
      <c r="S421" s="677"/>
      <c r="T421" s="677"/>
      <c r="U421" s="676"/>
      <c r="V421" s="676"/>
      <c r="W421" s="676"/>
      <c r="X421" s="676"/>
      <c r="Y421" s="676"/>
      <c r="Z421" s="669"/>
      <c r="AA421" s="669"/>
      <c r="AB421" s="669"/>
      <c r="AC421" s="669"/>
      <c r="AD421" s="787"/>
      <c r="AE421" s="787"/>
      <c r="AF421" s="787"/>
      <c r="AG421" s="787"/>
      <c r="AH421" s="669"/>
      <c r="AL421" s="662"/>
    </row>
    <row r="422" spans="1:38" ht="62.25" customHeight="1" x14ac:dyDescent="0.2">
      <c r="A422" s="668"/>
      <c r="B422" s="668"/>
      <c r="C422" s="668"/>
      <c r="D422" s="668"/>
      <c r="E422" s="668"/>
      <c r="F422" s="674"/>
      <c r="G422" s="674"/>
      <c r="H422" s="674"/>
      <c r="I422" s="674"/>
      <c r="J422" s="674"/>
      <c r="K422" s="674"/>
      <c r="L422" s="674"/>
      <c r="M422" s="674"/>
      <c r="N422" s="876"/>
      <c r="O422" s="674"/>
      <c r="P422" s="675"/>
      <c r="Q422" s="676"/>
      <c r="R422" s="677"/>
      <c r="S422" s="677"/>
      <c r="T422" s="677"/>
      <c r="U422" s="676"/>
      <c r="V422" s="676"/>
      <c r="W422" s="676"/>
      <c r="X422" s="676"/>
      <c r="Y422" s="676"/>
      <c r="Z422" s="669"/>
      <c r="AA422" s="669"/>
      <c r="AB422" s="669"/>
      <c r="AC422" s="669"/>
      <c r="AD422" s="787"/>
      <c r="AE422" s="787"/>
      <c r="AF422" s="787"/>
      <c r="AG422" s="787"/>
      <c r="AH422" s="669"/>
      <c r="AL422" s="662"/>
    </row>
    <row r="423" spans="1:38" ht="62.25" customHeight="1" x14ac:dyDescent="0.2">
      <c r="A423" s="668"/>
      <c r="B423" s="668"/>
      <c r="C423" s="668"/>
      <c r="D423" s="668"/>
      <c r="E423" s="668"/>
      <c r="F423" s="674"/>
      <c r="G423" s="674"/>
      <c r="H423" s="674"/>
      <c r="I423" s="674"/>
      <c r="J423" s="674"/>
      <c r="K423" s="674"/>
      <c r="L423" s="674"/>
      <c r="M423" s="674"/>
      <c r="N423" s="876"/>
      <c r="O423" s="674"/>
      <c r="P423" s="675"/>
      <c r="Q423" s="676"/>
      <c r="R423" s="677"/>
      <c r="S423" s="677"/>
      <c r="T423" s="677"/>
      <c r="U423" s="676"/>
      <c r="V423" s="676"/>
      <c r="W423" s="676"/>
      <c r="X423" s="676"/>
      <c r="Y423" s="676"/>
      <c r="Z423" s="669"/>
      <c r="AA423" s="669"/>
      <c r="AB423" s="669"/>
      <c r="AC423" s="669"/>
      <c r="AD423" s="787"/>
      <c r="AE423" s="787"/>
      <c r="AF423" s="787"/>
      <c r="AG423" s="787"/>
      <c r="AH423" s="669"/>
      <c r="AL423" s="662"/>
    </row>
    <row r="424" spans="1:38" ht="62.25" customHeight="1" x14ac:dyDescent="0.2">
      <c r="A424" s="668"/>
      <c r="B424" s="668"/>
      <c r="C424" s="668"/>
      <c r="D424" s="668"/>
      <c r="E424" s="668"/>
      <c r="F424" s="674"/>
      <c r="G424" s="674"/>
      <c r="H424" s="674"/>
      <c r="I424" s="674"/>
      <c r="J424" s="674"/>
      <c r="K424" s="674"/>
      <c r="L424" s="674"/>
      <c r="M424" s="674"/>
      <c r="N424" s="876"/>
      <c r="O424" s="674"/>
      <c r="P424" s="675"/>
      <c r="Q424" s="676"/>
      <c r="R424" s="677"/>
      <c r="S424" s="677"/>
      <c r="T424" s="677"/>
      <c r="U424" s="676"/>
      <c r="V424" s="676"/>
      <c r="W424" s="676"/>
      <c r="X424" s="676"/>
      <c r="Y424" s="676"/>
      <c r="Z424" s="669"/>
      <c r="AA424" s="669"/>
      <c r="AB424" s="669"/>
      <c r="AC424" s="669"/>
      <c r="AD424" s="787"/>
      <c r="AE424" s="787"/>
      <c r="AF424" s="787"/>
      <c r="AG424" s="787"/>
      <c r="AH424" s="669"/>
      <c r="AL424" s="662"/>
    </row>
    <row r="425" spans="1:38" ht="62.25" customHeight="1" x14ac:dyDescent="0.2">
      <c r="A425" s="668"/>
      <c r="B425" s="668"/>
      <c r="C425" s="668"/>
      <c r="D425" s="668"/>
      <c r="E425" s="668"/>
      <c r="F425" s="674"/>
      <c r="G425" s="674"/>
      <c r="H425" s="674"/>
      <c r="I425" s="674"/>
      <c r="J425" s="674"/>
      <c r="K425" s="674"/>
      <c r="L425" s="674"/>
      <c r="M425" s="674"/>
      <c r="N425" s="876"/>
      <c r="O425" s="674"/>
      <c r="P425" s="675"/>
      <c r="Q425" s="676"/>
      <c r="R425" s="677"/>
      <c r="S425" s="677"/>
      <c r="T425" s="677"/>
      <c r="U425" s="676"/>
      <c r="V425" s="676"/>
      <c r="W425" s="676"/>
      <c r="X425" s="676"/>
      <c r="Y425" s="676"/>
      <c r="Z425" s="669"/>
      <c r="AA425" s="669"/>
      <c r="AB425" s="669"/>
      <c r="AC425" s="669"/>
      <c r="AD425" s="787"/>
      <c r="AE425" s="787"/>
      <c r="AF425" s="787"/>
      <c r="AG425" s="787"/>
      <c r="AH425" s="669"/>
      <c r="AL425" s="662"/>
    </row>
    <row r="426" spans="1:38" ht="62.25" customHeight="1" x14ac:dyDescent="0.2">
      <c r="A426" s="668"/>
      <c r="B426" s="668"/>
      <c r="C426" s="668"/>
      <c r="D426" s="668"/>
      <c r="E426" s="668"/>
      <c r="F426" s="674"/>
      <c r="G426" s="674"/>
      <c r="H426" s="674"/>
      <c r="I426" s="674"/>
      <c r="J426" s="674"/>
      <c r="K426" s="674"/>
      <c r="L426" s="674"/>
      <c r="M426" s="674"/>
      <c r="N426" s="876"/>
      <c r="O426" s="674"/>
      <c r="P426" s="675"/>
      <c r="Q426" s="676"/>
      <c r="R426" s="677"/>
      <c r="S426" s="677"/>
      <c r="T426" s="677"/>
      <c r="U426" s="676"/>
      <c r="V426" s="676"/>
      <c r="W426" s="676"/>
      <c r="X426" s="676"/>
      <c r="Y426" s="676"/>
      <c r="Z426" s="669"/>
      <c r="AA426" s="669"/>
      <c r="AB426" s="669"/>
      <c r="AC426" s="669"/>
      <c r="AD426" s="787"/>
      <c r="AE426" s="787"/>
      <c r="AF426" s="787"/>
      <c r="AG426" s="787"/>
      <c r="AH426" s="669"/>
      <c r="AL426" s="662"/>
    </row>
    <row r="427" spans="1:38" ht="62.25" customHeight="1" x14ac:dyDescent="0.2">
      <c r="A427" s="668"/>
      <c r="B427" s="668"/>
      <c r="C427" s="668"/>
      <c r="D427" s="668"/>
      <c r="E427" s="668"/>
      <c r="F427" s="674"/>
      <c r="G427" s="674"/>
      <c r="H427" s="674"/>
      <c r="I427" s="674"/>
      <c r="J427" s="674"/>
      <c r="K427" s="674"/>
      <c r="L427" s="674"/>
      <c r="M427" s="674"/>
      <c r="N427" s="876"/>
      <c r="O427" s="674"/>
      <c r="P427" s="675"/>
      <c r="Q427" s="676"/>
      <c r="R427" s="677"/>
      <c r="S427" s="677"/>
      <c r="T427" s="677"/>
      <c r="U427" s="676"/>
      <c r="V427" s="676"/>
      <c r="W427" s="676"/>
      <c r="X427" s="676"/>
      <c r="Y427" s="676"/>
      <c r="Z427" s="669"/>
      <c r="AA427" s="669"/>
      <c r="AB427" s="669"/>
      <c r="AC427" s="669"/>
      <c r="AD427" s="787"/>
      <c r="AE427" s="787"/>
      <c r="AF427" s="787"/>
      <c r="AG427" s="787"/>
      <c r="AH427" s="669"/>
      <c r="AL427" s="662"/>
    </row>
    <row r="428" spans="1:38" ht="62.25" customHeight="1" x14ac:dyDescent="0.2">
      <c r="A428" s="668"/>
      <c r="B428" s="668"/>
      <c r="C428" s="668"/>
      <c r="D428" s="668"/>
      <c r="E428" s="668"/>
      <c r="F428" s="674"/>
      <c r="G428" s="674"/>
      <c r="H428" s="674"/>
      <c r="I428" s="674"/>
      <c r="J428" s="674"/>
      <c r="K428" s="674"/>
      <c r="L428" s="674"/>
      <c r="M428" s="674"/>
      <c r="N428" s="876"/>
      <c r="O428" s="674"/>
      <c r="P428" s="675"/>
      <c r="Q428" s="676"/>
      <c r="R428" s="677"/>
      <c r="S428" s="677"/>
      <c r="T428" s="677"/>
      <c r="U428" s="676"/>
      <c r="V428" s="676"/>
      <c r="W428" s="676"/>
      <c r="X428" s="676"/>
      <c r="Y428" s="676"/>
      <c r="Z428" s="669"/>
      <c r="AA428" s="669"/>
      <c r="AB428" s="669"/>
      <c r="AC428" s="669"/>
      <c r="AD428" s="787"/>
      <c r="AE428" s="787"/>
      <c r="AF428" s="787"/>
      <c r="AG428" s="787"/>
      <c r="AH428" s="669"/>
      <c r="AL428" s="662"/>
    </row>
    <row r="429" spans="1:38" ht="62.25" customHeight="1" x14ac:dyDescent="0.2">
      <c r="A429" s="668"/>
      <c r="B429" s="668"/>
      <c r="C429" s="668"/>
      <c r="D429" s="668"/>
      <c r="E429" s="668"/>
      <c r="F429" s="674"/>
      <c r="G429" s="674"/>
      <c r="H429" s="674"/>
      <c r="I429" s="674"/>
      <c r="J429" s="674"/>
      <c r="K429" s="674"/>
      <c r="L429" s="674"/>
      <c r="M429" s="674"/>
      <c r="N429" s="876"/>
      <c r="O429" s="674"/>
      <c r="P429" s="675"/>
      <c r="Q429" s="676"/>
      <c r="R429" s="677"/>
      <c r="S429" s="677"/>
      <c r="T429" s="677"/>
      <c r="U429" s="676"/>
      <c r="V429" s="676"/>
      <c r="W429" s="676"/>
      <c r="X429" s="676"/>
      <c r="Y429" s="676"/>
      <c r="Z429" s="669"/>
      <c r="AA429" s="669"/>
      <c r="AB429" s="669"/>
      <c r="AC429" s="669"/>
      <c r="AD429" s="787"/>
      <c r="AE429" s="787"/>
      <c r="AF429" s="787"/>
      <c r="AG429" s="787"/>
      <c r="AH429" s="669"/>
      <c r="AL429" s="662"/>
    </row>
    <row r="430" spans="1:38" ht="62.25" customHeight="1" x14ac:dyDescent="0.2">
      <c r="A430" s="668"/>
      <c r="B430" s="668"/>
      <c r="C430" s="668"/>
      <c r="D430" s="668"/>
      <c r="E430" s="668"/>
      <c r="F430" s="674"/>
      <c r="G430" s="674"/>
      <c r="H430" s="674"/>
      <c r="I430" s="674"/>
      <c r="J430" s="674"/>
      <c r="K430" s="674"/>
      <c r="L430" s="674"/>
      <c r="M430" s="674"/>
      <c r="N430" s="876"/>
      <c r="O430" s="674"/>
      <c r="P430" s="675"/>
      <c r="Q430" s="676"/>
      <c r="R430" s="677"/>
      <c r="S430" s="677"/>
      <c r="T430" s="677"/>
      <c r="U430" s="676"/>
      <c r="V430" s="676"/>
      <c r="W430" s="676"/>
      <c r="X430" s="676"/>
      <c r="Y430" s="676"/>
      <c r="Z430" s="669"/>
      <c r="AA430" s="669"/>
      <c r="AB430" s="669"/>
      <c r="AC430" s="669"/>
      <c r="AD430" s="787"/>
      <c r="AE430" s="787"/>
      <c r="AF430" s="787"/>
      <c r="AG430" s="787"/>
      <c r="AH430" s="669"/>
      <c r="AL430" s="662"/>
    </row>
    <row r="431" spans="1:38" ht="62.25" customHeight="1" x14ac:dyDescent="0.2">
      <c r="A431" s="668"/>
      <c r="B431" s="668"/>
      <c r="C431" s="668"/>
      <c r="D431" s="668"/>
      <c r="E431" s="668"/>
      <c r="F431" s="674"/>
      <c r="G431" s="674"/>
      <c r="H431" s="674"/>
      <c r="I431" s="674"/>
      <c r="J431" s="674"/>
      <c r="K431" s="674"/>
      <c r="L431" s="674"/>
      <c r="M431" s="674"/>
      <c r="N431" s="876"/>
      <c r="O431" s="674"/>
      <c r="P431" s="675"/>
      <c r="Q431" s="676"/>
      <c r="R431" s="677"/>
      <c r="S431" s="677"/>
      <c r="T431" s="677"/>
      <c r="U431" s="676"/>
      <c r="V431" s="676"/>
      <c r="W431" s="676"/>
      <c r="X431" s="676"/>
      <c r="Y431" s="676"/>
      <c r="Z431" s="669"/>
      <c r="AA431" s="669"/>
      <c r="AB431" s="669"/>
      <c r="AC431" s="669"/>
      <c r="AD431" s="787"/>
      <c r="AE431" s="787"/>
      <c r="AF431" s="787"/>
      <c r="AG431" s="787"/>
      <c r="AH431" s="669"/>
      <c r="AL431" s="662"/>
    </row>
    <row r="432" spans="1:38" ht="62.25" customHeight="1" x14ac:dyDescent="0.2">
      <c r="A432" s="668"/>
      <c r="B432" s="668"/>
      <c r="C432" s="668"/>
      <c r="D432" s="668"/>
      <c r="E432" s="668"/>
      <c r="F432" s="674"/>
      <c r="G432" s="674"/>
      <c r="H432" s="674"/>
      <c r="I432" s="674"/>
      <c r="J432" s="674"/>
      <c r="K432" s="674"/>
      <c r="L432" s="674"/>
      <c r="M432" s="674"/>
      <c r="N432" s="876"/>
      <c r="O432" s="674"/>
      <c r="P432" s="675"/>
      <c r="Q432" s="676"/>
      <c r="R432" s="677"/>
      <c r="S432" s="677"/>
      <c r="T432" s="677"/>
      <c r="U432" s="676"/>
      <c r="V432" s="676"/>
      <c r="W432" s="676"/>
      <c r="X432" s="676"/>
      <c r="Y432" s="676"/>
      <c r="Z432" s="669"/>
      <c r="AA432" s="669"/>
      <c r="AB432" s="669"/>
      <c r="AC432" s="669"/>
      <c r="AD432" s="787"/>
      <c r="AE432" s="787"/>
      <c r="AF432" s="787"/>
      <c r="AG432" s="787"/>
      <c r="AH432" s="669"/>
      <c r="AL432" s="662"/>
    </row>
    <row r="433" spans="1:38" ht="62.25" customHeight="1" x14ac:dyDescent="0.2">
      <c r="A433" s="668"/>
      <c r="B433" s="668"/>
      <c r="C433" s="668"/>
      <c r="D433" s="668"/>
      <c r="E433" s="668"/>
      <c r="F433" s="674"/>
      <c r="G433" s="674"/>
      <c r="H433" s="674"/>
      <c r="I433" s="674"/>
      <c r="J433" s="674"/>
      <c r="K433" s="674"/>
      <c r="L433" s="674"/>
      <c r="M433" s="674"/>
      <c r="N433" s="876"/>
      <c r="O433" s="674"/>
      <c r="P433" s="675"/>
      <c r="Q433" s="676"/>
      <c r="R433" s="677"/>
      <c r="S433" s="677"/>
      <c r="T433" s="677"/>
      <c r="U433" s="676"/>
      <c r="V433" s="676"/>
      <c r="W433" s="676"/>
      <c r="X433" s="676"/>
      <c r="Y433" s="676"/>
      <c r="Z433" s="669"/>
      <c r="AA433" s="669"/>
      <c r="AB433" s="669"/>
      <c r="AC433" s="669"/>
      <c r="AD433" s="787"/>
      <c r="AE433" s="787"/>
      <c r="AF433" s="787"/>
      <c r="AG433" s="787"/>
      <c r="AH433" s="669"/>
      <c r="AL433" s="662"/>
    </row>
    <row r="434" spans="1:38" ht="62.25" customHeight="1" x14ac:dyDescent="0.2">
      <c r="A434" s="668"/>
      <c r="B434" s="668"/>
      <c r="C434" s="668"/>
      <c r="D434" s="668"/>
      <c r="E434" s="668"/>
      <c r="F434" s="674"/>
      <c r="G434" s="674"/>
      <c r="H434" s="674"/>
      <c r="I434" s="674"/>
      <c r="J434" s="674"/>
      <c r="K434" s="674"/>
      <c r="L434" s="674"/>
      <c r="M434" s="674"/>
      <c r="N434" s="876"/>
      <c r="O434" s="674"/>
      <c r="P434" s="675"/>
      <c r="Q434" s="676"/>
      <c r="R434" s="677"/>
      <c r="S434" s="677"/>
      <c r="T434" s="677"/>
      <c r="U434" s="676"/>
      <c r="V434" s="676"/>
      <c r="W434" s="676"/>
      <c r="X434" s="676"/>
      <c r="Y434" s="676"/>
      <c r="Z434" s="669"/>
      <c r="AA434" s="669"/>
      <c r="AB434" s="669"/>
      <c r="AC434" s="669"/>
      <c r="AD434" s="787"/>
      <c r="AE434" s="787"/>
      <c r="AF434" s="787"/>
      <c r="AG434" s="787"/>
      <c r="AH434" s="669"/>
      <c r="AL434" s="662"/>
    </row>
    <row r="435" spans="1:38" ht="62.25" customHeight="1" x14ac:dyDescent="0.2">
      <c r="A435" s="668"/>
      <c r="B435" s="668"/>
      <c r="C435" s="668"/>
      <c r="D435" s="668"/>
      <c r="E435" s="668"/>
      <c r="F435" s="674"/>
      <c r="G435" s="674"/>
      <c r="H435" s="674"/>
      <c r="I435" s="674"/>
      <c r="J435" s="674"/>
      <c r="K435" s="674"/>
      <c r="L435" s="674"/>
      <c r="M435" s="674"/>
      <c r="N435" s="876"/>
      <c r="O435" s="674"/>
      <c r="P435" s="675"/>
      <c r="Q435" s="676"/>
      <c r="R435" s="677"/>
      <c r="S435" s="677"/>
      <c r="T435" s="677"/>
      <c r="U435" s="676"/>
      <c r="V435" s="676"/>
      <c r="W435" s="676"/>
      <c r="X435" s="676"/>
      <c r="Y435" s="676"/>
      <c r="Z435" s="669"/>
      <c r="AA435" s="669"/>
      <c r="AB435" s="669"/>
      <c r="AC435" s="669"/>
      <c r="AD435" s="787"/>
      <c r="AE435" s="787"/>
      <c r="AF435" s="787"/>
      <c r="AG435" s="787"/>
      <c r="AH435" s="669"/>
      <c r="AL435" s="662"/>
    </row>
    <row r="436" spans="1:38" ht="62.25" customHeight="1" x14ac:dyDescent="0.2">
      <c r="A436" s="668"/>
      <c r="B436" s="668"/>
      <c r="C436" s="668"/>
      <c r="D436" s="668"/>
      <c r="E436" s="668"/>
      <c r="F436" s="674"/>
      <c r="G436" s="674"/>
      <c r="H436" s="674"/>
      <c r="I436" s="674"/>
      <c r="J436" s="674"/>
      <c r="K436" s="674"/>
      <c r="L436" s="674"/>
      <c r="M436" s="674"/>
      <c r="N436" s="876"/>
      <c r="O436" s="674"/>
      <c r="P436" s="675"/>
      <c r="Q436" s="676"/>
      <c r="R436" s="677"/>
      <c r="S436" s="677"/>
      <c r="T436" s="677"/>
      <c r="U436" s="676"/>
      <c r="V436" s="676"/>
      <c r="W436" s="676"/>
      <c r="X436" s="676"/>
      <c r="Y436" s="676"/>
      <c r="Z436" s="669"/>
      <c r="AA436" s="669"/>
      <c r="AB436" s="669"/>
      <c r="AC436" s="669"/>
      <c r="AD436" s="787"/>
      <c r="AE436" s="787"/>
      <c r="AF436" s="787"/>
      <c r="AG436" s="787"/>
      <c r="AH436" s="669"/>
      <c r="AL436" s="662"/>
    </row>
    <row r="437" spans="1:38" ht="62.25" customHeight="1" x14ac:dyDescent="0.2">
      <c r="A437" s="668"/>
      <c r="B437" s="668"/>
      <c r="C437" s="668"/>
      <c r="D437" s="668"/>
      <c r="E437" s="668"/>
      <c r="F437" s="674"/>
      <c r="G437" s="674"/>
      <c r="H437" s="674"/>
      <c r="I437" s="674"/>
      <c r="J437" s="674"/>
      <c r="K437" s="674"/>
      <c r="L437" s="674"/>
      <c r="M437" s="674"/>
      <c r="N437" s="876"/>
      <c r="O437" s="674"/>
      <c r="P437" s="675"/>
      <c r="Q437" s="676"/>
      <c r="R437" s="677"/>
      <c r="S437" s="677"/>
      <c r="T437" s="677"/>
      <c r="U437" s="676"/>
      <c r="V437" s="676"/>
      <c r="W437" s="676"/>
      <c r="X437" s="676"/>
      <c r="Y437" s="676"/>
      <c r="Z437" s="669"/>
      <c r="AA437" s="669"/>
      <c r="AB437" s="669"/>
      <c r="AC437" s="669"/>
      <c r="AD437" s="787"/>
      <c r="AE437" s="787"/>
      <c r="AF437" s="787"/>
      <c r="AG437" s="787"/>
      <c r="AH437" s="669"/>
      <c r="AL437" s="662"/>
    </row>
    <row r="438" spans="1:38" ht="62.25" customHeight="1" x14ac:dyDescent="0.2">
      <c r="A438" s="668"/>
      <c r="B438" s="668"/>
      <c r="C438" s="668"/>
      <c r="D438" s="668"/>
      <c r="E438" s="668"/>
      <c r="F438" s="674"/>
      <c r="G438" s="674"/>
      <c r="H438" s="674"/>
      <c r="I438" s="674"/>
      <c r="J438" s="674"/>
      <c r="K438" s="674"/>
      <c r="L438" s="674"/>
      <c r="M438" s="674"/>
      <c r="N438" s="876"/>
      <c r="O438" s="674"/>
      <c r="P438" s="675"/>
      <c r="Q438" s="676"/>
      <c r="R438" s="677"/>
      <c r="S438" s="677"/>
      <c r="T438" s="677"/>
      <c r="U438" s="676"/>
      <c r="V438" s="676"/>
      <c r="W438" s="676"/>
      <c r="X438" s="676"/>
      <c r="Y438" s="676"/>
      <c r="Z438" s="669"/>
      <c r="AA438" s="669"/>
      <c r="AB438" s="669"/>
      <c r="AC438" s="669"/>
      <c r="AD438" s="787"/>
      <c r="AE438" s="787"/>
      <c r="AF438" s="787"/>
      <c r="AG438" s="787"/>
      <c r="AH438" s="669"/>
      <c r="AL438" s="662"/>
    </row>
    <row r="439" spans="1:38" ht="62.25" customHeight="1" x14ac:dyDescent="0.2">
      <c r="A439" s="668"/>
      <c r="B439" s="668"/>
      <c r="C439" s="668"/>
      <c r="D439" s="668"/>
      <c r="E439" s="668"/>
      <c r="F439" s="674"/>
      <c r="G439" s="674"/>
      <c r="H439" s="674"/>
      <c r="I439" s="674"/>
      <c r="J439" s="674"/>
      <c r="K439" s="674"/>
      <c r="L439" s="674"/>
      <c r="M439" s="674"/>
      <c r="N439" s="876"/>
      <c r="O439" s="674"/>
      <c r="P439" s="675"/>
      <c r="Q439" s="676"/>
      <c r="R439" s="677"/>
      <c r="S439" s="677"/>
      <c r="T439" s="677"/>
      <c r="U439" s="676"/>
      <c r="V439" s="676"/>
      <c r="W439" s="676"/>
      <c r="X439" s="676"/>
      <c r="Y439" s="676"/>
      <c r="Z439" s="669"/>
      <c r="AA439" s="669"/>
      <c r="AB439" s="669"/>
      <c r="AC439" s="669"/>
      <c r="AD439" s="787"/>
      <c r="AE439" s="787"/>
      <c r="AF439" s="787"/>
      <c r="AG439" s="787"/>
      <c r="AH439" s="669"/>
      <c r="AL439" s="662"/>
    </row>
    <row r="440" spans="1:38" ht="62.25" customHeight="1" x14ac:dyDescent="0.2">
      <c r="A440" s="668"/>
      <c r="B440" s="668"/>
      <c r="C440" s="668"/>
      <c r="D440" s="668"/>
      <c r="E440" s="668"/>
      <c r="F440" s="674"/>
      <c r="G440" s="674"/>
      <c r="H440" s="674"/>
      <c r="I440" s="674"/>
      <c r="J440" s="674"/>
      <c r="K440" s="674"/>
      <c r="L440" s="674"/>
      <c r="M440" s="674"/>
      <c r="N440" s="876"/>
      <c r="O440" s="674"/>
      <c r="P440" s="675"/>
      <c r="Q440" s="676"/>
      <c r="R440" s="677"/>
      <c r="S440" s="677"/>
      <c r="T440" s="677"/>
      <c r="U440" s="676"/>
      <c r="V440" s="676"/>
      <c r="W440" s="676"/>
      <c r="X440" s="676"/>
      <c r="Y440" s="676"/>
      <c r="Z440" s="669"/>
      <c r="AA440" s="669"/>
      <c r="AB440" s="669"/>
      <c r="AC440" s="669"/>
      <c r="AD440" s="787"/>
      <c r="AE440" s="787"/>
      <c r="AF440" s="787"/>
      <c r="AG440" s="787"/>
      <c r="AH440" s="669"/>
      <c r="AL440" s="662"/>
    </row>
    <row r="441" spans="1:38" ht="62.25" customHeight="1" x14ac:dyDescent="0.2">
      <c r="A441" s="668"/>
      <c r="B441" s="668"/>
      <c r="C441" s="668"/>
      <c r="D441" s="668"/>
      <c r="E441" s="668"/>
      <c r="F441" s="674"/>
      <c r="G441" s="674"/>
      <c r="H441" s="674"/>
      <c r="I441" s="674"/>
      <c r="J441" s="674"/>
      <c r="K441" s="674"/>
      <c r="L441" s="674"/>
      <c r="M441" s="674"/>
      <c r="N441" s="876"/>
      <c r="O441" s="674"/>
      <c r="P441" s="675"/>
      <c r="Q441" s="676"/>
      <c r="R441" s="677"/>
      <c r="S441" s="677"/>
      <c r="T441" s="677"/>
      <c r="U441" s="676"/>
      <c r="V441" s="676"/>
      <c r="W441" s="676"/>
      <c r="X441" s="676"/>
      <c r="Y441" s="676"/>
      <c r="Z441" s="669"/>
      <c r="AA441" s="669"/>
      <c r="AB441" s="669"/>
      <c r="AC441" s="669"/>
      <c r="AD441" s="787"/>
      <c r="AE441" s="787"/>
      <c r="AF441" s="787"/>
      <c r="AG441" s="787"/>
      <c r="AH441" s="669"/>
      <c r="AL441" s="662"/>
    </row>
    <row r="442" spans="1:38" ht="62.25" customHeight="1" x14ac:dyDescent="0.2">
      <c r="A442" s="668"/>
      <c r="B442" s="668"/>
      <c r="C442" s="668"/>
      <c r="D442" s="668"/>
      <c r="E442" s="668"/>
      <c r="F442" s="674"/>
      <c r="G442" s="674"/>
      <c r="H442" s="674"/>
      <c r="I442" s="674"/>
      <c r="J442" s="674"/>
      <c r="K442" s="674"/>
      <c r="L442" s="674"/>
      <c r="M442" s="674"/>
      <c r="N442" s="876"/>
      <c r="O442" s="674"/>
      <c r="P442" s="675"/>
      <c r="Q442" s="676"/>
      <c r="R442" s="677"/>
      <c r="S442" s="677"/>
      <c r="T442" s="677"/>
      <c r="U442" s="676"/>
      <c r="V442" s="676"/>
      <c r="W442" s="676"/>
      <c r="X442" s="676"/>
      <c r="Y442" s="676"/>
      <c r="Z442" s="669"/>
      <c r="AA442" s="669"/>
      <c r="AB442" s="669"/>
      <c r="AC442" s="669"/>
      <c r="AD442" s="787"/>
      <c r="AE442" s="787"/>
      <c r="AF442" s="787"/>
      <c r="AG442" s="787"/>
      <c r="AH442" s="669"/>
      <c r="AL442" s="662"/>
    </row>
    <row r="443" spans="1:38" ht="62.25" customHeight="1" x14ac:dyDescent="0.2">
      <c r="A443" s="668"/>
      <c r="B443" s="668"/>
      <c r="C443" s="668"/>
      <c r="D443" s="668"/>
      <c r="E443" s="668"/>
      <c r="F443" s="674"/>
      <c r="G443" s="674"/>
      <c r="H443" s="674"/>
      <c r="I443" s="674"/>
      <c r="J443" s="674"/>
      <c r="K443" s="674"/>
      <c r="L443" s="674"/>
      <c r="M443" s="674"/>
      <c r="N443" s="876"/>
      <c r="O443" s="674"/>
      <c r="P443" s="675"/>
      <c r="Q443" s="676"/>
      <c r="R443" s="677"/>
      <c r="S443" s="677"/>
      <c r="T443" s="677"/>
      <c r="U443" s="676"/>
      <c r="V443" s="676"/>
      <c r="W443" s="676"/>
      <c r="X443" s="676"/>
      <c r="Y443" s="676"/>
      <c r="Z443" s="669"/>
      <c r="AA443" s="669"/>
      <c r="AB443" s="669"/>
      <c r="AC443" s="669"/>
      <c r="AD443" s="787"/>
      <c r="AE443" s="787"/>
      <c r="AF443" s="787"/>
      <c r="AG443" s="787"/>
      <c r="AH443" s="669"/>
      <c r="AL443" s="662"/>
    </row>
    <row r="444" spans="1:38" ht="62.25" customHeight="1" x14ac:dyDescent="0.2">
      <c r="A444" s="668"/>
      <c r="B444" s="668"/>
      <c r="C444" s="668"/>
      <c r="D444" s="668"/>
      <c r="E444" s="668"/>
      <c r="F444" s="674"/>
      <c r="G444" s="674"/>
      <c r="H444" s="674"/>
      <c r="I444" s="674"/>
      <c r="J444" s="674"/>
      <c r="K444" s="674"/>
      <c r="L444" s="674"/>
      <c r="M444" s="674"/>
      <c r="N444" s="876"/>
      <c r="O444" s="674"/>
      <c r="P444" s="675"/>
      <c r="Q444" s="676"/>
      <c r="R444" s="677"/>
      <c r="S444" s="677"/>
      <c r="T444" s="677"/>
      <c r="U444" s="676"/>
      <c r="V444" s="676"/>
      <c r="W444" s="676"/>
      <c r="X444" s="676"/>
      <c r="Y444" s="676"/>
      <c r="Z444" s="669"/>
      <c r="AA444" s="669"/>
      <c r="AB444" s="669"/>
      <c r="AC444" s="669"/>
      <c r="AD444" s="787"/>
      <c r="AE444" s="787"/>
      <c r="AF444" s="787"/>
      <c r="AG444" s="787"/>
      <c r="AH444" s="669"/>
      <c r="AL444" s="662"/>
    </row>
    <row r="445" spans="1:38" ht="62.25" customHeight="1" x14ac:dyDescent="0.2">
      <c r="A445" s="668"/>
      <c r="B445" s="668"/>
      <c r="C445" s="668"/>
      <c r="D445" s="668"/>
      <c r="E445" s="668"/>
      <c r="F445" s="674"/>
      <c r="G445" s="674"/>
      <c r="H445" s="674"/>
      <c r="I445" s="674"/>
      <c r="J445" s="674"/>
      <c r="K445" s="674"/>
      <c r="L445" s="674"/>
      <c r="M445" s="674"/>
      <c r="N445" s="876"/>
      <c r="O445" s="674"/>
      <c r="P445" s="675"/>
      <c r="Q445" s="676"/>
      <c r="R445" s="677"/>
      <c r="S445" s="677"/>
      <c r="T445" s="677"/>
      <c r="U445" s="676"/>
      <c r="V445" s="676"/>
      <c r="W445" s="676"/>
      <c r="X445" s="676"/>
      <c r="Y445" s="676"/>
      <c r="Z445" s="669"/>
      <c r="AA445" s="669"/>
      <c r="AB445" s="669"/>
      <c r="AC445" s="669"/>
      <c r="AD445" s="787"/>
      <c r="AE445" s="787"/>
      <c r="AF445" s="787"/>
      <c r="AG445" s="787"/>
      <c r="AH445" s="669"/>
      <c r="AL445" s="662"/>
    </row>
    <row r="446" spans="1:38" ht="62.25" customHeight="1" x14ac:dyDescent="0.2">
      <c r="A446" s="668"/>
      <c r="B446" s="668"/>
      <c r="C446" s="668"/>
      <c r="D446" s="668"/>
      <c r="E446" s="668"/>
      <c r="F446" s="674"/>
      <c r="G446" s="674"/>
      <c r="H446" s="674"/>
      <c r="I446" s="674"/>
      <c r="J446" s="674"/>
      <c r="K446" s="674"/>
      <c r="L446" s="674"/>
      <c r="M446" s="674"/>
      <c r="N446" s="876"/>
      <c r="O446" s="674"/>
      <c r="P446" s="675"/>
      <c r="Q446" s="676"/>
      <c r="R446" s="677"/>
      <c r="S446" s="677"/>
      <c r="T446" s="677"/>
      <c r="U446" s="676"/>
      <c r="V446" s="676"/>
      <c r="W446" s="676"/>
      <c r="X446" s="676"/>
      <c r="Y446" s="676"/>
      <c r="Z446" s="669"/>
      <c r="AA446" s="669"/>
      <c r="AB446" s="669"/>
      <c r="AC446" s="669"/>
      <c r="AD446" s="787"/>
      <c r="AE446" s="787"/>
      <c r="AF446" s="787"/>
      <c r="AG446" s="787"/>
      <c r="AH446" s="669"/>
      <c r="AL446" s="662"/>
    </row>
    <row r="447" spans="1:38" ht="62.25" customHeight="1" x14ac:dyDescent="0.2">
      <c r="A447" s="668"/>
      <c r="B447" s="668"/>
      <c r="C447" s="668"/>
      <c r="D447" s="668"/>
      <c r="E447" s="668"/>
      <c r="F447" s="674"/>
      <c r="G447" s="674"/>
      <c r="H447" s="674"/>
      <c r="I447" s="674"/>
      <c r="J447" s="674"/>
      <c r="K447" s="674"/>
      <c r="L447" s="674"/>
      <c r="M447" s="674"/>
      <c r="N447" s="876"/>
      <c r="O447" s="674"/>
      <c r="P447" s="675"/>
      <c r="Q447" s="676"/>
      <c r="R447" s="677"/>
      <c r="S447" s="677"/>
      <c r="T447" s="677"/>
      <c r="U447" s="676"/>
      <c r="V447" s="676"/>
      <c r="W447" s="676"/>
      <c r="X447" s="676"/>
      <c r="Y447" s="676"/>
      <c r="Z447" s="669"/>
      <c r="AA447" s="669"/>
      <c r="AB447" s="669"/>
      <c r="AC447" s="669"/>
      <c r="AD447" s="787"/>
      <c r="AE447" s="787"/>
      <c r="AF447" s="787"/>
      <c r="AG447" s="787"/>
      <c r="AH447" s="669"/>
      <c r="AL447" s="662"/>
    </row>
    <row r="448" spans="1:38" ht="62.25" customHeight="1" x14ac:dyDescent="0.2">
      <c r="A448" s="668"/>
      <c r="B448" s="668"/>
      <c r="C448" s="668"/>
      <c r="D448" s="668"/>
      <c r="E448" s="668"/>
      <c r="F448" s="674"/>
      <c r="G448" s="674"/>
      <c r="H448" s="674"/>
      <c r="I448" s="674"/>
      <c r="J448" s="674"/>
      <c r="K448" s="674"/>
      <c r="L448" s="674"/>
      <c r="M448" s="674"/>
      <c r="N448" s="876"/>
      <c r="O448" s="674"/>
      <c r="P448" s="675"/>
      <c r="Q448" s="676"/>
      <c r="R448" s="677"/>
      <c r="S448" s="677"/>
      <c r="T448" s="677"/>
      <c r="U448" s="676"/>
      <c r="V448" s="676"/>
      <c r="W448" s="676"/>
      <c r="X448" s="676"/>
      <c r="Y448" s="676"/>
      <c r="Z448" s="669"/>
      <c r="AA448" s="669"/>
      <c r="AB448" s="669"/>
      <c r="AC448" s="669"/>
      <c r="AD448" s="787"/>
      <c r="AE448" s="787"/>
      <c r="AF448" s="787"/>
      <c r="AG448" s="787"/>
      <c r="AH448" s="669"/>
      <c r="AL448" s="662"/>
    </row>
    <row r="449" spans="1:38" ht="62.25" customHeight="1" x14ac:dyDescent="0.2">
      <c r="A449" s="668"/>
      <c r="B449" s="668"/>
      <c r="C449" s="668"/>
      <c r="D449" s="668"/>
      <c r="E449" s="668"/>
      <c r="F449" s="674"/>
      <c r="G449" s="674"/>
      <c r="H449" s="674"/>
      <c r="I449" s="674"/>
      <c r="J449" s="674"/>
      <c r="K449" s="674"/>
      <c r="L449" s="674"/>
      <c r="M449" s="674"/>
      <c r="N449" s="876"/>
      <c r="O449" s="674"/>
      <c r="P449" s="675"/>
      <c r="Q449" s="676"/>
      <c r="R449" s="677"/>
      <c r="S449" s="677"/>
      <c r="T449" s="677"/>
      <c r="U449" s="676"/>
      <c r="V449" s="676"/>
      <c r="W449" s="676"/>
      <c r="X449" s="676"/>
      <c r="Y449" s="676"/>
      <c r="Z449" s="669"/>
      <c r="AA449" s="669"/>
      <c r="AB449" s="669"/>
      <c r="AC449" s="669"/>
      <c r="AD449" s="787"/>
      <c r="AE449" s="787"/>
      <c r="AF449" s="787"/>
      <c r="AG449" s="787"/>
      <c r="AH449" s="669"/>
      <c r="AL449" s="662"/>
    </row>
    <row r="450" spans="1:38" ht="62.25" customHeight="1" x14ac:dyDescent="0.2">
      <c r="A450" s="668"/>
      <c r="B450" s="668"/>
      <c r="C450" s="668"/>
      <c r="D450" s="668"/>
      <c r="E450" s="668"/>
      <c r="F450" s="674"/>
      <c r="G450" s="674"/>
      <c r="H450" s="674"/>
      <c r="I450" s="674"/>
      <c r="J450" s="674"/>
      <c r="K450" s="674"/>
      <c r="L450" s="674"/>
      <c r="M450" s="674"/>
      <c r="N450" s="876"/>
      <c r="O450" s="674"/>
      <c r="P450" s="675"/>
      <c r="Q450" s="676"/>
      <c r="R450" s="677"/>
      <c r="S450" s="677"/>
      <c r="T450" s="677"/>
      <c r="U450" s="676"/>
      <c r="V450" s="676"/>
      <c r="W450" s="676"/>
      <c r="X450" s="676"/>
      <c r="Y450" s="676"/>
      <c r="Z450" s="669"/>
      <c r="AA450" s="669"/>
      <c r="AB450" s="669"/>
      <c r="AC450" s="669"/>
      <c r="AD450" s="787"/>
      <c r="AE450" s="787"/>
      <c r="AF450" s="787"/>
      <c r="AG450" s="787"/>
      <c r="AH450" s="669"/>
      <c r="AL450" s="662"/>
    </row>
    <row r="451" spans="1:38" ht="62.25" customHeight="1" x14ac:dyDescent="0.2">
      <c r="A451" s="668"/>
      <c r="B451" s="668"/>
      <c r="C451" s="668"/>
      <c r="D451" s="668"/>
      <c r="E451" s="668"/>
      <c r="F451" s="674"/>
      <c r="G451" s="674"/>
      <c r="H451" s="674"/>
      <c r="I451" s="674"/>
      <c r="J451" s="674"/>
      <c r="K451" s="674"/>
      <c r="L451" s="674"/>
      <c r="M451" s="674"/>
      <c r="N451" s="876"/>
      <c r="O451" s="674"/>
      <c r="P451" s="675"/>
      <c r="Q451" s="676"/>
      <c r="R451" s="677"/>
      <c r="S451" s="677"/>
      <c r="T451" s="677"/>
      <c r="U451" s="676"/>
      <c r="V451" s="676"/>
      <c r="W451" s="676"/>
      <c r="X451" s="676"/>
      <c r="Y451" s="676"/>
      <c r="Z451" s="669"/>
      <c r="AA451" s="669"/>
      <c r="AB451" s="669"/>
      <c r="AC451" s="669"/>
      <c r="AD451" s="787"/>
      <c r="AE451" s="787"/>
      <c r="AF451" s="787"/>
      <c r="AG451" s="787"/>
      <c r="AH451" s="669"/>
      <c r="AL451" s="662"/>
    </row>
    <row r="452" spans="1:38" ht="62.25" customHeight="1" x14ac:dyDescent="0.2">
      <c r="A452" s="668"/>
      <c r="B452" s="668"/>
      <c r="C452" s="668"/>
      <c r="D452" s="668"/>
      <c r="E452" s="668"/>
      <c r="F452" s="674"/>
      <c r="G452" s="674"/>
      <c r="H452" s="674"/>
      <c r="I452" s="674"/>
      <c r="J452" s="674"/>
      <c r="K452" s="674"/>
      <c r="L452" s="674"/>
      <c r="M452" s="674"/>
      <c r="N452" s="876"/>
      <c r="O452" s="674"/>
      <c r="P452" s="675"/>
      <c r="Q452" s="676"/>
      <c r="R452" s="677"/>
      <c r="S452" s="677"/>
      <c r="T452" s="677"/>
      <c r="U452" s="676"/>
      <c r="V452" s="676"/>
      <c r="W452" s="676"/>
      <c r="X452" s="676"/>
      <c r="Y452" s="676"/>
      <c r="Z452" s="669"/>
      <c r="AA452" s="669"/>
      <c r="AB452" s="669"/>
      <c r="AC452" s="669"/>
      <c r="AD452" s="787"/>
      <c r="AE452" s="787"/>
      <c r="AF452" s="787"/>
      <c r="AG452" s="787"/>
      <c r="AH452" s="669"/>
      <c r="AL452" s="662"/>
    </row>
    <row r="453" spans="1:38" ht="62.25" customHeight="1" x14ac:dyDescent="0.2">
      <c r="A453" s="668"/>
      <c r="B453" s="668"/>
      <c r="C453" s="668"/>
      <c r="D453" s="668"/>
      <c r="E453" s="668"/>
      <c r="F453" s="674"/>
      <c r="G453" s="674"/>
      <c r="H453" s="674"/>
      <c r="I453" s="674"/>
      <c r="J453" s="674"/>
      <c r="K453" s="674"/>
      <c r="L453" s="674"/>
      <c r="M453" s="674"/>
      <c r="N453" s="876"/>
      <c r="O453" s="674"/>
      <c r="P453" s="675"/>
      <c r="Q453" s="676"/>
      <c r="R453" s="677"/>
      <c r="S453" s="677"/>
      <c r="T453" s="677"/>
      <c r="U453" s="676"/>
      <c r="V453" s="676"/>
      <c r="W453" s="676"/>
      <c r="X453" s="676"/>
      <c r="Y453" s="676"/>
      <c r="Z453" s="669"/>
      <c r="AA453" s="669"/>
      <c r="AB453" s="669"/>
      <c r="AC453" s="669"/>
      <c r="AD453" s="787"/>
      <c r="AE453" s="787"/>
      <c r="AF453" s="787"/>
      <c r="AG453" s="787"/>
      <c r="AH453" s="669"/>
      <c r="AL453" s="662"/>
    </row>
    <row r="454" spans="1:38" ht="62.25" customHeight="1" x14ac:dyDescent="0.2">
      <c r="A454" s="668"/>
      <c r="B454" s="668"/>
      <c r="C454" s="668"/>
      <c r="D454" s="668"/>
      <c r="E454" s="668"/>
      <c r="F454" s="674"/>
      <c r="G454" s="674"/>
      <c r="H454" s="674"/>
      <c r="I454" s="674"/>
      <c r="J454" s="674"/>
      <c r="K454" s="674"/>
      <c r="L454" s="674"/>
      <c r="M454" s="674"/>
      <c r="N454" s="876"/>
      <c r="O454" s="674"/>
      <c r="P454" s="675"/>
      <c r="Q454" s="676"/>
      <c r="R454" s="677"/>
      <c r="S454" s="677"/>
      <c r="T454" s="677"/>
      <c r="U454" s="676"/>
      <c r="V454" s="676"/>
      <c r="W454" s="676"/>
      <c r="X454" s="676"/>
      <c r="Y454" s="676"/>
      <c r="Z454" s="669"/>
      <c r="AA454" s="669"/>
      <c r="AB454" s="669"/>
      <c r="AC454" s="669"/>
      <c r="AD454" s="787"/>
      <c r="AE454" s="787"/>
      <c r="AF454" s="787"/>
      <c r="AG454" s="787"/>
      <c r="AH454" s="669"/>
      <c r="AL454" s="662"/>
    </row>
    <row r="455" spans="1:38" ht="62.25" customHeight="1" x14ac:dyDescent="0.2">
      <c r="A455" s="668"/>
      <c r="B455" s="668"/>
      <c r="C455" s="668"/>
      <c r="D455" s="668"/>
      <c r="E455" s="668"/>
      <c r="F455" s="674"/>
      <c r="G455" s="674"/>
      <c r="H455" s="674"/>
      <c r="I455" s="674"/>
      <c r="J455" s="674"/>
      <c r="K455" s="674"/>
      <c r="L455" s="674"/>
      <c r="M455" s="674"/>
      <c r="N455" s="876"/>
      <c r="O455" s="674"/>
      <c r="P455" s="675"/>
      <c r="Q455" s="676"/>
      <c r="R455" s="677"/>
      <c r="S455" s="677"/>
      <c r="T455" s="677"/>
      <c r="U455" s="676"/>
      <c r="V455" s="676"/>
      <c r="W455" s="676"/>
      <c r="X455" s="676"/>
      <c r="Y455" s="676"/>
      <c r="Z455" s="669"/>
      <c r="AA455" s="669"/>
      <c r="AB455" s="669"/>
      <c r="AC455" s="669"/>
      <c r="AD455" s="787"/>
      <c r="AE455" s="787"/>
      <c r="AF455" s="787"/>
      <c r="AG455" s="787"/>
      <c r="AH455" s="669"/>
      <c r="AL455" s="662"/>
    </row>
    <row r="456" spans="1:38" ht="62.25" customHeight="1" x14ac:dyDescent="0.2">
      <c r="A456" s="668"/>
      <c r="B456" s="668"/>
      <c r="C456" s="668"/>
      <c r="D456" s="668"/>
      <c r="E456" s="668"/>
      <c r="F456" s="674"/>
      <c r="G456" s="674"/>
      <c r="H456" s="674"/>
      <c r="I456" s="674"/>
      <c r="J456" s="674"/>
      <c r="K456" s="674"/>
      <c r="L456" s="674"/>
      <c r="M456" s="674"/>
      <c r="N456" s="876"/>
      <c r="O456" s="674"/>
      <c r="P456" s="675"/>
      <c r="Q456" s="676"/>
      <c r="R456" s="677"/>
      <c r="S456" s="677"/>
      <c r="T456" s="677"/>
      <c r="U456" s="676"/>
      <c r="V456" s="676"/>
      <c r="W456" s="676"/>
      <c r="X456" s="676"/>
      <c r="Y456" s="676"/>
      <c r="Z456" s="669"/>
      <c r="AA456" s="669"/>
      <c r="AB456" s="669"/>
      <c r="AC456" s="669"/>
      <c r="AD456" s="787"/>
      <c r="AE456" s="787"/>
      <c r="AF456" s="787"/>
      <c r="AG456" s="787"/>
      <c r="AH456" s="669"/>
      <c r="AL456" s="662"/>
    </row>
    <row r="457" spans="1:38" ht="62.25" customHeight="1" x14ac:dyDescent="0.2">
      <c r="A457" s="668"/>
      <c r="B457" s="668"/>
      <c r="C457" s="668"/>
      <c r="D457" s="668"/>
      <c r="E457" s="668"/>
      <c r="F457" s="674"/>
      <c r="G457" s="674"/>
      <c r="H457" s="674"/>
      <c r="I457" s="674"/>
      <c r="J457" s="674"/>
      <c r="K457" s="674"/>
      <c r="L457" s="674"/>
      <c r="M457" s="674"/>
      <c r="N457" s="876"/>
      <c r="O457" s="674"/>
      <c r="P457" s="675"/>
      <c r="Q457" s="676"/>
      <c r="R457" s="677"/>
      <c r="S457" s="677"/>
      <c r="T457" s="677"/>
      <c r="U457" s="676"/>
      <c r="V457" s="676"/>
      <c r="W457" s="676"/>
      <c r="X457" s="676"/>
      <c r="Y457" s="676"/>
      <c r="Z457" s="669"/>
      <c r="AA457" s="669"/>
      <c r="AB457" s="669"/>
      <c r="AC457" s="669"/>
      <c r="AD457" s="787"/>
      <c r="AE457" s="787"/>
      <c r="AF457" s="787"/>
      <c r="AG457" s="787"/>
      <c r="AH457" s="669"/>
      <c r="AL457" s="662"/>
    </row>
    <row r="458" spans="1:38" ht="62.25" customHeight="1" x14ac:dyDescent="0.2">
      <c r="A458" s="668"/>
      <c r="B458" s="668"/>
      <c r="C458" s="668"/>
      <c r="D458" s="668"/>
      <c r="E458" s="668"/>
      <c r="F458" s="674"/>
      <c r="G458" s="674"/>
      <c r="H458" s="674"/>
      <c r="I458" s="674"/>
      <c r="J458" s="674"/>
      <c r="K458" s="674"/>
      <c r="L458" s="674"/>
      <c r="M458" s="674"/>
      <c r="N458" s="876"/>
      <c r="O458" s="674"/>
      <c r="P458" s="675"/>
      <c r="Q458" s="676"/>
      <c r="R458" s="677"/>
      <c r="S458" s="677"/>
      <c r="T458" s="677"/>
      <c r="U458" s="676"/>
      <c r="V458" s="676"/>
      <c r="W458" s="676"/>
      <c r="X458" s="676"/>
      <c r="Y458" s="676"/>
      <c r="Z458" s="669"/>
      <c r="AA458" s="669"/>
      <c r="AB458" s="669"/>
      <c r="AC458" s="669"/>
      <c r="AD458" s="787"/>
      <c r="AE458" s="787"/>
      <c r="AF458" s="787"/>
      <c r="AG458" s="787"/>
      <c r="AH458" s="669"/>
      <c r="AL458" s="662"/>
    </row>
    <row r="459" spans="1:38" ht="62.25" customHeight="1" x14ac:dyDescent="0.2">
      <c r="A459" s="668"/>
      <c r="B459" s="668"/>
      <c r="C459" s="668"/>
      <c r="D459" s="668"/>
      <c r="E459" s="668"/>
      <c r="F459" s="674"/>
      <c r="G459" s="674"/>
      <c r="H459" s="674"/>
      <c r="I459" s="674"/>
      <c r="J459" s="674"/>
      <c r="K459" s="674"/>
      <c r="L459" s="674"/>
      <c r="M459" s="674"/>
      <c r="N459" s="876"/>
      <c r="O459" s="674"/>
      <c r="P459" s="675"/>
      <c r="Q459" s="676"/>
      <c r="R459" s="677"/>
      <c r="S459" s="677"/>
      <c r="T459" s="677"/>
      <c r="U459" s="676"/>
      <c r="V459" s="676"/>
      <c r="W459" s="676"/>
      <c r="X459" s="676"/>
      <c r="Y459" s="676"/>
      <c r="Z459" s="669"/>
      <c r="AA459" s="669"/>
      <c r="AB459" s="669"/>
      <c r="AC459" s="669"/>
      <c r="AD459" s="787"/>
      <c r="AE459" s="787"/>
      <c r="AF459" s="787"/>
      <c r="AG459" s="787"/>
      <c r="AH459" s="669"/>
      <c r="AL459" s="662"/>
    </row>
    <row r="460" spans="1:38" ht="62.25" customHeight="1" x14ac:dyDescent="0.2">
      <c r="A460" s="668"/>
      <c r="B460" s="668"/>
      <c r="C460" s="668"/>
      <c r="D460" s="668"/>
      <c r="E460" s="668"/>
      <c r="F460" s="674"/>
      <c r="G460" s="674"/>
      <c r="H460" s="674"/>
      <c r="I460" s="674"/>
      <c r="J460" s="674"/>
      <c r="K460" s="674"/>
      <c r="L460" s="674"/>
      <c r="M460" s="674"/>
      <c r="N460" s="876"/>
      <c r="O460" s="674"/>
      <c r="P460" s="675"/>
      <c r="Q460" s="676"/>
      <c r="R460" s="677"/>
      <c r="S460" s="677"/>
      <c r="T460" s="677"/>
      <c r="U460" s="676"/>
      <c r="V460" s="676"/>
      <c r="W460" s="676"/>
      <c r="X460" s="676"/>
      <c r="Y460" s="676"/>
      <c r="Z460" s="669"/>
      <c r="AA460" s="669"/>
      <c r="AB460" s="669"/>
      <c r="AC460" s="669"/>
      <c r="AD460" s="787"/>
      <c r="AE460" s="787"/>
      <c r="AF460" s="787"/>
      <c r="AG460" s="787"/>
      <c r="AH460" s="669"/>
      <c r="AL460" s="662"/>
    </row>
    <row r="461" spans="1:38" ht="62.25" customHeight="1" x14ac:dyDescent="0.2">
      <c r="A461" s="668"/>
      <c r="B461" s="668"/>
      <c r="C461" s="668"/>
      <c r="D461" s="668"/>
      <c r="E461" s="668"/>
      <c r="F461" s="674"/>
      <c r="G461" s="674"/>
      <c r="H461" s="674"/>
      <c r="I461" s="674"/>
      <c r="J461" s="674"/>
      <c r="K461" s="674"/>
      <c r="L461" s="674"/>
      <c r="M461" s="674"/>
      <c r="N461" s="876"/>
      <c r="O461" s="674"/>
      <c r="P461" s="675"/>
      <c r="Q461" s="676"/>
      <c r="R461" s="677"/>
      <c r="S461" s="677"/>
      <c r="T461" s="677"/>
      <c r="U461" s="676"/>
      <c r="V461" s="676"/>
      <c r="W461" s="676"/>
      <c r="X461" s="676"/>
      <c r="Y461" s="676"/>
      <c r="Z461" s="669"/>
      <c r="AA461" s="669"/>
      <c r="AB461" s="669"/>
      <c r="AC461" s="669"/>
      <c r="AD461" s="787"/>
      <c r="AE461" s="787"/>
      <c r="AF461" s="787"/>
      <c r="AG461" s="787"/>
      <c r="AH461" s="669"/>
      <c r="AL461" s="662"/>
    </row>
    <row r="462" spans="1:38" ht="62.25" customHeight="1" x14ac:dyDescent="0.2">
      <c r="A462" s="668"/>
      <c r="B462" s="668"/>
      <c r="C462" s="668"/>
      <c r="D462" s="668"/>
      <c r="E462" s="668"/>
      <c r="F462" s="674"/>
      <c r="G462" s="674"/>
      <c r="H462" s="674"/>
      <c r="I462" s="674"/>
      <c r="J462" s="674"/>
      <c r="K462" s="674"/>
      <c r="L462" s="674"/>
      <c r="M462" s="674"/>
      <c r="N462" s="876"/>
      <c r="O462" s="674"/>
      <c r="P462" s="675"/>
      <c r="Q462" s="676"/>
      <c r="R462" s="677"/>
      <c r="S462" s="677"/>
      <c r="T462" s="677"/>
      <c r="U462" s="676"/>
      <c r="V462" s="676"/>
      <c r="W462" s="676"/>
      <c r="X462" s="676"/>
      <c r="Y462" s="676"/>
      <c r="Z462" s="669"/>
      <c r="AA462" s="669"/>
      <c r="AB462" s="669"/>
      <c r="AC462" s="669"/>
      <c r="AD462" s="787"/>
      <c r="AE462" s="787"/>
      <c r="AF462" s="787"/>
      <c r="AG462" s="787"/>
      <c r="AH462" s="669"/>
      <c r="AL462" s="662"/>
    </row>
    <row r="463" spans="1:38" ht="62.25" customHeight="1" x14ac:dyDescent="0.2">
      <c r="A463" s="668"/>
      <c r="B463" s="668"/>
      <c r="C463" s="668"/>
      <c r="D463" s="668"/>
      <c r="E463" s="668"/>
      <c r="F463" s="674"/>
      <c r="G463" s="674"/>
      <c r="H463" s="674"/>
      <c r="I463" s="674"/>
      <c r="J463" s="674"/>
      <c r="K463" s="674"/>
      <c r="L463" s="674"/>
      <c r="M463" s="674"/>
      <c r="N463" s="876"/>
      <c r="O463" s="674"/>
      <c r="P463" s="675"/>
      <c r="Q463" s="676"/>
      <c r="R463" s="677"/>
      <c r="S463" s="677"/>
      <c r="T463" s="677"/>
      <c r="U463" s="676"/>
      <c r="V463" s="676"/>
      <c r="W463" s="676"/>
      <c r="X463" s="676"/>
      <c r="Y463" s="676"/>
      <c r="Z463" s="669"/>
      <c r="AA463" s="669"/>
      <c r="AB463" s="669"/>
      <c r="AC463" s="669"/>
      <c r="AD463" s="787"/>
      <c r="AE463" s="787"/>
      <c r="AF463" s="787"/>
      <c r="AG463" s="787"/>
      <c r="AH463" s="669"/>
      <c r="AL463" s="662"/>
    </row>
    <row r="464" spans="1:38" ht="62.25" customHeight="1" x14ac:dyDescent="0.2">
      <c r="A464" s="668"/>
      <c r="B464" s="668"/>
      <c r="C464" s="668"/>
      <c r="D464" s="668"/>
      <c r="E464" s="668"/>
      <c r="F464" s="674"/>
      <c r="G464" s="674"/>
      <c r="H464" s="674"/>
      <c r="I464" s="674"/>
      <c r="J464" s="674"/>
      <c r="K464" s="674"/>
      <c r="L464" s="674"/>
      <c r="M464" s="674"/>
      <c r="N464" s="876"/>
      <c r="O464" s="674"/>
      <c r="P464" s="675"/>
      <c r="Q464" s="676"/>
      <c r="R464" s="677"/>
      <c r="S464" s="677"/>
      <c r="T464" s="677"/>
      <c r="U464" s="676"/>
      <c r="V464" s="676"/>
      <c r="W464" s="676"/>
      <c r="X464" s="676"/>
      <c r="Y464" s="676"/>
      <c r="Z464" s="669"/>
      <c r="AA464" s="669"/>
      <c r="AB464" s="669"/>
      <c r="AC464" s="669"/>
      <c r="AD464" s="787"/>
      <c r="AE464" s="787"/>
      <c r="AF464" s="787"/>
      <c r="AG464" s="787"/>
      <c r="AH464" s="669"/>
      <c r="AL464" s="662"/>
    </row>
    <row r="465" spans="1:38" ht="62.25" customHeight="1" x14ac:dyDescent="0.2">
      <c r="A465" s="668"/>
      <c r="B465" s="668"/>
      <c r="C465" s="668"/>
      <c r="D465" s="668"/>
      <c r="E465" s="668"/>
      <c r="F465" s="674"/>
      <c r="G465" s="674"/>
      <c r="H465" s="674"/>
      <c r="I465" s="674"/>
      <c r="J465" s="674"/>
      <c r="K465" s="674"/>
      <c r="L465" s="674"/>
      <c r="M465" s="674"/>
      <c r="N465" s="876"/>
      <c r="O465" s="674"/>
      <c r="P465" s="675"/>
      <c r="Q465" s="676"/>
      <c r="R465" s="677"/>
      <c r="S465" s="677"/>
      <c r="T465" s="677"/>
      <c r="U465" s="676"/>
      <c r="V465" s="676"/>
      <c r="W465" s="676"/>
      <c r="X465" s="676"/>
      <c r="Y465" s="676"/>
      <c r="Z465" s="669"/>
      <c r="AA465" s="669"/>
      <c r="AB465" s="669"/>
      <c r="AC465" s="669"/>
      <c r="AD465" s="787"/>
      <c r="AE465" s="787"/>
      <c r="AF465" s="787"/>
      <c r="AG465" s="787"/>
      <c r="AH465" s="669"/>
      <c r="AL465" s="662"/>
    </row>
    <row r="466" spans="1:38" ht="62.25" customHeight="1" x14ac:dyDescent="0.2">
      <c r="A466" s="668"/>
      <c r="B466" s="668"/>
      <c r="C466" s="668"/>
      <c r="D466" s="668"/>
      <c r="E466" s="668"/>
      <c r="F466" s="674"/>
      <c r="G466" s="674"/>
      <c r="H466" s="674"/>
      <c r="I466" s="674"/>
      <c r="J466" s="674"/>
      <c r="K466" s="674"/>
      <c r="L466" s="674"/>
      <c r="M466" s="674"/>
      <c r="N466" s="876"/>
      <c r="O466" s="674"/>
      <c r="P466" s="675"/>
      <c r="Q466" s="676"/>
      <c r="R466" s="677"/>
      <c r="S466" s="677"/>
      <c r="T466" s="677"/>
      <c r="U466" s="676"/>
      <c r="V466" s="676"/>
      <c r="W466" s="676"/>
      <c r="X466" s="676"/>
      <c r="Y466" s="676"/>
      <c r="Z466" s="669"/>
      <c r="AA466" s="669"/>
      <c r="AB466" s="669"/>
      <c r="AC466" s="669"/>
      <c r="AD466" s="787"/>
      <c r="AE466" s="787"/>
      <c r="AF466" s="787"/>
      <c r="AG466" s="787"/>
      <c r="AH466" s="669"/>
      <c r="AL466" s="662"/>
    </row>
    <row r="467" spans="1:38" ht="62.25" customHeight="1" x14ac:dyDescent="0.2">
      <c r="A467" s="668"/>
      <c r="B467" s="668"/>
      <c r="C467" s="668"/>
      <c r="D467" s="668"/>
      <c r="E467" s="668"/>
      <c r="F467" s="674"/>
      <c r="G467" s="674"/>
      <c r="H467" s="674"/>
      <c r="I467" s="674"/>
      <c r="J467" s="674"/>
      <c r="K467" s="674"/>
      <c r="L467" s="674"/>
      <c r="M467" s="674"/>
      <c r="N467" s="876"/>
      <c r="O467" s="674"/>
      <c r="P467" s="675"/>
      <c r="Q467" s="676"/>
      <c r="R467" s="677"/>
      <c r="S467" s="677"/>
      <c r="T467" s="677"/>
      <c r="U467" s="676"/>
      <c r="V467" s="676"/>
      <c r="W467" s="676"/>
      <c r="X467" s="676"/>
      <c r="Y467" s="676"/>
      <c r="Z467" s="669"/>
      <c r="AA467" s="669"/>
      <c r="AB467" s="669"/>
      <c r="AC467" s="669"/>
      <c r="AD467" s="787"/>
      <c r="AE467" s="787"/>
      <c r="AF467" s="787"/>
      <c r="AG467" s="787"/>
      <c r="AH467" s="669"/>
      <c r="AL467" s="662"/>
    </row>
    <row r="468" spans="1:38" ht="62.25" customHeight="1" x14ac:dyDescent="0.2">
      <c r="A468" s="668"/>
      <c r="B468" s="668"/>
      <c r="C468" s="668"/>
      <c r="D468" s="668"/>
      <c r="E468" s="668"/>
      <c r="F468" s="674"/>
      <c r="G468" s="674"/>
      <c r="H468" s="674"/>
      <c r="I468" s="674"/>
      <c r="J468" s="674"/>
      <c r="K468" s="674"/>
      <c r="L468" s="674"/>
      <c r="M468" s="674"/>
      <c r="N468" s="876"/>
      <c r="O468" s="674"/>
      <c r="P468" s="675"/>
      <c r="Q468" s="676"/>
      <c r="R468" s="677"/>
      <c r="S468" s="677"/>
      <c r="T468" s="677"/>
      <c r="U468" s="676"/>
      <c r="V468" s="676"/>
      <c r="W468" s="676"/>
      <c r="X468" s="676"/>
      <c r="Y468" s="676"/>
      <c r="Z468" s="669"/>
      <c r="AA468" s="669"/>
      <c r="AB468" s="669"/>
      <c r="AC468" s="669"/>
      <c r="AD468" s="787"/>
      <c r="AE468" s="787"/>
      <c r="AF468" s="787"/>
      <c r="AG468" s="787"/>
      <c r="AH468" s="669"/>
      <c r="AL468" s="662"/>
    </row>
    <row r="469" spans="1:38" ht="62.25" customHeight="1" x14ac:dyDescent="0.2">
      <c r="A469" s="668"/>
      <c r="B469" s="668"/>
      <c r="C469" s="668"/>
      <c r="D469" s="668"/>
      <c r="E469" s="668"/>
      <c r="F469" s="674"/>
      <c r="G469" s="674"/>
      <c r="H469" s="674"/>
      <c r="I469" s="674"/>
      <c r="J469" s="674"/>
      <c r="K469" s="674"/>
      <c r="L469" s="674"/>
      <c r="M469" s="674"/>
      <c r="N469" s="876"/>
      <c r="O469" s="674"/>
      <c r="P469" s="675"/>
      <c r="Q469" s="676"/>
      <c r="R469" s="677"/>
      <c r="S469" s="677"/>
      <c r="T469" s="677"/>
      <c r="U469" s="676"/>
      <c r="V469" s="676"/>
      <c r="W469" s="676"/>
      <c r="X469" s="676"/>
      <c r="Y469" s="676"/>
      <c r="Z469" s="669"/>
      <c r="AA469" s="669"/>
      <c r="AB469" s="669"/>
      <c r="AC469" s="669"/>
      <c r="AD469" s="787"/>
      <c r="AE469" s="787"/>
      <c r="AF469" s="787"/>
      <c r="AG469" s="787"/>
      <c r="AH469" s="669"/>
      <c r="AL469" s="662"/>
    </row>
    <row r="470" spans="1:38" ht="62.25" customHeight="1" x14ac:dyDescent="0.2">
      <c r="A470" s="668"/>
      <c r="B470" s="668"/>
      <c r="C470" s="668"/>
      <c r="D470" s="668"/>
      <c r="E470" s="668"/>
      <c r="F470" s="674"/>
      <c r="G470" s="674"/>
      <c r="H470" s="674"/>
      <c r="I470" s="674"/>
      <c r="J470" s="674"/>
      <c r="K470" s="674"/>
      <c r="L470" s="674"/>
      <c r="M470" s="674"/>
      <c r="N470" s="876"/>
      <c r="O470" s="674"/>
      <c r="P470" s="675"/>
      <c r="Q470" s="676"/>
      <c r="R470" s="677"/>
      <c r="S470" s="677"/>
      <c r="T470" s="677"/>
      <c r="U470" s="676"/>
      <c r="V470" s="676"/>
      <c r="W470" s="676"/>
      <c r="X470" s="676"/>
      <c r="Y470" s="676"/>
      <c r="Z470" s="669"/>
      <c r="AA470" s="669"/>
      <c r="AB470" s="669"/>
      <c r="AC470" s="669"/>
      <c r="AD470" s="787"/>
      <c r="AE470" s="787"/>
      <c r="AF470" s="787"/>
      <c r="AG470" s="787"/>
      <c r="AH470" s="669"/>
      <c r="AL470" s="662"/>
    </row>
    <row r="471" spans="1:38" ht="62.25" customHeight="1" x14ac:dyDescent="0.2">
      <c r="A471" s="668"/>
      <c r="B471" s="668"/>
      <c r="C471" s="668"/>
      <c r="D471" s="668"/>
      <c r="E471" s="668"/>
      <c r="F471" s="674"/>
      <c r="G471" s="674"/>
      <c r="H471" s="674"/>
      <c r="I471" s="674"/>
      <c r="J471" s="674"/>
      <c r="K471" s="674"/>
      <c r="L471" s="674"/>
      <c r="M471" s="674"/>
      <c r="N471" s="876"/>
      <c r="O471" s="674"/>
      <c r="P471" s="675"/>
      <c r="Q471" s="676"/>
      <c r="R471" s="677"/>
      <c r="S471" s="677"/>
      <c r="T471" s="677"/>
      <c r="U471" s="676"/>
      <c r="V471" s="676"/>
      <c r="W471" s="676"/>
      <c r="X471" s="676"/>
      <c r="Y471" s="676"/>
      <c r="Z471" s="669"/>
      <c r="AA471" s="669"/>
      <c r="AB471" s="669"/>
      <c r="AC471" s="669"/>
      <c r="AD471" s="787"/>
      <c r="AE471" s="787"/>
      <c r="AF471" s="787"/>
      <c r="AG471" s="787"/>
      <c r="AH471" s="669"/>
      <c r="AL471" s="662"/>
    </row>
    <row r="472" spans="1:38" ht="62.25" customHeight="1" x14ac:dyDescent="0.2">
      <c r="A472" s="668"/>
      <c r="B472" s="668"/>
      <c r="C472" s="668"/>
      <c r="D472" s="668"/>
      <c r="E472" s="668"/>
      <c r="F472" s="674"/>
      <c r="G472" s="674"/>
      <c r="H472" s="674"/>
      <c r="I472" s="674"/>
      <c r="J472" s="674"/>
      <c r="K472" s="674"/>
      <c r="L472" s="674"/>
      <c r="M472" s="674"/>
      <c r="N472" s="876"/>
      <c r="O472" s="674"/>
      <c r="P472" s="675"/>
      <c r="Q472" s="676"/>
      <c r="R472" s="677"/>
      <c r="S472" s="677"/>
      <c r="T472" s="677"/>
      <c r="U472" s="676"/>
      <c r="V472" s="676"/>
      <c r="W472" s="676"/>
      <c r="X472" s="676"/>
      <c r="Y472" s="676"/>
      <c r="Z472" s="669"/>
      <c r="AA472" s="669"/>
      <c r="AB472" s="669"/>
      <c r="AC472" s="669"/>
      <c r="AD472" s="787"/>
      <c r="AE472" s="787"/>
      <c r="AF472" s="787"/>
      <c r="AG472" s="787"/>
      <c r="AH472" s="669"/>
      <c r="AL472" s="662"/>
    </row>
    <row r="473" spans="1:38" ht="62.25" customHeight="1" x14ac:dyDescent="0.2">
      <c r="A473" s="668"/>
      <c r="B473" s="668"/>
      <c r="C473" s="668"/>
      <c r="D473" s="668"/>
      <c r="E473" s="668"/>
      <c r="F473" s="674"/>
      <c r="G473" s="674"/>
      <c r="H473" s="674"/>
      <c r="I473" s="674"/>
      <c r="J473" s="674"/>
      <c r="K473" s="674"/>
      <c r="L473" s="674"/>
      <c r="M473" s="674"/>
      <c r="N473" s="876"/>
      <c r="O473" s="674"/>
      <c r="P473" s="675"/>
      <c r="Q473" s="676"/>
      <c r="R473" s="677"/>
      <c r="S473" s="677"/>
      <c r="T473" s="677"/>
      <c r="U473" s="676"/>
      <c r="V473" s="676"/>
      <c r="W473" s="676"/>
      <c r="X473" s="676"/>
      <c r="Y473" s="676"/>
      <c r="Z473" s="669"/>
      <c r="AA473" s="669"/>
      <c r="AB473" s="669"/>
      <c r="AC473" s="669"/>
      <c r="AD473" s="787"/>
      <c r="AE473" s="787"/>
      <c r="AF473" s="787"/>
      <c r="AG473" s="787"/>
      <c r="AH473" s="669"/>
      <c r="AL473" s="662"/>
    </row>
    <row r="474" spans="1:38" ht="62.25" customHeight="1" x14ac:dyDescent="0.2">
      <c r="A474" s="668"/>
      <c r="B474" s="668"/>
      <c r="C474" s="668"/>
      <c r="D474" s="668"/>
      <c r="E474" s="668"/>
      <c r="F474" s="674"/>
      <c r="G474" s="674"/>
      <c r="H474" s="674"/>
      <c r="I474" s="674"/>
      <c r="J474" s="674"/>
      <c r="K474" s="674"/>
      <c r="L474" s="674"/>
      <c r="M474" s="674"/>
      <c r="N474" s="876"/>
      <c r="O474" s="674"/>
      <c r="P474" s="675"/>
      <c r="Q474" s="676"/>
      <c r="R474" s="677"/>
      <c r="S474" s="677"/>
      <c r="T474" s="677"/>
      <c r="U474" s="676"/>
      <c r="V474" s="676"/>
      <c r="W474" s="676"/>
      <c r="X474" s="676"/>
      <c r="Y474" s="676"/>
      <c r="Z474" s="669"/>
      <c r="AA474" s="669"/>
      <c r="AB474" s="669"/>
      <c r="AC474" s="669"/>
      <c r="AD474" s="787"/>
      <c r="AE474" s="787"/>
      <c r="AF474" s="787"/>
      <c r="AG474" s="787"/>
      <c r="AH474" s="669"/>
      <c r="AL474" s="662"/>
    </row>
    <row r="475" spans="1:38" ht="62.25" customHeight="1" x14ac:dyDescent="0.2">
      <c r="A475" s="668"/>
      <c r="B475" s="668"/>
      <c r="C475" s="668"/>
      <c r="D475" s="668"/>
      <c r="E475" s="668"/>
      <c r="F475" s="674"/>
      <c r="G475" s="674"/>
      <c r="H475" s="674"/>
      <c r="I475" s="674"/>
      <c r="J475" s="674"/>
      <c r="K475" s="674"/>
      <c r="L475" s="674"/>
      <c r="M475" s="674"/>
      <c r="N475" s="876"/>
      <c r="O475" s="674"/>
      <c r="P475" s="675"/>
      <c r="Q475" s="676"/>
      <c r="R475" s="677"/>
      <c r="S475" s="677"/>
      <c r="T475" s="677"/>
      <c r="U475" s="676"/>
      <c r="V475" s="676"/>
      <c r="W475" s="676"/>
      <c r="X475" s="676"/>
      <c r="Y475" s="676"/>
      <c r="Z475" s="669"/>
      <c r="AA475" s="669"/>
      <c r="AB475" s="669"/>
      <c r="AC475" s="669"/>
      <c r="AD475" s="787"/>
      <c r="AE475" s="787"/>
      <c r="AF475" s="787"/>
      <c r="AG475" s="787"/>
      <c r="AH475" s="669"/>
      <c r="AL475" s="662"/>
    </row>
    <row r="476" spans="1:38" ht="62.25" customHeight="1" x14ac:dyDescent="0.2">
      <c r="A476" s="668"/>
      <c r="B476" s="668"/>
      <c r="C476" s="668"/>
      <c r="D476" s="668"/>
      <c r="E476" s="668"/>
      <c r="F476" s="674"/>
      <c r="G476" s="674"/>
      <c r="H476" s="674"/>
      <c r="I476" s="674"/>
      <c r="J476" s="674"/>
      <c r="K476" s="674"/>
      <c r="L476" s="674"/>
      <c r="M476" s="674"/>
      <c r="N476" s="876"/>
      <c r="O476" s="674"/>
      <c r="P476" s="675"/>
      <c r="Q476" s="676"/>
      <c r="R476" s="677"/>
      <c r="S476" s="677"/>
      <c r="T476" s="677"/>
      <c r="U476" s="676"/>
      <c r="V476" s="676"/>
      <c r="W476" s="676"/>
      <c r="X476" s="676"/>
      <c r="Y476" s="676"/>
      <c r="Z476" s="669"/>
      <c r="AA476" s="669"/>
      <c r="AB476" s="669"/>
      <c r="AC476" s="669"/>
      <c r="AD476" s="787"/>
      <c r="AE476" s="787"/>
      <c r="AF476" s="787"/>
      <c r="AG476" s="787"/>
      <c r="AH476" s="669"/>
      <c r="AL476" s="662"/>
    </row>
    <row r="477" spans="1:38" ht="62.25" customHeight="1" x14ac:dyDescent="0.2">
      <c r="A477" s="668"/>
      <c r="B477" s="668"/>
      <c r="C477" s="668"/>
      <c r="D477" s="668"/>
      <c r="E477" s="668"/>
      <c r="F477" s="674"/>
      <c r="G477" s="674"/>
      <c r="H477" s="674"/>
      <c r="I477" s="674"/>
      <c r="J477" s="674"/>
      <c r="K477" s="674"/>
      <c r="L477" s="674"/>
      <c r="M477" s="674"/>
      <c r="N477" s="876"/>
      <c r="O477" s="674"/>
      <c r="P477" s="675"/>
      <c r="Q477" s="676"/>
      <c r="R477" s="677"/>
      <c r="S477" s="677"/>
      <c r="T477" s="677"/>
      <c r="U477" s="676"/>
      <c r="V477" s="676"/>
      <c r="W477" s="676"/>
      <c r="X477" s="676"/>
      <c r="Y477" s="676"/>
      <c r="Z477" s="669"/>
      <c r="AA477" s="669"/>
      <c r="AB477" s="669"/>
      <c r="AC477" s="669"/>
      <c r="AD477" s="787"/>
      <c r="AE477" s="787"/>
      <c r="AF477" s="787"/>
      <c r="AG477" s="787"/>
      <c r="AH477" s="669"/>
      <c r="AL477" s="662"/>
    </row>
    <row r="478" spans="1:38" ht="62.25" customHeight="1" x14ac:dyDescent="0.2">
      <c r="A478" s="668"/>
      <c r="B478" s="668"/>
      <c r="C478" s="668"/>
      <c r="D478" s="668"/>
      <c r="E478" s="668"/>
      <c r="F478" s="674"/>
      <c r="G478" s="674"/>
      <c r="H478" s="674"/>
      <c r="I478" s="674"/>
      <c r="J478" s="674"/>
      <c r="K478" s="674"/>
      <c r="L478" s="674"/>
      <c r="M478" s="674"/>
      <c r="N478" s="876"/>
      <c r="O478" s="674"/>
      <c r="P478" s="675"/>
      <c r="Q478" s="676"/>
      <c r="R478" s="677"/>
      <c r="S478" s="677"/>
      <c r="T478" s="677"/>
      <c r="U478" s="676"/>
      <c r="V478" s="676"/>
      <c r="W478" s="676"/>
      <c r="X478" s="676"/>
      <c r="Y478" s="676"/>
      <c r="Z478" s="669"/>
      <c r="AA478" s="669"/>
      <c r="AB478" s="669"/>
      <c r="AC478" s="669"/>
      <c r="AD478" s="787"/>
      <c r="AE478" s="787"/>
      <c r="AF478" s="787"/>
      <c r="AG478" s="787"/>
      <c r="AH478" s="669"/>
      <c r="AL478" s="662"/>
    </row>
    <row r="479" spans="1:38" ht="62.25" customHeight="1" x14ac:dyDescent="0.2">
      <c r="A479" s="668"/>
      <c r="B479" s="668"/>
      <c r="C479" s="668"/>
      <c r="D479" s="668"/>
      <c r="E479" s="668"/>
      <c r="F479" s="674"/>
      <c r="G479" s="674"/>
      <c r="H479" s="674"/>
      <c r="I479" s="674"/>
      <c r="J479" s="674"/>
      <c r="K479" s="674"/>
      <c r="L479" s="674"/>
      <c r="M479" s="674"/>
      <c r="N479" s="876"/>
      <c r="O479" s="674"/>
      <c r="P479" s="675"/>
      <c r="Q479" s="676"/>
      <c r="R479" s="677"/>
      <c r="S479" s="677"/>
      <c r="T479" s="677"/>
      <c r="U479" s="676"/>
      <c r="V479" s="676"/>
      <c r="W479" s="676"/>
      <c r="X479" s="676"/>
      <c r="Y479" s="676"/>
      <c r="Z479" s="669"/>
      <c r="AA479" s="669"/>
      <c r="AB479" s="669"/>
      <c r="AC479" s="669"/>
      <c r="AD479" s="787"/>
      <c r="AE479" s="787"/>
      <c r="AF479" s="787"/>
      <c r="AG479" s="787"/>
      <c r="AH479" s="669"/>
      <c r="AL479" s="662"/>
    </row>
    <row r="480" spans="1:38" ht="62.25" customHeight="1" x14ac:dyDescent="0.2">
      <c r="A480" s="668"/>
      <c r="B480" s="668"/>
      <c r="C480" s="668"/>
      <c r="D480" s="668"/>
      <c r="E480" s="668"/>
      <c r="F480" s="674"/>
      <c r="G480" s="674"/>
      <c r="H480" s="674"/>
      <c r="I480" s="674"/>
      <c r="J480" s="674"/>
      <c r="K480" s="674"/>
      <c r="L480" s="674"/>
      <c r="M480" s="674"/>
      <c r="N480" s="876"/>
      <c r="O480" s="674"/>
      <c r="P480" s="675"/>
      <c r="Q480" s="676"/>
      <c r="R480" s="677"/>
      <c r="S480" s="677"/>
      <c r="T480" s="677"/>
      <c r="U480" s="676"/>
      <c r="V480" s="676"/>
      <c r="W480" s="676"/>
      <c r="X480" s="676"/>
      <c r="Y480" s="676"/>
      <c r="Z480" s="669"/>
      <c r="AA480" s="669"/>
      <c r="AB480" s="669"/>
      <c r="AC480" s="669"/>
      <c r="AD480" s="787"/>
      <c r="AE480" s="787"/>
      <c r="AF480" s="787"/>
      <c r="AG480" s="787"/>
      <c r="AH480" s="669"/>
      <c r="AL480" s="662"/>
    </row>
    <row r="481" spans="1:38" ht="62.25" customHeight="1" x14ac:dyDescent="0.2">
      <c r="A481" s="668"/>
      <c r="B481" s="668"/>
      <c r="C481" s="668"/>
      <c r="D481" s="668"/>
      <c r="E481" s="668"/>
      <c r="F481" s="674"/>
      <c r="G481" s="674"/>
      <c r="H481" s="674"/>
      <c r="I481" s="674"/>
      <c r="J481" s="674"/>
      <c r="K481" s="674"/>
      <c r="L481" s="674"/>
      <c r="M481" s="674"/>
      <c r="N481" s="876"/>
      <c r="O481" s="674"/>
      <c r="P481" s="675"/>
      <c r="Q481" s="676"/>
      <c r="R481" s="677"/>
      <c r="S481" s="677"/>
      <c r="T481" s="677"/>
      <c r="U481" s="676"/>
      <c r="V481" s="676"/>
      <c r="W481" s="676"/>
      <c r="X481" s="676"/>
      <c r="Y481" s="676"/>
      <c r="Z481" s="669"/>
      <c r="AA481" s="669"/>
      <c r="AB481" s="669"/>
      <c r="AC481" s="669"/>
      <c r="AD481" s="787"/>
      <c r="AE481" s="787"/>
      <c r="AF481" s="787"/>
      <c r="AG481" s="787"/>
      <c r="AH481" s="669"/>
      <c r="AL481" s="662"/>
    </row>
    <row r="482" spans="1:38" ht="62.25" customHeight="1" x14ac:dyDescent="0.2">
      <c r="A482" s="668"/>
      <c r="B482" s="668"/>
      <c r="C482" s="668"/>
      <c r="D482" s="668"/>
      <c r="E482" s="668"/>
      <c r="F482" s="674"/>
      <c r="G482" s="674"/>
      <c r="H482" s="674"/>
      <c r="I482" s="674"/>
      <c r="J482" s="674"/>
      <c r="K482" s="674"/>
      <c r="L482" s="674"/>
      <c r="M482" s="674"/>
      <c r="N482" s="876"/>
      <c r="O482" s="674"/>
      <c r="P482" s="675"/>
      <c r="Q482" s="676"/>
      <c r="R482" s="677"/>
      <c r="S482" s="677"/>
      <c r="T482" s="677"/>
      <c r="U482" s="676"/>
      <c r="V482" s="676"/>
      <c r="W482" s="676"/>
      <c r="X482" s="676"/>
      <c r="Y482" s="676"/>
      <c r="Z482" s="669"/>
      <c r="AA482" s="669"/>
      <c r="AB482" s="669"/>
      <c r="AC482" s="669"/>
      <c r="AD482" s="787"/>
      <c r="AE482" s="787"/>
      <c r="AF482" s="787"/>
      <c r="AG482" s="787"/>
      <c r="AH482" s="669"/>
      <c r="AL482" s="662"/>
    </row>
    <row r="483" spans="1:38" ht="62.25" customHeight="1" x14ac:dyDescent="0.2">
      <c r="A483" s="668"/>
      <c r="B483" s="668"/>
      <c r="C483" s="668"/>
      <c r="D483" s="668"/>
      <c r="E483" s="668"/>
      <c r="F483" s="674"/>
      <c r="G483" s="674"/>
      <c r="H483" s="674"/>
      <c r="I483" s="674"/>
      <c r="J483" s="674"/>
      <c r="K483" s="674"/>
      <c r="L483" s="674"/>
      <c r="M483" s="674"/>
      <c r="N483" s="876"/>
      <c r="O483" s="674"/>
      <c r="P483" s="675"/>
      <c r="Q483" s="676"/>
      <c r="R483" s="677"/>
      <c r="S483" s="677"/>
      <c r="T483" s="677"/>
      <c r="U483" s="676"/>
      <c r="V483" s="676"/>
      <c r="W483" s="676"/>
      <c r="X483" s="676"/>
      <c r="Y483" s="676"/>
      <c r="Z483" s="669"/>
      <c r="AA483" s="669"/>
      <c r="AB483" s="669"/>
      <c r="AC483" s="669"/>
      <c r="AD483" s="787"/>
      <c r="AE483" s="787"/>
      <c r="AF483" s="787"/>
      <c r="AG483" s="787"/>
      <c r="AH483" s="669"/>
      <c r="AL483" s="662"/>
    </row>
    <row r="484" spans="1:38" ht="62.25" customHeight="1" x14ac:dyDescent="0.2">
      <c r="A484" s="668"/>
      <c r="B484" s="668"/>
      <c r="C484" s="668"/>
      <c r="D484" s="668"/>
      <c r="E484" s="668"/>
      <c r="F484" s="674"/>
      <c r="G484" s="674"/>
      <c r="H484" s="674"/>
      <c r="I484" s="674"/>
      <c r="J484" s="674"/>
      <c r="K484" s="674"/>
      <c r="L484" s="674"/>
      <c r="M484" s="674"/>
      <c r="N484" s="876"/>
      <c r="O484" s="674"/>
      <c r="P484" s="675"/>
      <c r="Q484" s="676"/>
      <c r="R484" s="677"/>
      <c r="S484" s="677"/>
      <c r="T484" s="677"/>
      <c r="U484" s="676"/>
      <c r="V484" s="676"/>
      <c r="W484" s="676"/>
      <c r="X484" s="676"/>
      <c r="Y484" s="676"/>
      <c r="Z484" s="669"/>
      <c r="AA484" s="669"/>
      <c r="AB484" s="669"/>
      <c r="AC484" s="669"/>
      <c r="AD484" s="787"/>
      <c r="AE484" s="787"/>
      <c r="AF484" s="787"/>
      <c r="AG484" s="787"/>
      <c r="AH484" s="669"/>
      <c r="AL484" s="662"/>
    </row>
    <row r="485" spans="1:38" ht="62.25" customHeight="1" x14ac:dyDescent="0.2">
      <c r="A485" s="668"/>
      <c r="B485" s="668"/>
      <c r="C485" s="668"/>
      <c r="D485" s="668"/>
      <c r="E485" s="668"/>
      <c r="F485" s="674"/>
      <c r="G485" s="674"/>
      <c r="H485" s="674"/>
      <c r="I485" s="674"/>
      <c r="J485" s="674"/>
      <c r="K485" s="674"/>
      <c r="L485" s="674"/>
      <c r="M485" s="674"/>
      <c r="N485" s="876"/>
      <c r="O485" s="674"/>
      <c r="P485" s="675"/>
      <c r="Q485" s="676"/>
      <c r="R485" s="677"/>
      <c r="S485" s="677"/>
      <c r="T485" s="677"/>
      <c r="U485" s="676"/>
      <c r="V485" s="676"/>
      <c r="W485" s="676"/>
      <c r="X485" s="676"/>
      <c r="Y485" s="676"/>
      <c r="Z485" s="669"/>
      <c r="AA485" s="669"/>
      <c r="AB485" s="669"/>
      <c r="AC485" s="669"/>
      <c r="AD485" s="787"/>
      <c r="AE485" s="787"/>
      <c r="AF485" s="787"/>
      <c r="AG485" s="787"/>
      <c r="AH485" s="669"/>
      <c r="AL485" s="662"/>
    </row>
    <row r="486" spans="1:38" ht="62.25" customHeight="1" x14ac:dyDescent="0.2">
      <c r="A486" s="668"/>
      <c r="B486" s="668"/>
      <c r="C486" s="668"/>
      <c r="D486" s="668"/>
      <c r="E486" s="668"/>
      <c r="F486" s="674"/>
      <c r="G486" s="674"/>
      <c r="H486" s="674"/>
      <c r="I486" s="674"/>
      <c r="J486" s="674"/>
      <c r="K486" s="674"/>
      <c r="L486" s="674"/>
      <c r="M486" s="674"/>
      <c r="N486" s="876"/>
      <c r="O486" s="674"/>
      <c r="P486" s="675"/>
      <c r="Q486" s="676"/>
      <c r="R486" s="677"/>
      <c r="S486" s="677"/>
      <c r="T486" s="677"/>
      <c r="U486" s="676"/>
      <c r="V486" s="676"/>
      <c r="W486" s="676"/>
      <c r="X486" s="676"/>
      <c r="Y486" s="676"/>
      <c r="Z486" s="669"/>
      <c r="AA486" s="669"/>
      <c r="AB486" s="669"/>
      <c r="AC486" s="669"/>
      <c r="AD486" s="787"/>
      <c r="AE486" s="787"/>
      <c r="AF486" s="787"/>
      <c r="AG486" s="787"/>
      <c r="AH486" s="669"/>
      <c r="AL486" s="662"/>
    </row>
    <row r="487" spans="1:38" ht="62.25" customHeight="1" x14ac:dyDescent="0.2">
      <c r="A487" s="668"/>
      <c r="B487" s="668"/>
      <c r="C487" s="668"/>
      <c r="D487" s="668"/>
      <c r="E487" s="668"/>
      <c r="F487" s="674"/>
      <c r="G487" s="674"/>
      <c r="H487" s="674"/>
      <c r="I487" s="674"/>
      <c r="J487" s="674"/>
      <c r="K487" s="674"/>
      <c r="L487" s="674"/>
      <c r="M487" s="674"/>
      <c r="N487" s="876"/>
      <c r="O487" s="674"/>
      <c r="P487" s="675"/>
      <c r="Q487" s="676"/>
      <c r="R487" s="677"/>
      <c r="S487" s="677"/>
      <c r="T487" s="677"/>
      <c r="U487" s="676"/>
      <c r="V487" s="676"/>
      <c r="W487" s="676"/>
      <c r="X487" s="676"/>
      <c r="Y487" s="676"/>
      <c r="Z487" s="669"/>
      <c r="AA487" s="669"/>
      <c r="AB487" s="669"/>
      <c r="AC487" s="669"/>
      <c r="AD487" s="787"/>
      <c r="AE487" s="787"/>
      <c r="AF487" s="787"/>
      <c r="AG487" s="787"/>
      <c r="AH487" s="669"/>
      <c r="AL487" s="662"/>
    </row>
    <row r="488" spans="1:38" ht="62.25" customHeight="1" x14ac:dyDescent="0.2">
      <c r="A488" s="668"/>
      <c r="B488" s="668"/>
      <c r="C488" s="668"/>
      <c r="D488" s="668"/>
      <c r="E488" s="668"/>
      <c r="F488" s="674"/>
      <c r="G488" s="674"/>
      <c r="H488" s="674"/>
      <c r="I488" s="674"/>
      <c r="J488" s="674"/>
      <c r="K488" s="674"/>
      <c r="L488" s="674"/>
      <c r="M488" s="674"/>
      <c r="N488" s="876"/>
      <c r="O488" s="674"/>
      <c r="P488" s="675"/>
      <c r="Q488" s="676"/>
      <c r="R488" s="677"/>
      <c r="S488" s="677"/>
      <c r="T488" s="677"/>
      <c r="U488" s="676"/>
      <c r="V488" s="676"/>
      <c r="W488" s="676"/>
      <c r="X488" s="676"/>
      <c r="Y488" s="676"/>
      <c r="Z488" s="669"/>
      <c r="AA488" s="669"/>
      <c r="AB488" s="669"/>
      <c r="AC488" s="669"/>
      <c r="AD488" s="787"/>
      <c r="AE488" s="787"/>
      <c r="AF488" s="787"/>
      <c r="AG488" s="787"/>
      <c r="AH488" s="669"/>
      <c r="AL488" s="662"/>
    </row>
    <row r="489" spans="1:38" ht="62.25" customHeight="1" x14ac:dyDescent="0.2">
      <c r="A489" s="668"/>
      <c r="B489" s="668"/>
      <c r="C489" s="668"/>
      <c r="D489" s="668"/>
      <c r="E489" s="668"/>
      <c r="F489" s="674"/>
      <c r="G489" s="674"/>
      <c r="H489" s="674"/>
      <c r="I489" s="674"/>
      <c r="J489" s="674"/>
      <c r="K489" s="674"/>
      <c r="L489" s="674"/>
      <c r="M489" s="674"/>
      <c r="N489" s="876"/>
      <c r="O489" s="674"/>
      <c r="P489" s="675"/>
      <c r="Q489" s="676"/>
      <c r="R489" s="677"/>
      <c r="S489" s="677"/>
      <c r="T489" s="677"/>
      <c r="U489" s="676"/>
      <c r="V489" s="676"/>
      <c r="W489" s="676"/>
      <c r="X489" s="676"/>
      <c r="Y489" s="676"/>
      <c r="Z489" s="669"/>
      <c r="AA489" s="669"/>
      <c r="AB489" s="669"/>
      <c r="AC489" s="669"/>
      <c r="AD489" s="787"/>
      <c r="AE489" s="787"/>
      <c r="AF489" s="787"/>
      <c r="AG489" s="787"/>
      <c r="AH489" s="669"/>
      <c r="AL489" s="662"/>
    </row>
    <row r="490" spans="1:38" ht="62.25" customHeight="1" x14ac:dyDescent="0.2">
      <c r="A490" s="668"/>
      <c r="B490" s="668"/>
      <c r="C490" s="668"/>
      <c r="D490" s="668"/>
      <c r="E490" s="668"/>
      <c r="F490" s="674"/>
      <c r="G490" s="674"/>
      <c r="H490" s="674"/>
      <c r="I490" s="674"/>
      <c r="J490" s="674"/>
      <c r="K490" s="674"/>
      <c r="L490" s="674"/>
      <c r="M490" s="674"/>
      <c r="N490" s="876"/>
      <c r="O490" s="674"/>
      <c r="P490" s="675"/>
      <c r="Q490" s="676"/>
      <c r="R490" s="677"/>
      <c r="S490" s="677"/>
      <c r="T490" s="677"/>
      <c r="U490" s="676"/>
      <c r="V490" s="676"/>
      <c r="W490" s="676"/>
      <c r="X490" s="676"/>
      <c r="Y490" s="676"/>
      <c r="Z490" s="669"/>
      <c r="AA490" s="669"/>
      <c r="AB490" s="669"/>
      <c r="AC490" s="669"/>
      <c r="AD490" s="787"/>
      <c r="AE490" s="787"/>
      <c r="AF490" s="787"/>
      <c r="AG490" s="787"/>
      <c r="AH490" s="669"/>
      <c r="AL490" s="662"/>
    </row>
    <row r="491" spans="1:38" ht="62.25" customHeight="1" x14ac:dyDescent="0.2">
      <c r="A491" s="668"/>
      <c r="B491" s="668"/>
      <c r="C491" s="668"/>
      <c r="D491" s="668"/>
      <c r="E491" s="668"/>
      <c r="F491" s="674"/>
      <c r="G491" s="674"/>
      <c r="H491" s="674"/>
      <c r="I491" s="674"/>
      <c r="J491" s="674"/>
      <c r="K491" s="674"/>
      <c r="L491" s="674"/>
      <c r="M491" s="674"/>
      <c r="N491" s="876"/>
      <c r="O491" s="674"/>
      <c r="P491" s="675"/>
      <c r="Q491" s="676"/>
      <c r="R491" s="677"/>
      <c r="S491" s="677"/>
      <c r="T491" s="677"/>
      <c r="U491" s="676"/>
      <c r="V491" s="676"/>
      <c r="W491" s="676"/>
      <c r="X491" s="676"/>
      <c r="Y491" s="676"/>
      <c r="Z491" s="669"/>
      <c r="AA491" s="669"/>
      <c r="AB491" s="669"/>
      <c r="AC491" s="669"/>
      <c r="AD491" s="787"/>
      <c r="AE491" s="787"/>
      <c r="AF491" s="787"/>
      <c r="AG491" s="787"/>
      <c r="AH491" s="669"/>
      <c r="AL491" s="662"/>
    </row>
    <row r="492" spans="1:38" ht="62.25" customHeight="1" x14ac:dyDescent="0.2">
      <c r="A492" s="668"/>
      <c r="B492" s="668"/>
      <c r="C492" s="668"/>
      <c r="D492" s="668"/>
      <c r="E492" s="668"/>
      <c r="F492" s="674"/>
      <c r="G492" s="674"/>
      <c r="H492" s="674"/>
      <c r="I492" s="674"/>
      <c r="J492" s="674"/>
      <c r="K492" s="674"/>
      <c r="L492" s="674"/>
      <c r="M492" s="674"/>
      <c r="N492" s="876"/>
      <c r="O492" s="674"/>
      <c r="P492" s="675"/>
      <c r="Q492" s="676"/>
      <c r="R492" s="677"/>
      <c r="S492" s="677"/>
      <c r="T492" s="677"/>
      <c r="U492" s="676"/>
      <c r="V492" s="676"/>
      <c r="W492" s="676"/>
      <c r="X492" s="676"/>
      <c r="Y492" s="676"/>
      <c r="Z492" s="669"/>
      <c r="AA492" s="669"/>
      <c r="AB492" s="669"/>
      <c r="AC492" s="669"/>
      <c r="AD492" s="787"/>
      <c r="AE492" s="787"/>
      <c r="AF492" s="787"/>
      <c r="AG492" s="787"/>
      <c r="AH492" s="669"/>
      <c r="AL492" s="662"/>
    </row>
    <row r="493" spans="1:38" ht="62.25" customHeight="1" x14ac:dyDescent="0.2">
      <c r="A493" s="668"/>
      <c r="B493" s="668"/>
      <c r="C493" s="668"/>
      <c r="D493" s="668"/>
      <c r="E493" s="668"/>
      <c r="F493" s="674"/>
      <c r="G493" s="674"/>
      <c r="H493" s="674"/>
      <c r="I493" s="674"/>
      <c r="J493" s="674"/>
      <c r="K493" s="674"/>
      <c r="L493" s="674"/>
      <c r="M493" s="674"/>
      <c r="N493" s="876"/>
      <c r="O493" s="674"/>
      <c r="P493" s="675"/>
      <c r="Q493" s="676"/>
      <c r="R493" s="677"/>
      <c r="S493" s="677"/>
      <c r="T493" s="677"/>
      <c r="U493" s="676"/>
      <c r="V493" s="676"/>
      <c r="W493" s="676"/>
      <c r="X493" s="676"/>
      <c r="Y493" s="676"/>
      <c r="Z493" s="669"/>
      <c r="AA493" s="669"/>
      <c r="AB493" s="669"/>
      <c r="AC493" s="669"/>
      <c r="AD493" s="787"/>
      <c r="AE493" s="787"/>
      <c r="AF493" s="787"/>
      <c r="AG493" s="787"/>
      <c r="AH493" s="669"/>
      <c r="AL493" s="662"/>
    </row>
    <row r="494" spans="1:38" ht="62.25" customHeight="1" x14ac:dyDescent="0.2">
      <c r="A494" s="668"/>
      <c r="B494" s="668"/>
      <c r="C494" s="668"/>
      <c r="D494" s="668"/>
      <c r="E494" s="668"/>
      <c r="F494" s="674"/>
      <c r="G494" s="674"/>
      <c r="H494" s="674"/>
      <c r="I494" s="674"/>
      <c r="J494" s="674"/>
      <c r="K494" s="674"/>
      <c r="L494" s="674"/>
      <c r="M494" s="674"/>
      <c r="N494" s="876"/>
      <c r="O494" s="674"/>
      <c r="P494" s="675"/>
      <c r="Q494" s="676"/>
      <c r="R494" s="677"/>
      <c r="S494" s="677"/>
      <c r="T494" s="677"/>
      <c r="U494" s="676"/>
      <c r="V494" s="676"/>
      <c r="W494" s="676"/>
      <c r="X494" s="676"/>
      <c r="Y494" s="676"/>
      <c r="Z494" s="669"/>
      <c r="AA494" s="669"/>
      <c r="AB494" s="669"/>
      <c r="AC494" s="669"/>
      <c r="AD494" s="787"/>
      <c r="AE494" s="787"/>
      <c r="AF494" s="787"/>
      <c r="AG494" s="787"/>
      <c r="AH494" s="669"/>
      <c r="AL494" s="662"/>
    </row>
    <row r="495" spans="1:38" ht="62.25" customHeight="1" x14ac:dyDescent="0.2">
      <c r="A495" s="668"/>
      <c r="B495" s="668"/>
      <c r="C495" s="668"/>
      <c r="D495" s="668"/>
      <c r="E495" s="668"/>
      <c r="F495" s="674"/>
      <c r="G495" s="674"/>
      <c r="H495" s="674"/>
      <c r="I495" s="674"/>
      <c r="J495" s="674"/>
      <c r="K495" s="674"/>
      <c r="L495" s="674"/>
      <c r="M495" s="674"/>
      <c r="N495" s="876"/>
      <c r="O495" s="674"/>
      <c r="P495" s="675"/>
      <c r="Q495" s="676"/>
      <c r="R495" s="677"/>
      <c r="S495" s="677"/>
      <c r="T495" s="677"/>
      <c r="U495" s="676"/>
      <c r="V495" s="676"/>
      <c r="W495" s="676"/>
      <c r="X495" s="676"/>
      <c r="Y495" s="676"/>
      <c r="Z495" s="669"/>
      <c r="AA495" s="669"/>
      <c r="AB495" s="669"/>
      <c r="AC495" s="669"/>
      <c r="AD495" s="787"/>
      <c r="AE495" s="787"/>
      <c r="AF495" s="787"/>
      <c r="AG495" s="787"/>
      <c r="AH495" s="669"/>
      <c r="AL495" s="662"/>
    </row>
    <row r="496" spans="1:38" ht="62.25" customHeight="1" x14ac:dyDescent="0.2">
      <c r="A496" s="668"/>
      <c r="B496" s="668"/>
      <c r="C496" s="668"/>
      <c r="D496" s="668"/>
      <c r="E496" s="668"/>
      <c r="F496" s="674"/>
      <c r="G496" s="674"/>
      <c r="H496" s="674"/>
      <c r="I496" s="674"/>
      <c r="J496" s="674"/>
      <c r="K496" s="674"/>
      <c r="L496" s="674"/>
      <c r="M496" s="674"/>
      <c r="N496" s="876"/>
      <c r="O496" s="674"/>
      <c r="P496" s="675"/>
      <c r="Q496" s="676"/>
      <c r="R496" s="677"/>
      <c r="S496" s="677"/>
      <c r="T496" s="677"/>
      <c r="U496" s="676"/>
      <c r="V496" s="676"/>
      <c r="W496" s="676"/>
      <c r="X496" s="676"/>
      <c r="Y496" s="676"/>
      <c r="Z496" s="669"/>
      <c r="AA496" s="669"/>
      <c r="AB496" s="669"/>
      <c r="AC496" s="669"/>
      <c r="AD496" s="787"/>
      <c r="AE496" s="787"/>
      <c r="AF496" s="787"/>
      <c r="AG496" s="787"/>
      <c r="AH496" s="669"/>
      <c r="AL496" s="662"/>
    </row>
    <row r="497" spans="1:38" ht="62.25" customHeight="1" x14ac:dyDescent="0.2">
      <c r="A497" s="668"/>
      <c r="B497" s="668"/>
      <c r="C497" s="668"/>
      <c r="D497" s="668"/>
      <c r="E497" s="668"/>
      <c r="F497" s="674"/>
      <c r="G497" s="674"/>
      <c r="H497" s="674"/>
      <c r="I497" s="674"/>
      <c r="J497" s="674"/>
      <c r="K497" s="674"/>
      <c r="L497" s="674"/>
      <c r="M497" s="674"/>
      <c r="N497" s="876"/>
      <c r="O497" s="674"/>
      <c r="P497" s="675"/>
      <c r="Q497" s="676"/>
      <c r="R497" s="677"/>
      <c r="S497" s="677"/>
      <c r="T497" s="677"/>
      <c r="U497" s="676"/>
      <c r="V497" s="676"/>
      <c r="W497" s="676"/>
      <c r="X497" s="676"/>
      <c r="Y497" s="676"/>
      <c r="Z497" s="669"/>
      <c r="AA497" s="669"/>
      <c r="AB497" s="669"/>
      <c r="AC497" s="669"/>
      <c r="AD497" s="787"/>
      <c r="AE497" s="787"/>
      <c r="AF497" s="787"/>
      <c r="AG497" s="787"/>
      <c r="AH497" s="669"/>
      <c r="AL497" s="662"/>
    </row>
    <row r="498" spans="1:38" ht="62.25" customHeight="1" x14ac:dyDescent="0.2">
      <c r="A498" s="668"/>
      <c r="B498" s="668"/>
      <c r="C498" s="668"/>
      <c r="D498" s="668"/>
      <c r="E498" s="668"/>
      <c r="F498" s="674"/>
      <c r="G498" s="674"/>
      <c r="H498" s="674"/>
      <c r="I498" s="674"/>
      <c r="J498" s="674"/>
      <c r="K498" s="674"/>
      <c r="L498" s="674"/>
      <c r="M498" s="674"/>
      <c r="N498" s="876"/>
      <c r="O498" s="674"/>
      <c r="P498" s="675"/>
      <c r="Q498" s="676"/>
      <c r="R498" s="677"/>
      <c r="S498" s="677"/>
      <c r="T498" s="677"/>
      <c r="U498" s="676"/>
      <c r="V498" s="676"/>
      <c r="W498" s="676"/>
      <c r="X498" s="676"/>
      <c r="Y498" s="676"/>
      <c r="Z498" s="669"/>
      <c r="AA498" s="669"/>
      <c r="AB498" s="669"/>
      <c r="AC498" s="669"/>
      <c r="AD498" s="787"/>
      <c r="AE498" s="787"/>
      <c r="AF498" s="787"/>
      <c r="AG498" s="787"/>
      <c r="AH498" s="669"/>
      <c r="AL498" s="662"/>
    </row>
    <row r="499" spans="1:38" ht="62.25" customHeight="1" x14ac:dyDescent="0.2">
      <c r="A499" s="668"/>
      <c r="B499" s="668"/>
      <c r="C499" s="668"/>
      <c r="D499" s="668"/>
      <c r="E499" s="668"/>
      <c r="F499" s="674"/>
      <c r="G499" s="674"/>
      <c r="H499" s="674"/>
      <c r="I499" s="674"/>
      <c r="J499" s="674"/>
      <c r="K499" s="674"/>
      <c r="L499" s="674"/>
      <c r="M499" s="674"/>
      <c r="N499" s="876"/>
      <c r="O499" s="674"/>
      <c r="P499" s="675"/>
      <c r="Q499" s="676"/>
      <c r="R499" s="677"/>
      <c r="S499" s="677"/>
      <c r="T499" s="677"/>
      <c r="U499" s="676"/>
      <c r="V499" s="676"/>
      <c r="W499" s="676"/>
      <c r="X499" s="676"/>
      <c r="Y499" s="676"/>
      <c r="Z499" s="669"/>
      <c r="AA499" s="669"/>
      <c r="AB499" s="669"/>
      <c r="AC499" s="669"/>
      <c r="AD499" s="787"/>
      <c r="AE499" s="787"/>
      <c r="AF499" s="787"/>
      <c r="AG499" s="787"/>
      <c r="AH499" s="669"/>
      <c r="AL499" s="662"/>
    </row>
    <row r="500" spans="1:38" ht="62.25" customHeight="1" x14ac:dyDescent="0.2">
      <c r="A500" s="668"/>
      <c r="B500" s="668"/>
      <c r="C500" s="668"/>
      <c r="D500" s="668"/>
      <c r="E500" s="668"/>
      <c r="F500" s="674"/>
      <c r="G500" s="674"/>
      <c r="H500" s="674"/>
      <c r="I500" s="674"/>
      <c r="J500" s="674"/>
      <c r="K500" s="674"/>
      <c r="L500" s="674"/>
      <c r="M500" s="674"/>
      <c r="N500" s="876"/>
      <c r="O500" s="674"/>
      <c r="P500" s="675"/>
      <c r="Q500" s="676"/>
      <c r="R500" s="677"/>
      <c r="S500" s="677"/>
      <c r="T500" s="677"/>
      <c r="U500" s="676"/>
      <c r="V500" s="676"/>
      <c r="W500" s="676"/>
      <c r="X500" s="676"/>
      <c r="Y500" s="676"/>
      <c r="Z500" s="669"/>
      <c r="AA500" s="669"/>
      <c r="AB500" s="669"/>
      <c r="AC500" s="669"/>
      <c r="AD500" s="787"/>
      <c r="AE500" s="787"/>
      <c r="AF500" s="787"/>
      <c r="AG500" s="787"/>
      <c r="AH500" s="669"/>
      <c r="AL500" s="662"/>
    </row>
    <row r="501" spans="1:38" ht="62.25" customHeight="1" x14ac:dyDescent="0.2">
      <c r="A501" s="668"/>
      <c r="B501" s="668"/>
      <c r="C501" s="668"/>
      <c r="D501" s="668"/>
      <c r="E501" s="668"/>
      <c r="F501" s="674"/>
      <c r="G501" s="674"/>
      <c r="H501" s="674"/>
      <c r="I501" s="674"/>
      <c r="J501" s="674"/>
      <c r="K501" s="674"/>
      <c r="L501" s="674"/>
      <c r="M501" s="674"/>
      <c r="N501" s="876"/>
      <c r="O501" s="674"/>
      <c r="P501" s="675"/>
      <c r="Q501" s="676"/>
      <c r="R501" s="677"/>
      <c r="S501" s="677"/>
      <c r="T501" s="677"/>
      <c r="U501" s="676"/>
      <c r="V501" s="676"/>
      <c r="W501" s="676"/>
      <c r="X501" s="676"/>
      <c r="Y501" s="676"/>
      <c r="Z501" s="669"/>
      <c r="AA501" s="669"/>
      <c r="AB501" s="669"/>
      <c r="AC501" s="669"/>
      <c r="AD501" s="787"/>
      <c r="AE501" s="787"/>
      <c r="AF501" s="787"/>
      <c r="AG501" s="787"/>
      <c r="AH501" s="669"/>
      <c r="AL501" s="662"/>
    </row>
    <row r="502" spans="1:38" ht="62.25" customHeight="1" x14ac:dyDescent="0.2">
      <c r="A502" s="668"/>
      <c r="B502" s="668"/>
      <c r="C502" s="668"/>
      <c r="D502" s="668"/>
      <c r="E502" s="668"/>
      <c r="F502" s="674"/>
      <c r="G502" s="674"/>
      <c r="H502" s="674"/>
      <c r="I502" s="674"/>
      <c r="J502" s="674"/>
      <c r="K502" s="674"/>
      <c r="L502" s="674"/>
      <c r="M502" s="674"/>
      <c r="N502" s="876"/>
      <c r="O502" s="674"/>
      <c r="P502" s="675"/>
      <c r="Q502" s="676"/>
      <c r="R502" s="677"/>
      <c r="S502" s="677"/>
      <c r="T502" s="677"/>
      <c r="U502" s="676"/>
      <c r="V502" s="676"/>
      <c r="W502" s="676"/>
      <c r="X502" s="676"/>
      <c r="Y502" s="676"/>
      <c r="Z502" s="669"/>
      <c r="AA502" s="669"/>
      <c r="AB502" s="669"/>
      <c r="AC502" s="669"/>
      <c r="AD502" s="787"/>
      <c r="AE502" s="787"/>
      <c r="AF502" s="787"/>
      <c r="AG502" s="787"/>
      <c r="AH502" s="669"/>
      <c r="AL502" s="662"/>
    </row>
    <row r="503" spans="1:38" ht="62.25" customHeight="1" x14ac:dyDescent="0.2">
      <c r="A503" s="668"/>
      <c r="B503" s="668"/>
      <c r="C503" s="668"/>
      <c r="D503" s="668"/>
      <c r="E503" s="668"/>
      <c r="F503" s="674"/>
      <c r="G503" s="674"/>
      <c r="H503" s="674"/>
      <c r="I503" s="674"/>
      <c r="J503" s="674"/>
      <c r="K503" s="674"/>
      <c r="L503" s="674"/>
      <c r="M503" s="674"/>
      <c r="N503" s="876"/>
      <c r="O503" s="674"/>
      <c r="P503" s="675"/>
      <c r="Q503" s="676"/>
      <c r="R503" s="677"/>
      <c r="S503" s="677"/>
      <c r="T503" s="677"/>
      <c r="U503" s="676"/>
      <c r="V503" s="676"/>
      <c r="W503" s="676"/>
      <c r="X503" s="676"/>
      <c r="Y503" s="676"/>
      <c r="Z503" s="669"/>
      <c r="AA503" s="669"/>
      <c r="AB503" s="669"/>
      <c r="AC503" s="669"/>
      <c r="AD503" s="787"/>
      <c r="AE503" s="787"/>
      <c r="AF503" s="787"/>
      <c r="AG503" s="787"/>
      <c r="AH503" s="669"/>
      <c r="AL503" s="662"/>
    </row>
    <row r="504" spans="1:38" ht="62.25" customHeight="1" x14ac:dyDescent="0.2">
      <c r="A504" s="668"/>
      <c r="B504" s="668"/>
      <c r="C504" s="668"/>
      <c r="D504" s="668"/>
      <c r="E504" s="668"/>
      <c r="F504" s="674"/>
      <c r="G504" s="674"/>
      <c r="H504" s="674"/>
      <c r="I504" s="674"/>
      <c r="J504" s="674"/>
      <c r="K504" s="674"/>
      <c r="L504" s="674"/>
      <c r="M504" s="674"/>
      <c r="N504" s="876"/>
      <c r="O504" s="674"/>
      <c r="P504" s="675"/>
      <c r="Q504" s="676"/>
      <c r="R504" s="677"/>
      <c r="S504" s="677"/>
      <c r="T504" s="677"/>
      <c r="U504" s="676"/>
      <c r="V504" s="676"/>
      <c r="W504" s="676"/>
      <c r="X504" s="676"/>
      <c r="Y504" s="676"/>
      <c r="Z504" s="669"/>
      <c r="AA504" s="669"/>
      <c r="AB504" s="669"/>
      <c r="AC504" s="669"/>
      <c r="AD504" s="787"/>
      <c r="AE504" s="787"/>
      <c r="AF504" s="787"/>
      <c r="AG504" s="787"/>
      <c r="AH504" s="669"/>
      <c r="AL504" s="662"/>
    </row>
    <row r="505" spans="1:38" ht="62.25" customHeight="1" x14ac:dyDescent="0.2">
      <c r="A505" s="668"/>
      <c r="B505" s="668"/>
      <c r="C505" s="668"/>
      <c r="D505" s="668"/>
      <c r="E505" s="668"/>
      <c r="F505" s="674"/>
      <c r="G505" s="674"/>
      <c r="H505" s="674"/>
      <c r="I505" s="674"/>
      <c r="J505" s="674"/>
      <c r="K505" s="674"/>
      <c r="L505" s="674"/>
      <c r="M505" s="674"/>
      <c r="N505" s="876"/>
      <c r="O505" s="674"/>
      <c r="P505" s="675"/>
      <c r="Q505" s="676"/>
      <c r="R505" s="677"/>
      <c r="S505" s="677"/>
      <c r="T505" s="677"/>
      <c r="U505" s="676"/>
      <c r="V505" s="676"/>
      <c r="W505" s="676"/>
      <c r="X505" s="676"/>
      <c r="Y505" s="676"/>
      <c r="Z505" s="669"/>
      <c r="AA505" s="669"/>
      <c r="AB505" s="669"/>
      <c r="AC505" s="669"/>
      <c r="AD505" s="787"/>
      <c r="AE505" s="787"/>
      <c r="AF505" s="787"/>
      <c r="AG505" s="787"/>
      <c r="AH505" s="669"/>
      <c r="AL505" s="662"/>
    </row>
    <row r="506" spans="1:38" ht="62.25" customHeight="1" x14ac:dyDescent="0.2">
      <c r="A506" s="668"/>
      <c r="B506" s="668"/>
      <c r="C506" s="668"/>
      <c r="D506" s="668"/>
      <c r="E506" s="668"/>
      <c r="F506" s="674"/>
      <c r="G506" s="674"/>
      <c r="H506" s="674"/>
      <c r="I506" s="674"/>
      <c r="J506" s="674"/>
      <c r="K506" s="674"/>
      <c r="L506" s="674"/>
      <c r="M506" s="674"/>
      <c r="N506" s="876"/>
      <c r="O506" s="674"/>
      <c r="P506" s="675"/>
      <c r="Q506" s="676"/>
      <c r="R506" s="677"/>
      <c r="S506" s="677"/>
      <c r="T506" s="677"/>
      <c r="U506" s="676"/>
      <c r="V506" s="676"/>
      <c r="W506" s="676"/>
      <c r="X506" s="676"/>
      <c r="Y506" s="676"/>
      <c r="Z506" s="669"/>
      <c r="AA506" s="669"/>
      <c r="AB506" s="669"/>
      <c r="AC506" s="669"/>
      <c r="AD506" s="787"/>
      <c r="AE506" s="787"/>
      <c r="AF506" s="787"/>
      <c r="AG506" s="787"/>
      <c r="AH506" s="669"/>
      <c r="AL506" s="662"/>
    </row>
    <row r="507" spans="1:38" ht="62.25" customHeight="1" x14ac:dyDescent="0.2">
      <c r="A507" s="668"/>
      <c r="B507" s="668"/>
      <c r="C507" s="668"/>
      <c r="D507" s="668"/>
      <c r="E507" s="668"/>
      <c r="F507" s="674"/>
      <c r="G507" s="674"/>
      <c r="H507" s="674"/>
      <c r="I507" s="674"/>
      <c r="J507" s="674"/>
      <c r="K507" s="674"/>
      <c r="L507" s="674"/>
      <c r="M507" s="674"/>
      <c r="N507" s="876"/>
      <c r="O507" s="674"/>
      <c r="P507" s="675"/>
      <c r="Q507" s="676"/>
      <c r="R507" s="677"/>
      <c r="S507" s="677"/>
      <c r="T507" s="677"/>
      <c r="U507" s="676"/>
      <c r="V507" s="676"/>
      <c r="W507" s="676"/>
      <c r="X507" s="676"/>
      <c r="Y507" s="676"/>
      <c r="Z507" s="669"/>
      <c r="AA507" s="669"/>
      <c r="AB507" s="669"/>
      <c r="AC507" s="669"/>
      <c r="AD507" s="787"/>
      <c r="AE507" s="787"/>
      <c r="AF507" s="787"/>
      <c r="AG507" s="787"/>
      <c r="AH507" s="669"/>
      <c r="AL507" s="662"/>
    </row>
    <row r="508" spans="1:38" ht="62.25" customHeight="1" x14ac:dyDescent="0.2">
      <c r="A508" s="668"/>
      <c r="B508" s="668"/>
      <c r="C508" s="668"/>
      <c r="D508" s="668"/>
      <c r="E508" s="668"/>
      <c r="F508" s="674"/>
      <c r="G508" s="674"/>
      <c r="H508" s="674"/>
      <c r="I508" s="674"/>
      <c r="J508" s="674"/>
      <c r="K508" s="674"/>
      <c r="L508" s="674"/>
      <c r="M508" s="674"/>
      <c r="N508" s="876"/>
      <c r="O508" s="674"/>
      <c r="P508" s="675"/>
      <c r="Q508" s="676"/>
      <c r="R508" s="677"/>
      <c r="S508" s="677"/>
      <c r="T508" s="677"/>
      <c r="U508" s="676"/>
      <c r="V508" s="676"/>
      <c r="W508" s="676"/>
      <c r="X508" s="676"/>
      <c r="Y508" s="676"/>
      <c r="Z508" s="669"/>
      <c r="AA508" s="669"/>
      <c r="AB508" s="669"/>
      <c r="AC508" s="669"/>
      <c r="AD508" s="787"/>
      <c r="AE508" s="787"/>
      <c r="AF508" s="787"/>
      <c r="AG508" s="787"/>
      <c r="AH508" s="669"/>
      <c r="AL508" s="662"/>
    </row>
    <row r="509" spans="1:38" ht="62.25" customHeight="1" x14ac:dyDescent="0.2">
      <c r="A509" s="668"/>
      <c r="B509" s="668"/>
      <c r="C509" s="668"/>
      <c r="D509" s="668"/>
      <c r="E509" s="668"/>
      <c r="F509" s="674"/>
      <c r="G509" s="674"/>
      <c r="H509" s="674"/>
      <c r="I509" s="674"/>
      <c r="J509" s="674"/>
      <c r="K509" s="674"/>
      <c r="L509" s="674"/>
      <c r="M509" s="674"/>
      <c r="N509" s="876"/>
      <c r="O509" s="674"/>
      <c r="P509" s="675"/>
      <c r="Q509" s="676"/>
      <c r="R509" s="677"/>
      <c r="S509" s="677"/>
      <c r="T509" s="677"/>
      <c r="U509" s="676"/>
      <c r="V509" s="676"/>
      <c r="W509" s="676"/>
      <c r="X509" s="676"/>
      <c r="Y509" s="676"/>
      <c r="Z509" s="669"/>
      <c r="AA509" s="669"/>
      <c r="AB509" s="669"/>
      <c r="AC509" s="669"/>
      <c r="AD509" s="787"/>
      <c r="AE509" s="787"/>
      <c r="AF509" s="787"/>
      <c r="AG509" s="787"/>
      <c r="AH509" s="669"/>
      <c r="AL509" s="662"/>
    </row>
    <row r="510" spans="1:38" ht="62.25" customHeight="1" x14ac:dyDescent="0.2">
      <c r="A510" s="668"/>
      <c r="B510" s="668"/>
      <c r="C510" s="668"/>
      <c r="D510" s="668"/>
      <c r="E510" s="668"/>
      <c r="F510" s="674"/>
      <c r="G510" s="674"/>
      <c r="H510" s="674"/>
      <c r="I510" s="674"/>
      <c r="J510" s="674"/>
      <c r="K510" s="674"/>
      <c r="L510" s="674"/>
      <c r="M510" s="674"/>
      <c r="N510" s="876"/>
      <c r="O510" s="674"/>
      <c r="P510" s="675"/>
      <c r="Q510" s="676"/>
      <c r="R510" s="677"/>
      <c r="S510" s="677"/>
      <c r="T510" s="677"/>
      <c r="U510" s="676"/>
      <c r="V510" s="676"/>
      <c r="W510" s="676"/>
      <c r="X510" s="676"/>
      <c r="Y510" s="676"/>
      <c r="Z510" s="669"/>
      <c r="AA510" s="669"/>
      <c r="AB510" s="669"/>
      <c r="AC510" s="669"/>
      <c r="AD510" s="787"/>
      <c r="AE510" s="787"/>
      <c r="AF510" s="787"/>
      <c r="AG510" s="787"/>
      <c r="AH510" s="669"/>
      <c r="AL510" s="662"/>
    </row>
    <row r="511" spans="1:38" ht="62.25" customHeight="1" x14ac:dyDescent="0.2">
      <c r="A511" s="668"/>
      <c r="B511" s="668"/>
      <c r="C511" s="668"/>
      <c r="D511" s="668"/>
      <c r="E511" s="668"/>
      <c r="F511" s="674"/>
      <c r="G511" s="674"/>
      <c r="H511" s="674"/>
      <c r="I511" s="674"/>
      <c r="J511" s="674"/>
      <c r="K511" s="674"/>
      <c r="L511" s="674"/>
      <c r="M511" s="674"/>
      <c r="N511" s="876"/>
      <c r="O511" s="674"/>
      <c r="P511" s="675"/>
      <c r="Q511" s="676"/>
      <c r="R511" s="677"/>
      <c r="S511" s="677"/>
      <c r="T511" s="677"/>
      <c r="U511" s="676"/>
      <c r="V511" s="676"/>
      <c r="W511" s="676"/>
      <c r="X511" s="676"/>
      <c r="Y511" s="676"/>
      <c r="Z511" s="669"/>
      <c r="AA511" s="669"/>
      <c r="AB511" s="669"/>
      <c r="AC511" s="669"/>
      <c r="AD511" s="787"/>
      <c r="AE511" s="787"/>
      <c r="AF511" s="787"/>
      <c r="AG511" s="787"/>
      <c r="AH511" s="669"/>
      <c r="AL511" s="662"/>
    </row>
    <row r="512" spans="1:38" ht="62.25" customHeight="1" x14ac:dyDescent="0.2">
      <c r="A512" s="668"/>
      <c r="B512" s="668"/>
      <c r="C512" s="668"/>
      <c r="D512" s="668"/>
      <c r="E512" s="668"/>
      <c r="F512" s="674"/>
      <c r="G512" s="674"/>
      <c r="H512" s="674"/>
      <c r="I512" s="674"/>
      <c r="J512" s="674"/>
      <c r="K512" s="674"/>
      <c r="L512" s="674"/>
      <c r="M512" s="674"/>
      <c r="N512" s="876"/>
      <c r="O512" s="674"/>
      <c r="P512" s="675"/>
      <c r="Q512" s="676"/>
      <c r="R512" s="677"/>
      <c r="S512" s="677"/>
      <c r="T512" s="677"/>
      <c r="U512" s="676"/>
      <c r="V512" s="676"/>
      <c r="W512" s="676"/>
      <c r="X512" s="676"/>
      <c r="Y512" s="676"/>
      <c r="Z512" s="669"/>
      <c r="AA512" s="669"/>
      <c r="AB512" s="669"/>
      <c r="AC512" s="669"/>
      <c r="AD512" s="787"/>
      <c r="AE512" s="787"/>
      <c r="AF512" s="787"/>
      <c r="AG512" s="787"/>
      <c r="AH512" s="669"/>
      <c r="AL512" s="662"/>
    </row>
    <row r="513" spans="1:38" ht="62.25" customHeight="1" x14ac:dyDescent="0.2">
      <c r="A513" s="668"/>
      <c r="B513" s="668"/>
      <c r="C513" s="668"/>
      <c r="D513" s="668"/>
      <c r="E513" s="668"/>
      <c r="F513" s="674"/>
      <c r="G513" s="674"/>
      <c r="H513" s="674"/>
      <c r="I513" s="674"/>
      <c r="J513" s="674"/>
      <c r="K513" s="674"/>
      <c r="L513" s="674"/>
      <c r="M513" s="674"/>
      <c r="N513" s="876"/>
      <c r="O513" s="674"/>
      <c r="P513" s="675"/>
      <c r="Q513" s="676"/>
      <c r="R513" s="677"/>
      <c r="S513" s="677"/>
      <c r="T513" s="677"/>
      <c r="U513" s="676"/>
      <c r="V513" s="676"/>
      <c r="W513" s="676"/>
      <c r="X513" s="676"/>
      <c r="Y513" s="676"/>
      <c r="Z513" s="669"/>
      <c r="AA513" s="669"/>
      <c r="AB513" s="669"/>
      <c r="AC513" s="669"/>
      <c r="AD513" s="787"/>
      <c r="AE513" s="787"/>
      <c r="AF513" s="787"/>
      <c r="AG513" s="787"/>
      <c r="AH513" s="669"/>
      <c r="AL513" s="662"/>
    </row>
    <row r="514" spans="1:38" ht="62.25" customHeight="1" x14ac:dyDescent="0.2">
      <c r="A514" s="668"/>
      <c r="B514" s="668"/>
      <c r="C514" s="668"/>
      <c r="D514" s="668"/>
      <c r="E514" s="668"/>
      <c r="F514" s="674"/>
      <c r="G514" s="674"/>
      <c r="H514" s="674"/>
      <c r="I514" s="674"/>
      <c r="J514" s="674"/>
      <c r="K514" s="674"/>
      <c r="L514" s="674"/>
      <c r="M514" s="674"/>
      <c r="N514" s="876"/>
      <c r="O514" s="674"/>
      <c r="P514" s="675"/>
      <c r="Q514" s="676"/>
      <c r="R514" s="677"/>
      <c r="S514" s="677"/>
      <c r="T514" s="677"/>
      <c r="U514" s="676"/>
      <c r="V514" s="676"/>
      <c r="W514" s="676"/>
      <c r="X514" s="676"/>
      <c r="Y514" s="676"/>
      <c r="Z514" s="669"/>
      <c r="AA514" s="669"/>
      <c r="AB514" s="669"/>
      <c r="AC514" s="669"/>
      <c r="AD514" s="787"/>
      <c r="AE514" s="787"/>
      <c r="AF514" s="787"/>
      <c r="AG514" s="787"/>
      <c r="AH514" s="669"/>
      <c r="AL514" s="662"/>
    </row>
    <row r="515" spans="1:38" ht="62.25" customHeight="1" x14ac:dyDescent="0.2">
      <c r="A515" s="668"/>
      <c r="B515" s="668"/>
      <c r="C515" s="668"/>
      <c r="D515" s="668"/>
      <c r="E515" s="668"/>
      <c r="F515" s="674"/>
      <c r="G515" s="674"/>
      <c r="H515" s="674"/>
      <c r="I515" s="674"/>
      <c r="J515" s="674"/>
      <c r="K515" s="674"/>
      <c r="L515" s="674"/>
      <c r="M515" s="674"/>
      <c r="N515" s="876"/>
      <c r="O515" s="674"/>
      <c r="P515" s="675"/>
      <c r="Q515" s="676"/>
      <c r="R515" s="677"/>
      <c r="S515" s="677"/>
      <c r="T515" s="677"/>
      <c r="U515" s="676"/>
      <c r="V515" s="676"/>
      <c r="W515" s="676"/>
      <c r="X515" s="676"/>
      <c r="Y515" s="676"/>
      <c r="Z515" s="669"/>
      <c r="AA515" s="669"/>
      <c r="AB515" s="669"/>
      <c r="AC515" s="669"/>
      <c r="AD515" s="787"/>
      <c r="AE515" s="787"/>
      <c r="AF515" s="787"/>
      <c r="AG515" s="787"/>
      <c r="AH515" s="669"/>
      <c r="AL515" s="662"/>
    </row>
    <row r="516" spans="1:38" ht="62.25" customHeight="1" x14ac:dyDescent="0.2">
      <c r="A516" s="668"/>
      <c r="B516" s="668"/>
      <c r="C516" s="668"/>
      <c r="D516" s="668"/>
      <c r="E516" s="668"/>
      <c r="F516" s="674"/>
      <c r="G516" s="674"/>
      <c r="H516" s="674"/>
      <c r="I516" s="674"/>
      <c r="J516" s="674"/>
      <c r="K516" s="674"/>
      <c r="L516" s="674"/>
      <c r="M516" s="674"/>
      <c r="N516" s="876"/>
      <c r="O516" s="674"/>
      <c r="P516" s="675"/>
      <c r="Q516" s="676"/>
      <c r="R516" s="677"/>
      <c r="S516" s="677"/>
      <c r="T516" s="677"/>
      <c r="U516" s="676"/>
      <c r="V516" s="676"/>
      <c r="W516" s="676"/>
      <c r="X516" s="676"/>
      <c r="Y516" s="676"/>
      <c r="Z516" s="669"/>
      <c r="AA516" s="669"/>
      <c r="AB516" s="669"/>
      <c r="AC516" s="669"/>
      <c r="AD516" s="787"/>
      <c r="AE516" s="787"/>
      <c r="AF516" s="787"/>
      <c r="AG516" s="787"/>
      <c r="AH516" s="669"/>
      <c r="AL516" s="662"/>
    </row>
    <row r="517" spans="1:38" ht="62.25" customHeight="1" x14ac:dyDescent="0.2">
      <c r="A517" s="668"/>
      <c r="B517" s="668"/>
      <c r="C517" s="668"/>
      <c r="D517" s="668"/>
      <c r="E517" s="668"/>
      <c r="F517" s="674"/>
      <c r="G517" s="674"/>
      <c r="H517" s="674"/>
      <c r="I517" s="674"/>
      <c r="J517" s="674"/>
      <c r="K517" s="674"/>
      <c r="L517" s="674"/>
      <c r="M517" s="674"/>
      <c r="N517" s="876"/>
      <c r="O517" s="674"/>
      <c r="P517" s="675"/>
      <c r="Q517" s="676"/>
      <c r="R517" s="677"/>
      <c r="S517" s="677"/>
      <c r="T517" s="677"/>
      <c r="U517" s="676"/>
      <c r="V517" s="676"/>
      <c r="W517" s="676"/>
      <c r="X517" s="676"/>
      <c r="Y517" s="676"/>
      <c r="Z517" s="669"/>
      <c r="AA517" s="669"/>
      <c r="AB517" s="669"/>
      <c r="AC517" s="669"/>
      <c r="AD517" s="787"/>
      <c r="AE517" s="787"/>
      <c r="AF517" s="787"/>
      <c r="AG517" s="787"/>
      <c r="AH517" s="669"/>
      <c r="AL517" s="662"/>
    </row>
    <row r="518" spans="1:38" ht="62.25" customHeight="1" x14ac:dyDescent="0.2">
      <c r="A518" s="668"/>
      <c r="B518" s="668"/>
      <c r="C518" s="668"/>
      <c r="D518" s="668"/>
      <c r="E518" s="668"/>
      <c r="F518" s="674"/>
      <c r="G518" s="674"/>
      <c r="H518" s="674"/>
      <c r="I518" s="674"/>
      <c r="J518" s="674"/>
      <c r="K518" s="674"/>
      <c r="L518" s="674"/>
      <c r="M518" s="674"/>
      <c r="N518" s="876"/>
      <c r="O518" s="674"/>
      <c r="P518" s="675"/>
      <c r="Q518" s="676"/>
      <c r="R518" s="677"/>
      <c r="S518" s="677"/>
      <c r="T518" s="677"/>
      <c r="U518" s="676"/>
      <c r="V518" s="676"/>
      <c r="W518" s="676"/>
      <c r="X518" s="676"/>
      <c r="Y518" s="676"/>
      <c r="Z518" s="669"/>
      <c r="AA518" s="669"/>
      <c r="AB518" s="669"/>
      <c r="AC518" s="669"/>
      <c r="AD518" s="787"/>
      <c r="AE518" s="787"/>
      <c r="AF518" s="787"/>
      <c r="AG518" s="787"/>
      <c r="AH518" s="669"/>
      <c r="AL518" s="662"/>
    </row>
    <row r="519" spans="1:38" ht="62.25" customHeight="1" x14ac:dyDescent="0.2">
      <c r="A519" s="668"/>
      <c r="B519" s="668"/>
      <c r="C519" s="668"/>
      <c r="D519" s="668"/>
      <c r="E519" s="668"/>
      <c r="F519" s="674"/>
      <c r="G519" s="674"/>
      <c r="H519" s="674"/>
      <c r="I519" s="674"/>
      <c r="J519" s="674"/>
      <c r="K519" s="674"/>
      <c r="L519" s="674"/>
      <c r="M519" s="674"/>
      <c r="N519" s="876"/>
      <c r="O519" s="674"/>
      <c r="P519" s="675"/>
      <c r="Q519" s="676"/>
      <c r="R519" s="677"/>
      <c r="S519" s="677"/>
      <c r="T519" s="677"/>
      <c r="U519" s="676"/>
      <c r="V519" s="676"/>
      <c r="W519" s="676"/>
      <c r="X519" s="676"/>
      <c r="Y519" s="676"/>
      <c r="Z519" s="669"/>
      <c r="AA519" s="669"/>
      <c r="AB519" s="669"/>
      <c r="AC519" s="669"/>
      <c r="AD519" s="787"/>
      <c r="AE519" s="787"/>
      <c r="AF519" s="787"/>
      <c r="AG519" s="787"/>
      <c r="AH519" s="669"/>
      <c r="AL519" s="662"/>
    </row>
    <row r="520" spans="1:38" ht="62.25" customHeight="1" x14ac:dyDescent="0.2">
      <c r="A520" s="668"/>
      <c r="B520" s="668"/>
      <c r="C520" s="668"/>
      <c r="D520" s="668"/>
      <c r="E520" s="668"/>
      <c r="F520" s="674"/>
      <c r="G520" s="674"/>
      <c r="H520" s="674"/>
      <c r="I520" s="674"/>
      <c r="J520" s="674"/>
      <c r="K520" s="674"/>
      <c r="L520" s="674"/>
      <c r="M520" s="674"/>
      <c r="N520" s="876"/>
      <c r="O520" s="674"/>
      <c r="P520" s="675"/>
      <c r="Q520" s="676"/>
      <c r="R520" s="677"/>
      <c r="S520" s="677"/>
      <c r="T520" s="677"/>
      <c r="U520" s="676"/>
      <c r="V520" s="676"/>
      <c r="W520" s="676"/>
      <c r="X520" s="676"/>
      <c r="Y520" s="676"/>
      <c r="Z520" s="669"/>
      <c r="AA520" s="669"/>
      <c r="AB520" s="669"/>
      <c r="AC520" s="669"/>
      <c r="AD520" s="787"/>
      <c r="AE520" s="787"/>
      <c r="AF520" s="787"/>
      <c r="AG520" s="787"/>
      <c r="AH520" s="669"/>
      <c r="AL520" s="662"/>
    </row>
    <row r="521" spans="1:38" ht="62.25" customHeight="1" x14ac:dyDescent="0.2">
      <c r="A521" s="668"/>
      <c r="B521" s="668"/>
      <c r="C521" s="668"/>
      <c r="D521" s="668"/>
      <c r="E521" s="668"/>
      <c r="F521" s="674"/>
      <c r="G521" s="674"/>
      <c r="H521" s="674"/>
      <c r="I521" s="674"/>
      <c r="J521" s="674"/>
      <c r="K521" s="674"/>
      <c r="L521" s="674"/>
      <c r="M521" s="674"/>
      <c r="N521" s="876"/>
      <c r="O521" s="674"/>
      <c r="P521" s="675"/>
      <c r="Q521" s="676"/>
      <c r="R521" s="677"/>
      <c r="S521" s="677"/>
      <c r="T521" s="677"/>
      <c r="U521" s="676"/>
      <c r="V521" s="676"/>
      <c r="W521" s="676"/>
      <c r="X521" s="676"/>
      <c r="Y521" s="676"/>
      <c r="Z521" s="669"/>
      <c r="AA521" s="669"/>
      <c r="AB521" s="669"/>
      <c r="AC521" s="669"/>
      <c r="AD521" s="787"/>
      <c r="AE521" s="787"/>
      <c r="AF521" s="787"/>
      <c r="AG521" s="787"/>
      <c r="AH521" s="669"/>
      <c r="AL521" s="662"/>
    </row>
    <row r="522" spans="1:38" ht="62.25" customHeight="1" x14ac:dyDescent="0.2">
      <c r="A522" s="668"/>
      <c r="B522" s="668"/>
      <c r="C522" s="668"/>
      <c r="D522" s="668"/>
      <c r="E522" s="668"/>
      <c r="F522" s="674"/>
      <c r="G522" s="674"/>
      <c r="H522" s="674"/>
      <c r="I522" s="674"/>
      <c r="J522" s="674"/>
      <c r="K522" s="674"/>
      <c r="L522" s="674"/>
      <c r="M522" s="674"/>
      <c r="N522" s="876"/>
      <c r="O522" s="674"/>
      <c r="P522" s="675"/>
      <c r="Q522" s="676"/>
      <c r="R522" s="677"/>
      <c r="S522" s="677"/>
      <c r="T522" s="677"/>
      <c r="U522" s="676"/>
      <c r="V522" s="676"/>
      <c r="W522" s="676"/>
      <c r="X522" s="676"/>
      <c r="Y522" s="676"/>
      <c r="Z522" s="669"/>
      <c r="AA522" s="669"/>
      <c r="AB522" s="669"/>
      <c r="AC522" s="669"/>
      <c r="AD522" s="787"/>
      <c r="AE522" s="787"/>
      <c r="AF522" s="787"/>
      <c r="AG522" s="787"/>
      <c r="AH522" s="669"/>
      <c r="AL522" s="662"/>
    </row>
    <row r="523" spans="1:38" ht="62.25" customHeight="1" x14ac:dyDescent="0.2">
      <c r="A523" s="668"/>
      <c r="B523" s="668"/>
      <c r="C523" s="668"/>
      <c r="D523" s="668"/>
      <c r="E523" s="668"/>
      <c r="F523" s="674"/>
      <c r="G523" s="674"/>
      <c r="H523" s="674"/>
      <c r="I523" s="674"/>
      <c r="J523" s="674"/>
      <c r="K523" s="674"/>
      <c r="L523" s="674"/>
      <c r="M523" s="674"/>
      <c r="N523" s="876"/>
      <c r="O523" s="674"/>
      <c r="P523" s="675"/>
      <c r="Q523" s="676"/>
      <c r="R523" s="677"/>
      <c r="S523" s="677"/>
      <c r="T523" s="677"/>
      <c r="U523" s="676"/>
      <c r="V523" s="676"/>
      <c r="W523" s="676"/>
      <c r="X523" s="676"/>
      <c r="Y523" s="676"/>
      <c r="Z523" s="669"/>
      <c r="AA523" s="669"/>
      <c r="AB523" s="669"/>
      <c r="AC523" s="669"/>
      <c r="AD523" s="787"/>
      <c r="AE523" s="787"/>
      <c r="AF523" s="787"/>
      <c r="AG523" s="787"/>
      <c r="AH523" s="669"/>
      <c r="AL523" s="662"/>
    </row>
    <row r="524" spans="1:38" ht="62.25" customHeight="1" x14ac:dyDescent="0.2">
      <c r="A524" s="668"/>
      <c r="B524" s="668"/>
      <c r="C524" s="668"/>
      <c r="D524" s="668"/>
      <c r="E524" s="668"/>
      <c r="F524" s="674"/>
      <c r="G524" s="674"/>
      <c r="H524" s="674"/>
      <c r="I524" s="674"/>
      <c r="J524" s="674"/>
      <c r="K524" s="674"/>
      <c r="L524" s="674"/>
      <c r="M524" s="674"/>
      <c r="N524" s="876"/>
      <c r="O524" s="674"/>
      <c r="P524" s="675"/>
      <c r="Q524" s="676"/>
      <c r="R524" s="677"/>
      <c r="S524" s="677"/>
      <c r="T524" s="677"/>
      <c r="U524" s="676"/>
      <c r="V524" s="676"/>
      <c r="W524" s="676"/>
      <c r="X524" s="676"/>
      <c r="Y524" s="676"/>
      <c r="Z524" s="669"/>
      <c r="AA524" s="669"/>
      <c r="AB524" s="669"/>
      <c r="AC524" s="669"/>
      <c r="AD524" s="787"/>
      <c r="AE524" s="787"/>
      <c r="AF524" s="787"/>
      <c r="AG524" s="787"/>
      <c r="AH524" s="669"/>
      <c r="AL524" s="662"/>
    </row>
    <row r="525" spans="1:38" ht="62.25" customHeight="1" x14ac:dyDescent="0.2">
      <c r="A525" s="668"/>
      <c r="B525" s="668"/>
      <c r="C525" s="668"/>
      <c r="D525" s="668"/>
      <c r="E525" s="668"/>
      <c r="F525" s="674"/>
      <c r="G525" s="674"/>
      <c r="H525" s="674"/>
      <c r="I525" s="674"/>
      <c r="J525" s="674"/>
      <c r="K525" s="674"/>
      <c r="L525" s="674"/>
      <c r="M525" s="674"/>
      <c r="N525" s="876"/>
      <c r="O525" s="674"/>
      <c r="P525" s="675"/>
      <c r="Q525" s="676"/>
      <c r="R525" s="677"/>
      <c r="S525" s="677"/>
      <c r="T525" s="677"/>
      <c r="U525" s="676"/>
      <c r="V525" s="676"/>
      <c r="W525" s="676"/>
      <c r="X525" s="676"/>
      <c r="Y525" s="676"/>
      <c r="Z525" s="669"/>
      <c r="AA525" s="669"/>
      <c r="AB525" s="669"/>
      <c r="AC525" s="669"/>
      <c r="AD525" s="787"/>
      <c r="AE525" s="787"/>
      <c r="AF525" s="787"/>
      <c r="AG525" s="787"/>
      <c r="AH525" s="669"/>
      <c r="AL525" s="662"/>
    </row>
    <row r="526" spans="1:38" ht="62.25" customHeight="1" x14ac:dyDescent="0.2">
      <c r="A526" s="668"/>
      <c r="B526" s="668"/>
      <c r="C526" s="668"/>
      <c r="D526" s="668"/>
      <c r="E526" s="668"/>
      <c r="F526" s="674"/>
      <c r="G526" s="674"/>
      <c r="H526" s="674"/>
      <c r="I526" s="674"/>
      <c r="J526" s="674"/>
      <c r="K526" s="674"/>
      <c r="L526" s="674"/>
      <c r="M526" s="674"/>
      <c r="N526" s="876"/>
      <c r="O526" s="674"/>
      <c r="P526" s="675"/>
      <c r="Q526" s="676"/>
      <c r="R526" s="677"/>
      <c r="S526" s="677"/>
      <c r="T526" s="677"/>
      <c r="U526" s="676"/>
      <c r="V526" s="676"/>
      <c r="W526" s="676"/>
      <c r="X526" s="676"/>
      <c r="Y526" s="676"/>
      <c r="Z526" s="669"/>
      <c r="AA526" s="669"/>
      <c r="AB526" s="669"/>
      <c r="AC526" s="669"/>
      <c r="AD526" s="787"/>
      <c r="AE526" s="787"/>
      <c r="AF526" s="787"/>
      <c r="AG526" s="787"/>
      <c r="AH526" s="669"/>
      <c r="AL526" s="662"/>
    </row>
    <row r="527" spans="1:38" ht="62.25" customHeight="1" x14ac:dyDescent="0.2">
      <c r="A527" s="668"/>
      <c r="B527" s="668"/>
      <c r="C527" s="668"/>
      <c r="D527" s="668"/>
      <c r="E527" s="668"/>
      <c r="F527" s="674"/>
      <c r="G527" s="674"/>
      <c r="H527" s="674"/>
      <c r="I527" s="674"/>
      <c r="J527" s="674"/>
      <c r="K527" s="674"/>
      <c r="L527" s="674"/>
      <c r="M527" s="674"/>
      <c r="N527" s="876"/>
      <c r="O527" s="674"/>
      <c r="P527" s="675"/>
      <c r="Q527" s="676"/>
      <c r="R527" s="677"/>
      <c r="S527" s="677"/>
      <c r="T527" s="677"/>
      <c r="U527" s="676"/>
      <c r="V527" s="676"/>
      <c r="W527" s="676"/>
      <c r="X527" s="676"/>
      <c r="Y527" s="676"/>
      <c r="Z527" s="669"/>
      <c r="AA527" s="669"/>
      <c r="AB527" s="669"/>
      <c r="AC527" s="669"/>
      <c r="AD527" s="787"/>
      <c r="AE527" s="787"/>
      <c r="AF527" s="787"/>
      <c r="AG527" s="787"/>
      <c r="AH527" s="669"/>
      <c r="AL527" s="662"/>
    </row>
    <row r="528" spans="1:38" ht="62.25" customHeight="1" x14ac:dyDescent="0.2">
      <c r="A528" s="668"/>
      <c r="B528" s="668"/>
      <c r="C528" s="668"/>
      <c r="D528" s="668"/>
      <c r="E528" s="668"/>
      <c r="F528" s="674"/>
      <c r="G528" s="674"/>
      <c r="H528" s="674"/>
      <c r="I528" s="674"/>
      <c r="J528" s="674"/>
      <c r="K528" s="674"/>
      <c r="L528" s="674"/>
      <c r="M528" s="674"/>
      <c r="N528" s="876"/>
      <c r="O528" s="674"/>
      <c r="P528" s="675"/>
      <c r="Q528" s="676"/>
      <c r="R528" s="677"/>
      <c r="S528" s="677"/>
      <c r="T528" s="677"/>
      <c r="U528" s="676"/>
      <c r="V528" s="676"/>
      <c r="W528" s="676"/>
      <c r="X528" s="676"/>
      <c r="Y528" s="676"/>
      <c r="Z528" s="669"/>
      <c r="AA528" s="669"/>
      <c r="AB528" s="669"/>
      <c r="AC528" s="669"/>
      <c r="AD528" s="787"/>
      <c r="AE528" s="787"/>
      <c r="AF528" s="787"/>
      <c r="AG528" s="787"/>
      <c r="AH528" s="669"/>
      <c r="AL528" s="662"/>
    </row>
    <row r="529" spans="1:38" ht="62.25" customHeight="1" x14ac:dyDescent="0.2">
      <c r="A529" s="668"/>
      <c r="B529" s="668"/>
      <c r="C529" s="668"/>
      <c r="D529" s="668"/>
      <c r="E529" s="668"/>
      <c r="F529" s="674"/>
      <c r="G529" s="674"/>
      <c r="H529" s="674"/>
      <c r="I529" s="674"/>
      <c r="J529" s="674"/>
      <c r="K529" s="674"/>
      <c r="L529" s="674"/>
      <c r="M529" s="674"/>
      <c r="N529" s="876"/>
      <c r="O529" s="674"/>
      <c r="P529" s="675"/>
      <c r="Q529" s="676"/>
      <c r="R529" s="677"/>
      <c r="S529" s="677"/>
      <c r="T529" s="677"/>
      <c r="U529" s="676"/>
      <c r="V529" s="676"/>
      <c r="W529" s="676"/>
      <c r="X529" s="676"/>
      <c r="Y529" s="676"/>
      <c r="Z529" s="669"/>
      <c r="AA529" s="669"/>
      <c r="AB529" s="669"/>
      <c r="AC529" s="669"/>
      <c r="AD529" s="787"/>
      <c r="AE529" s="787"/>
      <c r="AF529" s="787"/>
      <c r="AG529" s="787"/>
      <c r="AH529" s="669"/>
      <c r="AL529" s="662"/>
    </row>
    <row r="530" spans="1:38" ht="62.25" customHeight="1" x14ac:dyDescent="0.2">
      <c r="A530" s="668"/>
      <c r="B530" s="668"/>
      <c r="C530" s="668"/>
      <c r="D530" s="668"/>
      <c r="E530" s="668"/>
      <c r="F530" s="674"/>
      <c r="G530" s="674"/>
      <c r="H530" s="674"/>
      <c r="I530" s="674"/>
      <c r="J530" s="674"/>
      <c r="K530" s="674"/>
      <c r="L530" s="674"/>
      <c r="M530" s="674"/>
      <c r="N530" s="876"/>
      <c r="O530" s="674"/>
      <c r="P530" s="675"/>
      <c r="Q530" s="676"/>
      <c r="R530" s="677"/>
      <c r="S530" s="677"/>
      <c r="T530" s="677"/>
      <c r="U530" s="676"/>
      <c r="V530" s="676"/>
      <c r="W530" s="676"/>
      <c r="X530" s="676"/>
      <c r="Y530" s="676"/>
      <c r="Z530" s="669"/>
      <c r="AA530" s="669"/>
      <c r="AB530" s="669"/>
      <c r="AC530" s="669"/>
      <c r="AD530" s="787"/>
      <c r="AE530" s="787"/>
      <c r="AF530" s="787"/>
      <c r="AG530" s="787"/>
      <c r="AH530" s="669"/>
      <c r="AL530" s="662"/>
    </row>
    <row r="531" spans="1:38" ht="62.25" customHeight="1" x14ac:dyDescent="0.2">
      <c r="A531" s="668"/>
      <c r="B531" s="668"/>
      <c r="C531" s="668"/>
      <c r="D531" s="668"/>
      <c r="E531" s="668"/>
      <c r="F531" s="674"/>
      <c r="G531" s="674"/>
      <c r="H531" s="674"/>
      <c r="I531" s="674"/>
      <c r="J531" s="674"/>
      <c r="K531" s="674"/>
      <c r="L531" s="674"/>
      <c r="M531" s="674"/>
      <c r="N531" s="876"/>
      <c r="O531" s="674"/>
      <c r="P531" s="675"/>
      <c r="Q531" s="676"/>
      <c r="R531" s="677"/>
      <c r="S531" s="677"/>
      <c r="T531" s="677"/>
      <c r="U531" s="676"/>
      <c r="V531" s="676"/>
      <c r="W531" s="676"/>
      <c r="X531" s="676"/>
      <c r="Y531" s="676"/>
      <c r="Z531" s="669"/>
      <c r="AA531" s="669"/>
      <c r="AB531" s="669"/>
      <c r="AC531" s="669"/>
      <c r="AD531" s="787"/>
      <c r="AE531" s="787"/>
      <c r="AF531" s="787"/>
      <c r="AG531" s="787"/>
      <c r="AH531" s="669"/>
      <c r="AL531" s="662"/>
    </row>
    <row r="532" spans="1:38" ht="62.25" customHeight="1" x14ac:dyDescent="0.2">
      <c r="A532" s="668"/>
      <c r="B532" s="668"/>
      <c r="C532" s="668"/>
      <c r="D532" s="668"/>
      <c r="E532" s="668"/>
      <c r="F532" s="674"/>
      <c r="G532" s="674"/>
      <c r="H532" s="674"/>
      <c r="I532" s="674"/>
      <c r="J532" s="674"/>
      <c r="K532" s="674"/>
      <c r="L532" s="674"/>
      <c r="M532" s="674"/>
      <c r="N532" s="876"/>
      <c r="O532" s="674"/>
      <c r="P532" s="675"/>
      <c r="Q532" s="676"/>
      <c r="R532" s="677"/>
      <c r="S532" s="677"/>
      <c r="T532" s="677"/>
      <c r="U532" s="676"/>
      <c r="V532" s="676"/>
      <c r="W532" s="676"/>
      <c r="X532" s="676"/>
      <c r="Y532" s="676"/>
      <c r="Z532" s="669"/>
      <c r="AA532" s="669"/>
      <c r="AB532" s="669"/>
      <c r="AC532" s="669"/>
      <c r="AD532" s="787"/>
      <c r="AE532" s="787"/>
      <c r="AF532" s="787"/>
      <c r="AG532" s="787"/>
      <c r="AH532" s="669"/>
      <c r="AL532" s="662"/>
    </row>
    <row r="533" spans="1:38" ht="62.25" customHeight="1" x14ac:dyDescent="0.2">
      <c r="A533" s="668"/>
      <c r="B533" s="668"/>
      <c r="C533" s="668"/>
      <c r="D533" s="668"/>
      <c r="E533" s="668"/>
      <c r="F533" s="674"/>
      <c r="G533" s="674"/>
      <c r="H533" s="674"/>
      <c r="I533" s="674"/>
      <c r="J533" s="674"/>
      <c r="K533" s="674"/>
      <c r="L533" s="674"/>
      <c r="M533" s="674"/>
      <c r="N533" s="876"/>
      <c r="O533" s="674"/>
      <c r="P533" s="675"/>
      <c r="Q533" s="676"/>
      <c r="R533" s="677"/>
      <c r="S533" s="677"/>
      <c r="T533" s="677"/>
      <c r="U533" s="676"/>
      <c r="V533" s="676"/>
      <c r="W533" s="676"/>
      <c r="X533" s="676"/>
      <c r="Y533" s="676"/>
      <c r="Z533" s="669"/>
      <c r="AA533" s="669"/>
      <c r="AB533" s="669"/>
      <c r="AC533" s="669"/>
      <c r="AD533" s="787"/>
      <c r="AE533" s="787"/>
      <c r="AF533" s="787"/>
      <c r="AG533" s="787"/>
      <c r="AH533" s="669"/>
      <c r="AL533" s="662"/>
    </row>
    <row r="534" spans="1:38" ht="62.25" customHeight="1" x14ac:dyDescent="0.2">
      <c r="A534" s="668"/>
      <c r="B534" s="668"/>
      <c r="C534" s="668"/>
      <c r="D534" s="668"/>
      <c r="E534" s="668"/>
      <c r="F534" s="674"/>
      <c r="G534" s="674"/>
      <c r="H534" s="674"/>
      <c r="I534" s="674"/>
      <c r="J534" s="674"/>
      <c r="K534" s="674"/>
      <c r="L534" s="674"/>
      <c r="M534" s="674"/>
      <c r="N534" s="876"/>
      <c r="O534" s="674"/>
      <c r="P534" s="675"/>
      <c r="Q534" s="676"/>
      <c r="R534" s="677"/>
      <c r="S534" s="677"/>
      <c r="T534" s="677"/>
      <c r="U534" s="676"/>
      <c r="V534" s="676"/>
      <c r="W534" s="676"/>
      <c r="X534" s="676"/>
      <c r="Y534" s="676"/>
      <c r="Z534" s="669"/>
      <c r="AA534" s="669"/>
      <c r="AB534" s="669"/>
      <c r="AC534" s="669"/>
      <c r="AD534" s="787"/>
      <c r="AE534" s="787"/>
      <c r="AF534" s="787"/>
      <c r="AG534" s="787"/>
      <c r="AH534" s="669"/>
      <c r="AL534" s="662"/>
    </row>
    <row r="535" spans="1:38" ht="62.25" customHeight="1" x14ac:dyDescent="0.2">
      <c r="A535" s="668"/>
      <c r="B535" s="668"/>
      <c r="C535" s="668"/>
      <c r="D535" s="668"/>
      <c r="E535" s="668"/>
      <c r="F535" s="674"/>
      <c r="G535" s="674"/>
      <c r="H535" s="674"/>
      <c r="I535" s="674"/>
      <c r="J535" s="674"/>
      <c r="K535" s="674"/>
      <c r="L535" s="674"/>
      <c r="M535" s="674"/>
      <c r="N535" s="876"/>
      <c r="O535" s="674"/>
      <c r="P535" s="675"/>
      <c r="Q535" s="676"/>
      <c r="R535" s="677"/>
      <c r="S535" s="677"/>
      <c r="T535" s="677"/>
      <c r="U535" s="676"/>
      <c r="V535" s="676"/>
      <c r="W535" s="676"/>
      <c r="X535" s="676"/>
      <c r="Y535" s="676"/>
      <c r="Z535" s="669"/>
      <c r="AA535" s="669"/>
      <c r="AB535" s="669"/>
      <c r="AC535" s="669"/>
      <c r="AD535" s="787"/>
      <c r="AE535" s="787"/>
      <c r="AF535" s="787"/>
      <c r="AG535" s="787"/>
      <c r="AH535" s="669"/>
      <c r="AL535" s="662"/>
    </row>
    <row r="536" spans="1:38" ht="62.25" customHeight="1" x14ac:dyDescent="0.2">
      <c r="A536" s="668"/>
      <c r="B536" s="668"/>
      <c r="C536" s="668"/>
      <c r="D536" s="668"/>
      <c r="E536" s="668"/>
      <c r="F536" s="674"/>
      <c r="G536" s="674"/>
      <c r="H536" s="674"/>
      <c r="I536" s="674"/>
      <c r="J536" s="674"/>
      <c r="K536" s="674"/>
      <c r="L536" s="674"/>
      <c r="M536" s="674"/>
      <c r="N536" s="876"/>
      <c r="O536" s="674"/>
      <c r="P536" s="675"/>
      <c r="Q536" s="676"/>
      <c r="R536" s="677"/>
      <c r="S536" s="677"/>
      <c r="T536" s="677"/>
      <c r="U536" s="676"/>
      <c r="V536" s="676"/>
      <c r="W536" s="676"/>
      <c r="X536" s="676"/>
      <c r="Y536" s="676"/>
      <c r="Z536" s="669"/>
      <c r="AA536" s="669"/>
      <c r="AB536" s="669"/>
      <c r="AC536" s="669"/>
      <c r="AD536" s="787"/>
      <c r="AE536" s="787"/>
      <c r="AF536" s="787"/>
      <c r="AG536" s="787"/>
      <c r="AH536" s="669"/>
      <c r="AL536" s="662"/>
    </row>
    <row r="537" spans="1:38" ht="62.25" customHeight="1" x14ac:dyDescent="0.2">
      <c r="A537" s="668"/>
      <c r="B537" s="668"/>
      <c r="C537" s="668"/>
      <c r="D537" s="668"/>
      <c r="E537" s="668"/>
      <c r="F537" s="674"/>
      <c r="G537" s="674"/>
      <c r="H537" s="674"/>
      <c r="I537" s="674"/>
      <c r="J537" s="674"/>
      <c r="K537" s="674"/>
      <c r="L537" s="674"/>
      <c r="M537" s="674"/>
      <c r="N537" s="876"/>
      <c r="O537" s="674"/>
      <c r="P537" s="675"/>
      <c r="Q537" s="676"/>
      <c r="R537" s="677"/>
      <c r="S537" s="677"/>
      <c r="T537" s="677"/>
      <c r="U537" s="676"/>
      <c r="V537" s="676"/>
      <c r="W537" s="676"/>
      <c r="X537" s="676"/>
      <c r="Y537" s="676"/>
      <c r="Z537" s="669"/>
      <c r="AA537" s="669"/>
      <c r="AB537" s="669"/>
      <c r="AC537" s="669"/>
      <c r="AD537" s="787"/>
      <c r="AE537" s="787"/>
      <c r="AF537" s="787"/>
      <c r="AG537" s="787"/>
      <c r="AH537" s="669"/>
      <c r="AL537" s="662"/>
    </row>
    <row r="538" spans="1:38" ht="62.25" customHeight="1" x14ac:dyDescent="0.2">
      <c r="A538" s="668"/>
      <c r="B538" s="668"/>
      <c r="C538" s="668"/>
      <c r="D538" s="668"/>
      <c r="E538" s="668"/>
      <c r="F538" s="674"/>
      <c r="G538" s="674"/>
      <c r="H538" s="674"/>
      <c r="I538" s="674"/>
      <c r="J538" s="674"/>
      <c r="K538" s="674"/>
      <c r="L538" s="674"/>
      <c r="M538" s="674"/>
      <c r="N538" s="876"/>
      <c r="O538" s="674"/>
      <c r="P538" s="675"/>
      <c r="Q538" s="676"/>
      <c r="R538" s="677"/>
      <c r="S538" s="677"/>
      <c r="T538" s="677"/>
      <c r="U538" s="676"/>
      <c r="V538" s="676"/>
      <c r="W538" s="676"/>
      <c r="X538" s="676"/>
      <c r="Y538" s="676"/>
      <c r="Z538" s="669"/>
      <c r="AA538" s="669"/>
      <c r="AB538" s="669"/>
      <c r="AC538" s="669"/>
      <c r="AD538" s="787"/>
      <c r="AE538" s="787"/>
      <c r="AF538" s="787"/>
      <c r="AG538" s="787"/>
      <c r="AH538" s="669"/>
      <c r="AL538" s="662"/>
    </row>
    <row r="539" spans="1:38" ht="62.25" customHeight="1" x14ac:dyDescent="0.2">
      <c r="A539" s="668"/>
      <c r="B539" s="668"/>
      <c r="C539" s="668"/>
      <c r="D539" s="668"/>
      <c r="E539" s="668"/>
      <c r="F539" s="674"/>
      <c r="G539" s="674"/>
      <c r="H539" s="674"/>
      <c r="I539" s="674"/>
      <c r="J539" s="674"/>
      <c r="K539" s="674"/>
      <c r="L539" s="674"/>
      <c r="M539" s="674"/>
      <c r="N539" s="876"/>
      <c r="O539" s="674"/>
      <c r="P539" s="675"/>
      <c r="Q539" s="676"/>
      <c r="R539" s="677"/>
      <c r="S539" s="677"/>
      <c r="T539" s="677"/>
      <c r="U539" s="676"/>
      <c r="V539" s="676"/>
      <c r="W539" s="676"/>
      <c r="X539" s="676"/>
      <c r="Y539" s="676"/>
      <c r="Z539" s="669"/>
      <c r="AA539" s="669"/>
      <c r="AB539" s="669"/>
      <c r="AC539" s="669"/>
      <c r="AD539" s="787"/>
      <c r="AE539" s="787"/>
      <c r="AF539" s="787"/>
      <c r="AG539" s="787"/>
      <c r="AH539" s="669"/>
      <c r="AL539" s="662"/>
    </row>
    <row r="540" spans="1:38" ht="62.25" customHeight="1" x14ac:dyDescent="0.2">
      <c r="A540" s="668"/>
      <c r="B540" s="668"/>
      <c r="C540" s="668"/>
      <c r="D540" s="668"/>
      <c r="E540" s="668"/>
      <c r="F540" s="674"/>
      <c r="G540" s="674"/>
      <c r="H540" s="674"/>
      <c r="I540" s="674"/>
      <c r="J540" s="674"/>
      <c r="K540" s="674"/>
      <c r="L540" s="674"/>
      <c r="M540" s="674"/>
      <c r="N540" s="876"/>
      <c r="O540" s="674"/>
      <c r="P540" s="675"/>
      <c r="Q540" s="676"/>
      <c r="R540" s="677"/>
      <c r="S540" s="677"/>
      <c r="T540" s="677"/>
      <c r="U540" s="676"/>
      <c r="V540" s="676"/>
      <c r="W540" s="676"/>
      <c r="X540" s="676"/>
      <c r="Y540" s="676"/>
      <c r="Z540" s="669"/>
      <c r="AA540" s="669"/>
      <c r="AB540" s="669"/>
      <c r="AC540" s="669"/>
      <c r="AD540" s="787"/>
      <c r="AE540" s="787"/>
      <c r="AF540" s="787"/>
      <c r="AG540" s="787"/>
      <c r="AH540" s="669"/>
      <c r="AL540" s="662"/>
    </row>
    <row r="541" spans="1:38" ht="62.25" customHeight="1" x14ac:dyDescent="0.2">
      <c r="A541" s="668"/>
      <c r="B541" s="668"/>
      <c r="C541" s="668"/>
      <c r="D541" s="668"/>
      <c r="E541" s="668"/>
      <c r="F541" s="674"/>
      <c r="G541" s="674"/>
      <c r="H541" s="674"/>
      <c r="I541" s="674"/>
      <c r="J541" s="674"/>
      <c r="K541" s="674"/>
      <c r="L541" s="674"/>
      <c r="M541" s="674"/>
      <c r="N541" s="876"/>
      <c r="O541" s="674"/>
      <c r="P541" s="675"/>
      <c r="Q541" s="676"/>
      <c r="R541" s="677"/>
      <c r="S541" s="677"/>
      <c r="T541" s="677"/>
      <c r="U541" s="676"/>
      <c r="V541" s="676"/>
      <c r="W541" s="676"/>
      <c r="X541" s="676"/>
      <c r="Y541" s="676"/>
      <c r="Z541" s="669"/>
      <c r="AA541" s="669"/>
      <c r="AB541" s="669"/>
      <c r="AC541" s="669"/>
      <c r="AD541" s="787"/>
      <c r="AE541" s="787"/>
      <c r="AF541" s="787"/>
      <c r="AG541" s="787"/>
      <c r="AH541" s="669"/>
      <c r="AL541" s="662"/>
    </row>
    <row r="542" spans="1:38" ht="62.25" customHeight="1" x14ac:dyDescent="0.2">
      <c r="A542" s="668"/>
      <c r="B542" s="668"/>
      <c r="C542" s="668"/>
      <c r="D542" s="668"/>
      <c r="E542" s="668"/>
      <c r="F542" s="674"/>
      <c r="G542" s="674"/>
      <c r="H542" s="674"/>
      <c r="I542" s="674"/>
      <c r="J542" s="674"/>
      <c r="K542" s="674"/>
      <c r="L542" s="674"/>
      <c r="M542" s="674"/>
      <c r="N542" s="876"/>
      <c r="O542" s="674"/>
      <c r="P542" s="675"/>
      <c r="Q542" s="676"/>
      <c r="R542" s="677"/>
      <c r="S542" s="677"/>
      <c r="T542" s="677"/>
      <c r="U542" s="676"/>
      <c r="V542" s="676"/>
      <c r="W542" s="676"/>
      <c r="X542" s="676"/>
      <c r="Y542" s="676"/>
      <c r="Z542" s="669"/>
      <c r="AA542" s="669"/>
      <c r="AB542" s="669"/>
      <c r="AC542" s="669"/>
      <c r="AD542" s="787"/>
      <c r="AE542" s="787"/>
      <c r="AF542" s="787"/>
      <c r="AG542" s="787"/>
      <c r="AH542" s="669"/>
      <c r="AL542" s="662"/>
    </row>
    <row r="543" spans="1:38" ht="62.25" customHeight="1" x14ac:dyDescent="0.2">
      <c r="A543" s="668"/>
      <c r="B543" s="668"/>
      <c r="C543" s="668"/>
      <c r="D543" s="668"/>
      <c r="E543" s="668"/>
      <c r="F543" s="674"/>
      <c r="G543" s="674"/>
      <c r="H543" s="674"/>
      <c r="I543" s="674"/>
      <c r="J543" s="674"/>
      <c r="K543" s="674"/>
      <c r="L543" s="674"/>
      <c r="M543" s="674"/>
      <c r="N543" s="876"/>
      <c r="O543" s="674"/>
      <c r="P543" s="675"/>
      <c r="Q543" s="676"/>
      <c r="R543" s="677"/>
      <c r="S543" s="677"/>
      <c r="T543" s="677"/>
      <c r="U543" s="676"/>
      <c r="V543" s="676"/>
      <c r="W543" s="676"/>
      <c r="X543" s="676"/>
      <c r="Y543" s="676"/>
      <c r="Z543" s="669"/>
      <c r="AA543" s="669"/>
      <c r="AB543" s="669"/>
      <c r="AC543" s="669"/>
      <c r="AD543" s="787"/>
      <c r="AE543" s="787"/>
      <c r="AF543" s="787"/>
      <c r="AG543" s="787"/>
      <c r="AH543" s="669"/>
      <c r="AL543" s="662"/>
    </row>
    <row r="544" spans="1:38" ht="62.25" customHeight="1" x14ac:dyDescent="0.2">
      <c r="A544" s="668"/>
      <c r="B544" s="668"/>
      <c r="C544" s="668"/>
      <c r="D544" s="668"/>
      <c r="E544" s="668"/>
      <c r="F544" s="674"/>
      <c r="G544" s="674"/>
      <c r="H544" s="674"/>
      <c r="I544" s="674"/>
      <c r="J544" s="674"/>
      <c r="K544" s="674"/>
      <c r="L544" s="674"/>
      <c r="M544" s="674"/>
      <c r="N544" s="876"/>
      <c r="O544" s="674"/>
      <c r="P544" s="675"/>
      <c r="Q544" s="676"/>
      <c r="R544" s="677"/>
      <c r="S544" s="677"/>
      <c r="T544" s="677"/>
      <c r="U544" s="676"/>
      <c r="V544" s="676"/>
      <c r="W544" s="676"/>
      <c r="X544" s="676"/>
      <c r="Y544" s="676"/>
      <c r="Z544" s="669"/>
      <c r="AA544" s="669"/>
      <c r="AB544" s="669"/>
      <c r="AC544" s="669"/>
      <c r="AD544" s="787"/>
      <c r="AE544" s="787"/>
      <c r="AF544" s="787"/>
      <c r="AG544" s="787"/>
      <c r="AH544" s="669"/>
      <c r="AL544" s="662"/>
    </row>
    <row r="545" spans="1:38" ht="62.25" customHeight="1" x14ac:dyDescent="0.2">
      <c r="A545" s="668"/>
      <c r="B545" s="668"/>
      <c r="C545" s="668"/>
      <c r="D545" s="668"/>
      <c r="E545" s="668"/>
      <c r="F545" s="674"/>
      <c r="G545" s="674"/>
      <c r="H545" s="674"/>
      <c r="I545" s="674"/>
      <c r="J545" s="674"/>
      <c r="K545" s="674"/>
      <c r="L545" s="674"/>
      <c r="M545" s="674"/>
      <c r="N545" s="876"/>
      <c r="O545" s="674"/>
      <c r="P545" s="675"/>
      <c r="Q545" s="676"/>
      <c r="R545" s="677"/>
      <c r="S545" s="677"/>
      <c r="T545" s="677"/>
      <c r="U545" s="676"/>
      <c r="V545" s="676"/>
      <c r="W545" s="676"/>
      <c r="X545" s="676"/>
      <c r="Y545" s="676"/>
      <c r="Z545" s="669"/>
      <c r="AA545" s="669"/>
      <c r="AB545" s="669"/>
      <c r="AC545" s="669"/>
      <c r="AD545" s="787"/>
      <c r="AE545" s="787"/>
      <c r="AF545" s="787"/>
      <c r="AG545" s="787"/>
      <c r="AH545" s="669"/>
      <c r="AL545" s="662"/>
    </row>
    <row r="546" spans="1:38" ht="62.25" customHeight="1" x14ac:dyDescent="0.2">
      <c r="A546" s="668"/>
      <c r="B546" s="668"/>
      <c r="C546" s="668"/>
      <c r="D546" s="668"/>
      <c r="E546" s="668"/>
      <c r="F546" s="674"/>
      <c r="G546" s="674"/>
      <c r="H546" s="674"/>
      <c r="I546" s="674"/>
      <c r="J546" s="674"/>
      <c r="K546" s="674"/>
      <c r="L546" s="674"/>
      <c r="M546" s="674"/>
      <c r="N546" s="876"/>
      <c r="O546" s="674"/>
      <c r="P546" s="675"/>
      <c r="Q546" s="676"/>
      <c r="R546" s="677"/>
      <c r="S546" s="677"/>
      <c r="T546" s="677"/>
      <c r="U546" s="676"/>
      <c r="V546" s="676"/>
      <c r="W546" s="676"/>
      <c r="X546" s="676"/>
      <c r="Y546" s="676"/>
      <c r="Z546" s="669"/>
      <c r="AA546" s="669"/>
      <c r="AB546" s="669"/>
      <c r="AC546" s="669"/>
      <c r="AD546" s="787"/>
      <c r="AE546" s="787"/>
      <c r="AF546" s="787"/>
      <c r="AG546" s="787"/>
      <c r="AH546" s="669"/>
      <c r="AL546" s="662"/>
    </row>
    <row r="547" spans="1:38" ht="62.25" customHeight="1" x14ac:dyDescent="0.2">
      <c r="A547" s="668"/>
      <c r="B547" s="668"/>
      <c r="C547" s="668"/>
      <c r="D547" s="668"/>
      <c r="E547" s="668"/>
      <c r="F547" s="674"/>
      <c r="G547" s="674"/>
      <c r="H547" s="674"/>
      <c r="I547" s="674"/>
      <c r="J547" s="674"/>
      <c r="K547" s="674"/>
      <c r="L547" s="674"/>
      <c r="M547" s="674"/>
      <c r="N547" s="876"/>
      <c r="O547" s="674"/>
      <c r="P547" s="675"/>
      <c r="Q547" s="676"/>
      <c r="R547" s="677"/>
      <c r="S547" s="677"/>
      <c r="T547" s="677"/>
      <c r="U547" s="676"/>
      <c r="V547" s="676"/>
      <c r="W547" s="676"/>
      <c r="X547" s="676"/>
      <c r="Y547" s="676"/>
      <c r="Z547" s="669"/>
      <c r="AA547" s="669"/>
      <c r="AB547" s="669"/>
      <c r="AC547" s="669"/>
      <c r="AD547" s="787"/>
      <c r="AE547" s="787"/>
      <c r="AF547" s="787"/>
      <c r="AG547" s="787"/>
      <c r="AH547" s="669"/>
      <c r="AL547" s="662"/>
    </row>
    <row r="548" spans="1:38" ht="62.25" customHeight="1" x14ac:dyDescent="0.2">
      <c r="A548" s="668"/>
      <c r="B548" s="668"/>
      <c r="C548" s="668"/>
      <c r="D548" s="668"/>
      <c r="E548" s="668"/>
      <c r="F548" s="674"/>
      <c r="G548" s="674"/>
      <c r="H548" s="674"/>
      <c r="I548" s="674"/>
      <c r="J548" s="674"/>
      <c r="K548" s="674"/>
      <c r="L548" s="674"/>
      <c r="M548" s="674"/>
      <c r="N548" s="876"/>
      <c r="O548" s="674"/>
      <c r="P548" s="675"/>
      <c r="Q548" s="676"/>
      <c r="R548" s="677"/>
      <c r="S548" s="677"/>
      <c r="T548" s="677"/>
      <c r="U548" s="676"/>
      <c r="V548" s="676"/>
      <c r="W548" s="676"/>
      <c r="X548" s="676"/>
      <c r="Y548" s="676"/>
      <c r="Z548" s="669"/>
      <c r="AA548" s="669"/>
      <c r="AB548" s="669"/>
      <c r="AC548" s="669"/>
      <c r="AD548" s="787"/>
      <c r="AE548" s="787"/>
      <c r="AF548" s="787"/>
      <c r="AG548" s="787"/>
      <c r="AH548" s="669"/>
      <c r="AL548" s="662"/>
    </row>
    <row r="549" spans="1:38" ht="62.25" customHeight="1" x14ac:dyDescent="0.2">
      <c r="A549" s="668"/>
      <c r="B549" s="668"/>
      <c r="C549" s="668"/>
      <c r="D549" s="668"/>
      <c r="E549" s="668"/>
      <c r="F549" s="674"/>
      <c r="G549" s="674"/>
      <c r="H549" s="674"/>
      <c r="I549" s="674"/>
      <c r="J549" s="674"/>
      <c r="K549" s="674"/>
      <c r="L549" s="674"/>
      <c r="M549" s="674"/>
      <c r="N549" s="876"/>
      <c r="O549" s="674"/>
      <c r="P549" s="675"/>
      <c r="Q549" s="676"/>
      <c r="R549" s="677"/>
      <c r="S549" s="677"/>
      <c r="T549" s="677"/>
      <c r="U549" s="676"/>
      <c r="V549" s="676"/>
      <c r="W549" s="676"/>
      <c r="X549" s="676"/>
      <c r="Y549" s="676"/>
      <c r="Z549" s="669"/>
      <c r="AA549" s="669"/>
      <c r="AB549" s="669"/>
      <c r="AC549" s="669"/>
      <c r="AD549" s="787"/>
      <c r="AE549" s="787"/>
      <c r="AF549" s="787"/>
      <c r="AG549" s="787"/>
      <c r="AH549" s="669"/>
      <c r="AL549" s="662"/>
    </row>
    <row r="550" spans="1:38" ht="62.25" customHeight="1" x14ac:dyDescent="0.2">
      <c r="A550" s="668"/>
      <c r="B550" s="668"/>
      <c r="C550" s="668"/>
      <c r="D550" s="668"/>
      <c r="E550" s="668"/>
      <c r="F550" s="674"/>
      <c r="G550" s="674"/>
      <c r="H550" s="674"/>
      <c r="I550" s="674"/>
      <c r="J550" s="674"/>
      <c r="K550" s="674"/>
      <c r="L550" s="674"/>
      <c r="M550" s="674"/>
      <c r="N550" s="876"/>
      <c r="O550" s="674"/>
      <c r="P550" s="675"/>
      <c r="Q550" s="676"/>
      <c r="R550" s="677"/>
      <c r="S550" s="677"/>
      <c r="T550" s="677"/>
      <c r="U550" s="676"/>
      <c r="V550" s="676"/>
      <c r="W550" s="676"/>
      <c r="X550" s="676"/>
      <c r="Y550" s="676"/>
      <c r="Z550" s="669"/>
      <c r="AA550" s="669"/>
      <c r="AB550" s="669"/>
      <c r="AC550" s="669"/>
      <c r="AD550" s="787"/>
      <c r="AE550" s="787"/>
      <c r="AF550" s="787"/>
      <c r="AG550" s="787"/>
      <c r="AH550" s="669"/>
      <c r="AL550" s="662"/>
    </row>
    <row r="551" spans="1:38" ht="62.25" customHeight="1" x14ac:dyDescent="0.2">
      <c r="A551" s="668"/>
      <c r="B551" s="668"/>
      <c r="C551" s="668"/>
      <c r="D551" s="668"/>
      <c r="E551" s="668"/>
      <c r="F551" s="674"/>
      <c r="G551" s="674"/>
      <c r="H551" s="674"/>
      <c r="I551" s="674"/>
      <c r="J551" s="674"/>
      <c r="K551" s="674"/>
      <c r="L551" s="674"/>
      <c r="M551" s="674"/>
      <c r="N551" s="876"/>
      <c r="O551" s="674"/>
      <c r="P551" s="675"/>
      <c r="Q551" s="676"/>
      <c r="R551" s="677"/>
      <c r="S551" s="677"/>
      <c r="T551" s="677"/>
      <c r="U551" s="676"/>
      <c r="V551" s="676"/>
      <c r="W551" s="676"/>
      <c r="X551" s="676"/>
      <c r="Y551" s="676"/>
      <c r="Z551" s="669"/>
      <c r="AA551" s="669"/>
      <c r="AB551" s="669"/>
      <c r="AC551" s="669"/>
      <c r="AD551" s="787"/>
      <c r="AE551" s="787"/>
      <c r="AF551" s="787"/>
      <c r="AG551" s="787"/>
      <c r="AH551" s="669"/>
      <c r="AL551" s="662"/>
    </row>
    <row r="552" spans="1:38" ht="62.25" customHeight="1" x14ac:dyDescent="0.2">
      <c r="A552" s="668"/>
      <c r="B552" s="668"/>
      <c r="C552" s="668"/>
      <c r="D552" s="668"/>
      <c r="E552" s="668"/>
      <c r="F552" s="674"/>
      <c r="G552" s="674"/>
      <c r="H552" s="674"/>
      <c r="I552" s="674"/>
      <c r="J552" s="674"/>
      <c r="K552" s="674"/>
      <c r="L552" s="674"/>
      <c r="M552" s="674"/>
      <c r="N552" s="876"/>
      <c r="O552" s="674"/>
      <c r="P552" s="675"/>
      <c r="Q552" s="676"/>
      <c r="R552" s="677"/>
      <c r="S552" s="677"/>
      <c r="T552" s="677"/>
      <c r="U552" s="676"/>
      <c r="V552" s="676"/>
      <c r="W552" s="676"/>
      <c r="X552" s="676"/>
      <c r="Y552" s="676"/>
      <c r="Z552" s="669"/>
      <c r="AA552" s="669"/>
      <c r="AB552" s="669"/>
      <c r="AC552" s="669"/>
      <c r="AD552" s="787"/>
      <c r="AE552" s="787"/>
      <c r="AF552" s="787"/>
      <c r="AG552" s="787"/>
      <c r="AH552" s="669"/>
      <c r="AL552" s="662"/>
    </row>
    <row r="553" spans="1:38" ht="62.25" customHeight="1" x14ac:dyDescent="0.2">
      <c r="A553" s="668"/>
      <c r="B553" s="668"/>
      <c r="C553" s="668"/>
      <c r="D553" s="668"/>
      <c r="E553" s="668"/>
      <c r="F553" s="674"/>
      <c r="G553" s="674"/>
      <c r="H553" s="674"/>
      <c r="I553" s="674"/>
      <c r="J553" s="674"/>
      <c r="K553" s="674"/>
      <c r="L553" s="674"/>
      <c r="M553" s="674"/>
      <c r="N553" s="876"/>
      <c r="O553" s="674"/>
      <c r="P553" s="675"/>
      <c r="Q553" s="676"/>
      <c r="R553" s="677"/>
      <c r="S553" s="677"/>
      <c r="T553" s="677"/>
      <c r="U553" s="676"/>
      <c r="V553" s="676"/>
      <c r="W553" s="676"/>
      <c r="X553" s="676"/>
      <c r="Y553" s="676"/>
      <c r="Z553" s="669"/>
      <c r="AA553" s="669"/>
      <c r="AB553" s="669"/>
      <c r="AC553" s="669"/>
      <c r="AD553" s="787"/>
      <c r="AE553" s="787"/>
      <c r="AF553" s="787"/>
      <c r="AG553" s="787"/>
      <c r="AH553" s="669"/>
      <c r="AL553" s="662"/>
    </row>
    <row r="554" spans="1:38" ht="62.25" customHeight="1" x14ac:dyDescent="0.2">
      <c r="A554" s="668"/>
      <c r="B554" s="668"/>
      <c r="C554" s="668"/>
      <c r="D554" s="668"/>
      <c r="E554" s="668"/>
      <c r="F554" s="674"/>
      <c r="G554" s="674"/>
      <c r="H554" s="674"/>
      <c r="I554" s="674"/>
      <c r="J554" s="674"/>
      <c r="K554" s="674"/>
      <c r="L554" s="674"/>
      <c r="M554" s="674"/>
      <c r="N554" s="876"/>
      <c r="O554" s="674"/>
      <c r="P554" s="675"/>
      <c r="Q554" s="676"/>
      <c r="R554" s="677"/>
      <c r="S554" s="677"/>
      <c r="T554" s="677"/>
      <c r="U554" s="676"/>
      <c r="V554" s="676"/>
      <c r="W554" s="676"/>
      <c r="X554" s="676"/>
      <c r="Y554" s="676"/>
      <c r="Z554" s="669"/>
      <c r="AA554" s="669"/>
      <c r="AB554" s="669"/>
      <c r="AC554" s="669"/>
      <c r="AD554" s="787"/>
      <c r="AE554" s="787"/>
      <c r="AF554" s="787"/>
      <c r="AG554" s="787"/>
      <c r="AH554" s="669"/>
      <c r="AL554" s="662"/>
    </row>
    <row r="555" spans="1:38" ht="62.25" customHeight="1" x14ac:dyDescent="0.2">
      <c r="A555" s="668"/>
      <c r="B555" s="668"/>
      <c r="C555" s="668"/>
      <c r="D555" s="668"/>
      <c r="E555" s="668"/>
      <c r="F555" s="674"/>
      <c r="G555" s="674"/>
      <c r="H555" s="674"/>
      <c r="I555" s="674"/>
      <c r="J555" s="674"/>
      <c r="K555" s="674"/>
      <c r="L555" s="674"/>
      <c r="M555" s="674"/>
      <c r="N555" s="876"/>
      <c r="O555" s="674"/>
      <c r="P555" s="675"/>
      <c r="Q555" s="676"/>
      <c r="R555" s="677"/>
      <c r="S555" s="677"/>
      <c r="T555" s="677"/>
      <c r="U555" s="676"/>
      <c r="V555" s="676"/>
      <c r="W555" s="676"/>
      <c r="X555" s="676"/>
      <c r="Y555" s="676"/>
      <c r="Z555" s="669"/>
      <c r="AA555" s="669"/>
      <c r="AB555" s="669"/>
      <c r="AC555" s="669"/>
      <c r="AD555" s="787"/>
      <c r="AE555" s="787"/>
      <c r="AF555" s="787"/>
      <c r="AG555" s="787"/>
      <c r="AH555" s="669"/>
      <c r="AL555" s="662"/>
    </row>
    <row r="556" spans="1:38" ht="62.25" customHeight="1" x14ac:dyDescent="0.2">
      <c r="A556" s="668"/>
      <c r="B556" s="668"/>
      <c r="C556" s="668"/>
      <c r="D556" s="668"/>
      <c r="E556" s="668"/>
      <c r="F556" s="674"/>
      <c r="G556" s="674"/>
      <c r="H556" s="674"/>
      <c r="I556" s="674"/>
      <c r="J556" s="674"/>
      <c r="K556" s="674"/>
      <c r="L556" s="674"/>
      <c r="M556" s="674"/>
      <c r="N556" s="876"/>
      <c r="O556" s="674"/>
      <c r="P556" s="675"/>
      <c r="Q556" s="676"/>
      <c r="R556" s="677"/>
      <c r="S556" s="677"/>
      <c r="T556" s="677"/>
      <c r="U556" s="676"/>
      <c r="V556" s="676"/>
      <c r="W556" s="676"/>
      <c r="X556" s="676"/>
      <c r="Y556" s="676"/>
      <c r="Z556" s="669"/>
      <c r="AA556" s="669"/>
      <c r="AB556" s="669"/>
      <c r="AC556" s="669"/>
      <c r="AD556" s="787"/>
      <c r="AE556" s="787"/>
      <c r="AF556" s="787"/>
      <c r="AG556" s="787"/>
      <c r="AH556" s="669"/>
      <c r="AL556" s="662"/>
    </row>
    <row r="557" spans="1:38" ht="62.25" customHeight="1" x14ac:dyDescent="0.2">
      <c r="A557" s="668"/>
      <c r="B557" s="668"/>
      <c r="C557" s="668"/>
      <c r="D557" s="668"/>
      <c r="E557" s="668"/>
      <c r="F557" s="674"/>
      <c r="G557" s="674"/>
      <c r="H557" s="674"/>
      <c r="I557" s="674"/>
      <c r="J557" s="674"/>
      <c r="K557" s="674"/>
      <c r="L557" s="674"/>
      <c r="M557" s="674"/>
      <c r="N557" s="876"/>
      <c r="O557" s="674"/>
      <c r="P557" s="675"/>
      <c r="Q557" s="676"/>
      <c r="R557" s="677"/>
      <c r="S557" s="677"/>
      <c r="T557" s="677"/>
      <c r="U557" s="676"/>
      <c r="V557" s="676"/>
      <c r="W557" s="676"/>
      <c r="X557" s="676"/>
      <c r="Y557" s="676"/>
      <c r="Z557" s="669"/>
      <c r="AA557" s="669"/>
      <c r="AB557" s="669"/>
      <c r="AC557" s="669"/>
      <c r="AD557" s="787"/>
      <c r="AE557" s="787"/>
      <c r="AF557" s="787"/>
      <c r="AG557" s="787"/>
      <c r="AH557" s="669"/>
      <c r="AL557" s="662"/>
    </row>
    <row r="558" spans="1:38" ht="62.25" customHeight="1" x14ac:dyDescent="0.2">
      <c r="A558" s="668"/>
      <c r="B558" s="668"/>
      <c r="C558" s="668"/>
      <c r="D558" s="668"/>
      <c r="E558" s="668"/>
      <c r="F558" s="674"/>
      <c r="G558" s="674"/>
      <c r="H558" s="674"/>
      <c r="I558" s="674"/>
      <c r="J558" s="674"/>
      <c r="K558" s="674"/>
      <c r="L558" s="674"/>
      <c r="M558" s="674"/>
      <c r="N558" s="876"/>
      <c r="O558" s="674"/>
      <c r="P558" s="675"/>
      <c r="Q558" s="676"/>
      <c r="R558" s="677"/>
      <c r="S558" s="677"/>
      <c r="T558" s="677"/>
      <c r="U558" s="676"/>
      <c r="V558" s="676"/>
      <c r="W558" s="676"/>
      <c r="X558" s="676"/>
      <c r="Y558" s="676"/>
      <c r="Z558" s="669"/>
      <c r="AA558" s="669"/>
      <c r="AB558" s="669"/>
      <c r="AC558" s="669"/>
      <c r="AD558" s="787"/>
      <c r="AE558" s="787"/>
      <c r="AF558" s="787"/>
      <c r="AG558" s="787"/>
      <c r="AH558" s="669"/>
      <c r="AL558" s="662"/>
    </row>
    <row r="559" spans="1:38" ht="62.25" customHeight="1" x14ac:dyDescent="0.2">
      <c r="A559" s="668"/>
      <c r="B559" s="668"/>
      <c r="C559" s="668"/>
      <c r="D559" s="668"/>
      <c r="E559" s="668"/>
      <c r="F559" s="674"/>
      <c r="G559" s="674"/>
      <c r="H559" s="674"/>
      <c r="I559" s="674"/>
      <c r="J559" s="674"/>
      <c r="K559" s="674"/>
      <c r="L559" s="674"/>
      <c r="M559" s="674"/>
      <c r="N559" s="876"/>
      <c r="O559" s="674"/>
      <c r="P559" s="675"/>
      <c r="Q559" s="676"/>
      <c r="R559" s="677"/>
      <c r="S559" s="677"/>
      <c r="T559" s="677"/>
      <c r="U559" s="676"/>
      <c r="V559" s="676"/>
      <c r="W559" s="676"/>
      <c r="X559" s="676"/>
      <c r="Y559" s="676"/>
      <c r="Z559" s="669"/>
      <c r="AA559" s="669"/>
      <c r="AB559" s="669"/>
      <c r="AC559" s="669"/>
      <c r="AD559" s="787"/>
      <c r="AE559" s="787"/>
      <c r="AF559" s="787"/>
      <c r="AG559" s="787"/>
      <c r="AH559" s="669"/>
      <c r="AL559" s="662"/>
    </row>
    <row r="560" spans="1:38" ht="62.25" customHeight="1" x14ac:dyDescent="0.2">
      <c r="A560" s="668"/>
      <c r="B560" s="668"/>
      <c r="C560" s="668"/>
      <c r="D560" s="668"/>
      <c r="E560" s="668"/>
      <c r="F560" s="674"/>
      <c r="G560" s="674"/>
      <c r="H560" s="674"/>
      <c r="I560" s="674"/>
      <c r="J560" s="674"/>
      <c r="K560" s="674"/>
      <c r="L560" s="674"/>
      <c r="M560" s="674"/>
      <c r="N560" s="876"/>
      <c r="O560" s="674"/>
      <c r="P560" s="675"/>
      <c r="Q560" s="676"/>
      <c r="R560" s="677"/>
      <c r="S560" s="677"/>
      <c r="T560" s="677"/>
      <c r="U560" s="676"/>
      <c r="V560" s="676"/>
      <c r="W560" s="676"/>
      <c r="X560" s="676"/>
      <c r="Y560" s="676"/>
      <c r="Z560" s="669"/>
      <c r="AA560" s="669"/>
      <c r="AB560" s="669"/>
      <c r="AC560" s="669"/>
      <c r="AD560" s="787"/>
      <c r="AE560" s="787"/>
      <c r="AF560" s="787"/>
      <c r="AG560" s="787"/>
      <c r="AH560" s="669"/>
      <c r="AL560" s="662"/>
    </row>
    <row r="561" spans="1:38" ht="62.25" customHeight="1" x14ac:dyDescent="0.2">
      <c r="A561" s="668"/>
      <c r="B561" s="668"/>
      <c r="C561" s="668"/>
      <c r="D561" s="668"/>
      <c r="E561" s="668"/>
      <c r="F561" s="674"/>
      <c r="G561" s="674"/>
      <c r="H561" s="674"/>
      <c r="I561" s="674"/>
      <c r="J561" s="674"/>
      <c r="K561" s="674"/>
      <c r="L561" s="674"/>
      <c r="M561" s="674"/>
      <c r="N561" s="876"/>
      <c r="O561" s="674"/>
      <c r="P561" s="675"/>
      <c r="Q561" s="676"/>
      <c r="R561" s="677"/>
      <c r="S561" s="677"/>
      <c r="T561" s="677"/>
      <c r="U561" s="676"/>
      <c r="V561" s="676"/>
      <c r="W561" s="676"/>
      <c r="X561" s="676"/>
      <c r="Y561" s="676"/>
      <c r="Z561" s="669"/>
      <c r="AA561" s="669"/>
      <c r="AB561" s="669"/>
      <c r="AC561" s="669"/>
      <c r="AD561" s="787"/>
      <c r="AE561" s="787"/>
      <c r="AF561" s="787"/>
      <c r="AG561" s="787"/>
      <c r="AH561" s="669"/>
      <c r="AL561" s="662"/>
    </row>
    <row r="562" spans="1:38" ht="62.25" customHeight="1" x14ac:dyDescent="0.2">
      <c r="A562" s="668"/>
      <c r="B562" s="668"/>
      <c r="C562" s="668"/>
      <c r="D562" s="668"/>
      <c r="E562" s="668"/>
      <c r="F562" s="674"/>
      <c r="G562" s="674"/>
      <c r="H562" s="674"/>
      <c r="I562" s="674"/>
      <c r="J562" s="674"/>
      <c r="K562" s="674"/>
      <c r="L562" s="674"/>
      <c r="M562" s="674"/>
      <c r="N562" s="876"/>
      <c r="O562" s="674"/>
      <c r="P562" s="675"/>
      <c r="Q562" s="676"/>
      <c r="R562" s="677"/>
      <c r="S562" s="677"/>
      <c r="T562" s="677"/>
      <c r="U562" s="676"/>
      <c r="V562" s="676"/>
      <c r="W562" s="676"/>
      <c r="X562" s="676"/>
      <c r="Y562" s="676"/>
      <c r="Z562" s="669"/>
      <c r="AA562" s="669"/>
      <c r="AB562" s="669"/>
      <c r="AC562" s="669"/>
      <c r="AD562" s="787"/>
      <c r="AE562" s="787"/>
      <c r="AF562" s="787"/>
      <c r="AG562" s="787"/>
      <c r="AH562" s="669"/>
      <c r="AL562" s="662"/>
    </row>
    <row r="563" spans="1:38" ht="62.25" customHeight="1" x14ac:dyDescent="0.2">
      <c r="A563" s="668"/>
      <c r="B563" s="668"/>
      <c r="C563" s="668"/>
      <c r="D563" s="668"/>
      <c r="E563" s="668"/>
      <c r="F563" s="674"/>
      <c r="G563" s="674"/>
      <c r="H563" s="674"/>
      <c r="I563" s="674"/>
      <c r="J563" s="674"/>
      <c r="K563" s="674"/>
      <c r="L563" s="674"/>
      <c r="M563" s="674"/>
      <c r="N563" s="876"/>
      <c r="O563" s="674"/>
      <c r="P563" s="675"/>
      <c r="Q563" s="676"/>
      <c r="R563" s="677"/>
      <c r="S563" s="677"/>
      <c r="T563" s="677"/>
      <c r="U563" s="676"/>
      <c r="V563" s="676"/>
      <c r="W563" s="676"/>
      <c r="X563" s="676"/>
      <c r="Y563" s="676"/>
      <c r="Z563" s="669"/>
      <c r="AA563" s="669"/>
      <c r="AB563" s="669"/>
      <c r="AC563" s="669"/>
      <c r="AD563" s="787"/>
      <c r="AE563" s="787"/>
      <c r="AF563" s="787"/>
      <c r="AG563" s="787"/>
      <c r="AH563" s="669"/>
      <c r="AL563" s="662"/>
    </row>
    <row r="564" spans="1:38" ht="62.25" customHeight="1" x14ac:dyDescent="0.2">
      <c r="A564" s="668"/>
      <c r="B564" s="668"/>
      <c r="C564" s="668"/>
      <c r="D564" s="668"/>
      <c r="E564" s="668"/>
      <c r="F564" s="674"/>
      <c r="G564" s="674"/>
      <c r="H564" s="674"/>
      <c r="I564" s="674"/>
      <c r="J564" s="674"/>
      <c r="K564" s="674"/>
      <c r="L564" s="674"/>
      <c r="M564" s="674"/>
      <c r="N564" s="876"/>
      <c r="O564" s="674"/>
      <c r="P564" s="675"/>
      <c r="Q564" s="676"/>
      <c r="R564" s="677"/>
      <c r="S564" s="677"/>
      <c r="T564" s="677"/>
      <c r="U564" s="676"/>
      <c r="V564" s="676"/>
      <c r="W564" s="676"/>
      <c r="X564" s="676"/>
      <c r="Y564" s="676"/>
      <c r="Z564" s="669"/>
      <c r="AA564" s="669"/>
      <c r="AB564" s="669"/>
      <c r="AC564" s="669"/>
      <c r="AD564" s="787"/>
      <c r="AE564" s="787"/>
      <c r="AF564" s="787"/>
      <c r="AG564" s="787"/>
      <c r="AH564" s="669"/>
      <c r="AL564" s="662"/>
    </row>
    <row r="565" spans="1:38" ht="62.25" customHeight="1" x14ac:dyDescent="0.2">
      <c r="A565" s="668"/>
      <c r="B565" s="668"/>
      <c r="C565" s="668"/>
      <c r="D565" s="668"/>
      <c r="E565" s="668"/>
      <c r="F565" s="674"/>
      <c r="G565" s="674"/>
      <c r="H565" s="674"/>
      <c r="I565" s="674"/>
      <c r="J565" s="674"/>
      <c r="K565" s="674"/>
      <c r="L565" s="674"/>
      <c r="M565" s="674"/>
      <c r="N565" s="876"/>
      <c r="O565" s="674"/>
      <c r="P565" s="675"/>
      <c r="Q565" s="676"/>
      <c r="R565" s="677"/>
      <c r="S565" s="677"/>
      <c r="T565" s="677"/>
      <c r="U565" s="676"/>
      <c r="V565" s="676"/>
      <c r="W565" s="676"/>
      <c r="X565" s="676"/>
      <c r="Y565" s="676"/>
      <c r="Z565" s="669"/>
      <c r="AA565" s="669"/>
      <c r="AB565" s="669"/>
      <c r="AC565" s="669"/>
      <c r="AD565" s="787"/>
      <c r="AE565" s="787"/>
      <c r="AF565" s="787"/>
      <c r="AG565" s="787"/>
      <c r="AH565" s="669"/>
      <c r="AL565" s="662"/>
    </row>
    <row r="566" spans="1:38" ht="62.25" customHeight="1" x14ac:dyDescent="0.2">
      <c r="A566" s="668"/>
      <c r="B566" s="668"/>
      <c r="C566" s="668"/>
      <c r="D566" s="668"/>
      <c r="E566" s="668"/>
      <c r="F566" s="674"/>
      <c r="G566" s="674"/>
      <c r="H566" s="674"/>
      <c r="I566" s="674"/>
      <c r="J566" s="674"/>
      <c r="K566" s="674"/>
      <c r="L566" s="674"/>
      <c r="M566" s="674"/>
      <c r="N566" s="876"/>
      <c r="O566" s="674"/>
      <c r="P566" s="675"/>
      <c r="Q566" s="676"/>
      <c r="R566" s="677"/>
      <c r="S566" s="677"/>
      <c r="T566" s="677"/>
      <c r="U566" s="676"/>
      <c r="V566" s="676"/>
      <c r="W566" s="676"/>
      <c r="X566" s="676"/>
      <c r="Y566" s="676"/>
      <c r="Z566" s="669"/>
      <c r="AA566" s="669"/>
      <c r="AB566" s="669"/>
      <c r="AC566" s="669"/>
      <c r="AD566" s="787"/>
      <c r="AE566" s="787"/>
      <c r="AF566" s="787"/>
      <c r="AG566" s="787"/>
      <c r="AH566" s="669"/>
      <c r="AL566" s="662"/>
    </row>
    <row r="567" spans="1:38" ht="62.25" customHeight="1" x14ac:dyDescent="0.2">
      <c r="A567" s="668"/>
      <c r="B567" s="668"/>
      <c r="C567" s="668"/>
      <c r="D567" s="668"/>
      <c r="E567" s="668"/>
      <c r="F567" s="674"/>
      <c r="G567" s="674"/>
      <c r="H567" s="674"/>
      <c r="I567" s="674"/>
      <c r="J567" s="674"/>
      <c r="K567" s="674"/>
      <c r="L567" s="674"/>
      <c r="M567" s="674"/>
      <c r="N567" s="876"/>
      <c r="O567" s="674"/>
      <c r="P567" s="675"/>
      <c r="Q567" s="676"/>
      <c r="R567" s="677"/>
      <c r="S567" s="677"/>
      <c r="T567" s="677"/>
      <c r="U567" s="676"/>
      <c r="V567" s="676"/>
      <c r="W567" s="676"/>
      <c r="X567" s="676"/>
      <c r="Y567" s="676"/>
      <c r="Z567" s="669"/>
      <c r="AA567" s="669"/>
      <c r="AB567" s="669"/>
      <c r="AC567" s="669"/>
      <c r="AD567" s="787"/>
      <c r="AE567" s="787"/>
      <c r="AF567" s="787"/>
      <c r="AG567" s="787"/>
      <c r="AH567" s="669"/>
      <c r="AL567" s="662"/>
    </row>
    <row r="568" spans="1:38" ht="62.25" customHeight="1" x14ac:dyDescent="0.2">
      <c r="A568" s="668"/>
      <c r="B568" s="668"/>
      <c r="C568" s="668"/>
      <c r="D568" s="668"/>
      <c r="E568" s="668"/>
      <c r="F568" s="674"/>
      <c r="G568" s="674"/>
      <c r="H568" s="674"/>
      <c r="I568" s="674"/>
      <c r="J568" s="674"/>
      <c r="K568" s="674"/>
      <c r="L568" s="674"/>
      <c r="M568" s="674"/>
      <c r="N568" s="876"/>
      <c r="O568" s="674"/>
      <c r="P568" s="675"/>
      <c r="Q568" s="676"/>
      <c r="R568" s="677"/>
      <c r="S568" s="677"/>
      <c r="T568" s="677"/>
      <c r="U568" s="676"/>
      <c r="V568" s="676"/>
      <c r="W568" s="676"/>
      <c r="X568" s="676"/>
      <c r="Y568" s="676"/>
      <c r="Z568" s="669"/>
      <c r="AA568" s="669"/>
      <c r="AB568" s="669"/>
      <c r="AC568" s="669"/>
      <c r="AD568" s="787"/>
      <c r="AE568" s="787"/>
      <c r="AF568" s="787"/>
      <c r="AG568" s="787"/>
      <c r="AH568" s="669"/>
      <c r="AL568" s="662"/>
    </row>
    <row r="569" spans="1:38" ht="62.25" customHeight="1" x14ac:dyDescent="0.2">
      <c r="A569" s="668"/>
      <c r="B569" s="668"/>
      <c r="C569" s="668"/>
      <c r="D569" s="668"/>
      <c r="E569" s="668"/>
      <c r="F569" s="674"/>
      <c r="G569" s="674"/>
      <c r="H569" s="674"/>
      <c r="I569" s="674"/>
      <c r="J569" s="674"/>
      <c r="K569" s="674"/>
      <c r="L569" s="674"/>
      <c r="M569" s="674"/>
      <c r="N569" s="876"/>
      <c r="O569" s="674"/>
      <c r="P569" s="675"/>
      <c r="Q569" s="676"/>
      <c r="R569" s="677"/>
      <c r="S569" s="677"/>
      <c r="T569" s="677"/>
      <c r="U569" s="676"/>
      <c r="V569" s="676"/>
      <c r="W569" s="676"/>
      <c r="X569" s="676"/>
      <c r="Y569" s="676"/>
      <c r="Z569" s="669"/>
      <c r="AA569" s="669"/>
      <c r="AB569" s="669"/>
      <c r="AC569" s="669"/>
      <c r="AD569" s="787"/>
      <c r="AE569" s="787"/>
      <c r="AF569" s="787"/>
      <c r="AG569" s="787"/>
      <c r="AH569" s="669"/>
      <c r="AL569" s="662"/>
    </row>
    <row r="570" spans="1:38" ht="62.25" customHeight="1" x14ac:dyDescent="0.2">
      <c r="A570" s="668"/>
      <c r="B570" s="668"/>
      <c r="C570" s="668"/>
      <c r="D570" s="668"/>
      <c r="E570" s="668"/>
      <c r="F570" s="674"/>
      <c r="G570" s="674"/>
      <c r="H570" s="674"/>
      <c r="I570" s="674"/>
      <c r="J570" s="674"/>
      <c r="K570" s="674"/>
      <c r="L570" s="674"/>
      <c r="M570" s="674"/>
      <c r="N570" s="876"/>
      <c r="O570" s="674"/>
      <c r="P570" s="675"/>
      <c r="Q570" s="676"/>
      <c r="R570" s="677"/>
      <c r="S570" s="677"/>
      <c r="T570" s="677"/>
      <c r="U570" s="676"/>
      <c r="V570" s="676"/>
      <c r="W570" s="676"/>
      <c r="X570" s="676"/>
      <c r="Y570" s="676"/>
      <c r="Z570" s="669"/>
      <c r="AA570" s="669"/>
      <c r="AB570" s="669"/>
      <c r="AC570" s="669"/>
      <c r="AD570" s="787"/>
      <c r="AE570" s="787"/>
      <c r="AF570" s="787"/>
      <c r="AG570" s="787"/>
      <c r="AH570" s="669"/>
      <c r="AL570" s="662"/>
    </row>
    <row r="571" spans="1:38" ht="62.25" customHeight="1" x14ac:dyDescent="0.2">
      <c r="A571" s="668"/>
      <c r="B571" s="668"/>
      <c r="C571" s="668"/>
      <c r="D571" s="668"/>
      <c r="E571" s="668"/>
      <c r="F571" s="674"/>
      <c r="G571" s="674"/>
      <c r="H571" s="674"/>
      <c r="I571" s="674"/>
      <c r="J571" s="674"/>
      <c r="K571" s="674"/>
      <c r="L571" s="674"/>
      <c r="M571" s="674"/>
      <c r="N571" s="876"/>
      <c r="O571" s="674"/>
      <c r="P571" s="675"/>
      <c r="Q571" s="676"/>
      <c r="R571" s="677"/>
      <c r="S571" s="677"/>
      <c r="T571" s="677"/>
      <c r="U571" s="676"/>
      <c r="V571" s="676"/>
      <c r="W571" s="676"/>
      <c r="X571" s="676"/>
      <c r="Y571" s="676"/>
      <c r="Z571" s="669"/>
      <c r="AA571" s="669"/>
      <c r="AB571" s="669"/>
      <c r="AC571" s="669"/>
      <c r="AD571" s="787"/>
      <c r="AE571" s="787"/>
      <c r="AF571" s="787"/>
      <c r="AG571" s="787"/>
      <c r="AH571" s="669"/>
      <c r="AL571" s="662"/>
    </row>
    <row r="572" spans="1:38" ht="62.25" customHeight="1" x14ac:dyDescent="0.2">
      <c r="A572" s="668"/>
      <c r="B572" s="668"/>
      <c r="C572" s="668"/>
      <c r="D572" s="668"/>
      <c r="E572" s="668"/>
      <c r="F572" s="674"/>
      <c r="G572" s="674"/>
      <c r="H572" s="674"/>
      <c r="I572" s="674"/>
      <c r="J572" s="674"/>
      <c r="K572" s="674"/>
      <c r="L572" s="674"/>
      <c r="M572" s="674"/>
      <c r="N572" s="876"/>
      <c r="O572" s="674"/>
      <c r="P572" s="675"/>
      <c r="Q572" s="676"/>
      <c r="R572" s="677"/>
      <c r="S572" s="677"/>
      <c r="T572" s="677"/>
      <c r="U572" s="676"/>
      <c r="V572" s="676"/>
      <c r="W572" s="676"/>
      <c r="X572" s="676"/>
      <c r="Y572" s="676"/>
      <c r="Z572" s="669"/>
      <c r="AA572" s="669"/>
      <c r="AB572" s="669"/>
      <c r="AC572" s="669"/>
      <c r="AD572" s="787"/>
      <c r="AE572" s="787"/>
      <c r="AF572" s="787"/>
      <c r="AG572" s="787"/>
      <c r="AH572" s="669"/>
      <c r="AL572" s="662"/>
    </row>
    <row r="573" spans="1:38" ht="62.25" customHeight="1" x14ac:dyDescent="0.2">
      <c r="A573" s="668"/>
      <c r="B573" s="668"/>
      <c r="C573" s="668"/>
      <c r="D573" s="668"/>
      <c r="E573" s="668"/>
      <c r="F573" s="674"/>
      <c r="G573" s="674"/>
      <c r="H573" s="674"/>
      <c r="I573" s="674"/>
      <c r="J573" s="674"/>
      <c r="K573" s="674"/>
      <c r="L573" s="674"/>
      <c r="M573" s="674"/>
      <c r="N573" s="876"/>
      <c r="O573" s="674"/>
      <c r="P573" s="675"/>
      <c r="Q573" s="676"/>
      <c r="R573" s="677"/>
      <c r="S573" s="677"/>
      <c r="T573" s="677"/>
      <c r="U573" s="676"/>
      <c r="V573" s="676"/>
      <c r="W573" s="676"/>
      <c r="X573" s="676"/>
      <c r="Y573" s="676"/>
      <c r="Z573" s="669"/>
      <c r="AA573" s="669"/>
      <c r="AB573" s="669"/>
      <c r="AC573" s="669"/>
      <c r="AD573" s="787"/>
      <c r="AE573" s="787"/>
      <c r="AF573" s="787"/>
      <c r="AG573" s="787"/>
      <c r="AH573" s="669"/>
      <c r="AL573" s="662"/>
    </row>
    <row r="574" spans="1:38" ht="62.25" customHeight="1" x14ac:dyDescent="0.2">
      <c r="A574" s="668"/>
      <c r="B574" s="668"/>
      <c r="C574" s="668"/>
      <c r="D574" s="668"/>
      <c r="E574" s="668"/>
      <c r="F574" s="674"/>
      <c r="G574" s="674"/>
      <c r="H574" s="674"/>
      <c r="I574" s="674"/>
      <c r="J574" s="674"/>
      <c r="K574" s="674"/>
      <c r="L574" s="674"/>
      <c r="M574" s="674"/>
      <c r="N574" s="876"/>
      <c r="O574" s="674"/>
      <c r="P574" s="675"/>
      <c r="Q574" s="676"/>
      <c r="R574" s="677"/>
      <c r="S574" s="677"/>
      <c r="T574" s="677"/>
      <c r="U574" s="676"/>
      <c r="V574" s="676"/>
      <c r="W574" s="676"/>
      <c r="X574" s="676"/>
      <c r="Y574" s="676"/>
      <c r="Z574" s="669"/>
      <c r="AA574" s="669"/>
      <c r="AB574" s="669"/>
      <c r="AC574" s="669"/>
      <c r="AD574" s="787"/>
      <c r="AE574" s="787"/>
      <c r="AF574" s="787"/>
      <c r="AG574" s="787"/>
      <c r="AH574" s="669"/>
      <c r="AL574" s="662"/>
    </row>
    <row r="575" spans="1:38" ht="62.25" customHeight="1" x14ac:dyDescent="0.2">
      <c r="A575" s="668"/>
      <c r="B575" s="668"/>
      <c r="C575" s="668"/>
      <c r="D575" s="668"/>
      <c r="E575" s="668"/>
      <c r="F575" s="674"/>
      <c r="G575" s="674"/>
      <c r="H575" s="674"/>
      <c r="I575" s="674"/>
      <c r="J575" s="674"/>
      <c r="K575" s="674"/>
      <c r="L575" s="674"/>
      <c r="M575" s="674"/>
      <c r="N575" s="876"/>
      <c r="O575" s="674"/>
      <c r="P575" s="675"/>
      <c r="Q575" s="676"/>
      <c r="R575" s="677"/>
      <c r="S575" s="677"/>
      <c r="T575" s="677"/>
      <c r="U575" s="676"/>
      <c r="V575" s="676"/>
      <c r="W575" s="676"/>
      <c r="X575" s="676"/>
      <c r="Y575" s="676"/>
      <c r="Z575" s="669"/>
      <c r="AA575" s="669"/>
      <c r="AB575" s="669"/>
      <c r="AC575" s="669"/>
      <c r="AD575" s="787"/>
      <c r="AE575" s="787"/>
      <c r="AF575" s="787"/>
      <c r="AG575" s="787"/>
      <c r="AH575" s="669"/>
      <c r="AL575" s="662"/>
    </row>
    <row r="576" spans="1:38" ht="62.25" customHeight="1" x14ac:dyDescent="0.2">
      <c r="A576" s="668"/>
      <c r="B576" s="668"/>
      <c r="C576" s="668"/>
      <c r="D576" s="668"/>
      <c r="E576" s="668"/>
      <c r="F576" s="674"/>
      <c r="G576" s="674"/>
      <c r="H576" s="674"/>
      <c r="I576" s="674"/>
      <c r="J576" s="674"/>
      <c r="K576" s="674"/>
      <c r="L576" s="674"/>
      <c r="M576" s="674"/>
      <c r="N576" s="876"/>
      <c r="O576" s="674"/>
      <c r="P576" s="675"/>
      <c r="Q576" s="676"/>
      <c r="R576" s="677"/>
      <c r="S576" s="677"/>
      <c r="T576" s="677"/>
      <c r="U576" s="676"/>
      <c r="V576" s="676"/>
      <c r="W576" s="676"/>
      <c r="X576" s="676"/>
      <c r="Y576" s="676"/>
      <c r="Z576" s="669"/>
      <c r="AA576" s="669"/>
      <c r="AB576" s="669"/>
      <c r="AC576" s="669"/>
      <c r="AD576" s="787"/>
      <c r="AE576" s="787"/>
      <c r="AF576" s="787"/>
      <c r="AG576" s="787"/>
      <c r="AH576" s="669"/>
      <c r="AL576" s="662"/>
    </row>
    <row r="577" spans="1:38" ht="62.25" customHeight="1" x14ac:dyDescent="0.2">
      <c r="A577" s="668"/>
      <c r="B577" s="668"/>
      <c r="C577" s="668"/>
      <c r="D577" s="668"/>
      <c r="E577" s="668"/>
      <c r="F577" s="674"/>
      <c r="G577" s="674"/>
      <c r="H577" s="674"/>
      <c r="I577" s="674"/>
      <c r="J577" s="674"/>
      <c r="K577" s="674"/>
      <c r="L577" s="674"/>
      <c r="M577" s="674"/>
      <c r="N577" s="876"/>
      <c r="O577" s="674"/>
      <c r="P577" s="675"/>
      <c r="Q577" s="676"/>
      <c r="R577" s="677"/>
      <c r="S577" s="677"/>
      <c r="T577" s="677"/>
      <c r="U577" s="676"/>
      <c r="V577" s="676"/>
      <c r="W577" s="676"/>
      <c r="X577" s="676"/>
      <c r="Y577" s="676"/>
      <c r="Z577" s="669"/>
      <c r="AA577" s="669"/>
      <c r="AB577" s="669"/>
      <c r="AC577" s="669"/>
      <c r="AD577" s="787"/>
      <c r="AE577" s="787"/>
      <c r="AF577" s="787"/>
      <c r="AG577" s="787"/>
      <c r="AH577" s="669"/>
      <c r="AL577" s="662"/>
    </row>
    <row r="578" spans="1:38" ht="62.25" customHeight="1" x14ac:dyDescent="0.2">
      <c r="A578" s="668"/>
      <c r="B578" s="668"/>
      <c r="C578" s="668"/>
      <c r="D578" s="668"/>
      <c r="E578" s="668"/>
      <c r="F578" s="674"/>
      <c r="G578" s="674"/>
      <c r="H578" s="674"/>
      <c r="I578" s="674"/>
      <c r="J578" s="674"/>
      <c r="K578" s="674"/>
      <c r="L578" s="674"/>
      <c r="M578" s="674"/>
      <c r="N578" s="876"/>
      <c r="O578" s="674"/>
      <c r="P578" s="675"/>
      <c r="Q578" s="676"/>
      <c r="R578" s="677"/>
      <c r="S578" s="677"/>
      <c r="T578" s="677"/>
      <c r="U578" s="676"/>
      <c r="V578" s="676"/>
      <c r="W578" s="676"/>
      <c r="X578" s="676"/>
      <c r="Y578" s="676"/>
      <c r="Z578" s="669"/>
      <c r="AA578" s="669"/>
      <c r="AB578" s="669"/>
      <c r="AC578" s="669"/>
      <c r="AD578" s="787"/>
      <c r="AE578" s="787"/>
      <c r="AF578" s="787"/>
      <c r="AG578" s="787"/>
      <c r="AH578" s="669"/>
      <c r="AL578" s="662"/>
    </row>
    <row r="579" spans="1:38" ht="62.25" customHeight="1" x14ac:dyDescent="0.2">
      <c r="A579" s="668"/>
      <c r="B579" s="668"/>
      <c r="C579" s="668"/>
      <c r="D579" s="668"/>
      <c r="E579" s="668"/>
      <c r="F579" s="674"/>
      <c r="G579" s="674"/>
      <c r="H579" s="674"/>
      <c r="I579" s="674"/>
      <c r="J579" s="674"/>
      <c r="K579" s="674"/>
      <c r="L579" s="674"/>
      <c r="M579" s="674"/>
      <c r="N579" s="876"/>
      <c r="O579" s="674"/>
      <c r="P579" s="675"/>
      <c r="Q579" s="676"/>
      <c r="R579" s="677"/>
      <c r="S579" s="677"/>
      <c r="T579" s="677"/>
      <c r="U579" s="676"/>
      <c r="V579" s="676"/>
      <c r="W579" s="676"/>
      <c r="X579" s="676"/>
      <c r="Y579" s="676"/>
      <c r="Z579" s="669"/>
      <c r="AA579" s="669"/>
      <c r="AB579" s="669"/>
      <c r="AC579" s="669"/>
      <c r="AD579" s="787"/>
      <c r="AE579" s="787"/>
      <c r="AF579" s="787"/>
      <c r="AG579" s="787"/>
      <c r="AH579" s="669"/>
      <c r="AL579" s="662"/>
    </row>
    <row r="580" spans="1:38" ht="62.25" customHeight="1" x14ac:dyDescent="0.2">
      <c r="A580" s="668"/>
      <c r="B580" s="668"/>
      <c r="C580" s="668"/>
      <c r="D580" s="668"/>
      <c r="E580" s="668"/>
      <c r="F580" s="674"/>
      <c r="G580" s="674"/>
      <c r="H580" s="674"/>
      <c r="I580" s="674"/>
      <c r="J580" s="674"/>
      <c r="K580" s="674"/>
      <c r="L580" s="674"/>
      <c r="M580" s="674"/>
      <c r="N580" s="876"/>
      <c r="O580" s="674"/>
      <c r="P580" s="675"/>
      <c r="Q580" s="676"/>
      <c r="R580" s="677"/>
      <c r="S580" s="677"/>
      <c r="T580" s="677"/>
      <c r="U580" s="676"/>
      <c r="V580" s="676"/>
      <c r="W580" s="676"/>
      <c r="X580" s="676"/>
      <c r="Y580" s="676"/>
      <c r="Z580" s="669"/>
      <c r="AA580" s="669"/>
      <c r="AB580" s="669"/>
      <c r="AC580" s="669"/>
      <c r="AD580" s="787"/>
      <c r="AE580" s="787"/>
      <c r="AF580" s="787"/>
      <c r="AG580" s="787"/>
      <c r="AH580" s="669"/>
      <c r="AL580" s="662"/>
    </row>
    <row r="581" spans="1:38" ht="62.25" customHeight="1" x14ac:dyDescent="0.2">
      <c r="A581" s="668"/>
      <c r="B581" s="668"/>
      <c r="C581" s="668"/>
      <c r="D581" s="668"/>
      <c r="E581" s="668"/>
      <c r="F581" s="674"/>
      <c r="G581" s="674"/>
      <c r="H581" s="674"/>
      <c r="I581" s="674"/>
      <c r="J581" s="674"/>
      <c r="K581" s="674"/>
      <c r="L581" s="674"/>
      <c r="M581" s="674"/>
      <c r="N581" s="876"/>
      <c r="O581" s="674"/>
      <c r="P581" s="675"/>
      <c r="Q581" s="676"/>
      <c r="R581" s="677"/>
      <c r="S581" s="677"/>
      <c r="T581" s="677"/>
      <c r="U581" s="676"/>
      <c r="V581" s="676"/>
      <c r="W581" s="676"/>
      <c r="X581" s="676"/>
      <c r="Y581" s="676"/>
      <c r="Z581" s="669"/>
      <c r="AA581" s="669"/>
      <c r="AB581" s="669"/>
      <c r="AC581" s="669"/>
      <c r="AD581" s="787"/>
      <c r="AE581" s="787"/>
      <c r="AF581" s="787"/>
      <c r="AG581" s="787"/>
      <c r="AH581" s="669"/>
      <c r="AL581" s="662"/>
    </row>
    <row r="582" spans="1:38" ht="62.25" customHeight="1" x14ac:dyDescent="0.2">
      <c r="A582" s="668"/>
      <c r="B582" s="668"/>
      <c r="C582" s="668"/>
      <c r="D582" s="668"/>
      <c r="E582" s="668"/>
      <c r="F582" s="674"/>
      <c r="G582" s="674"/>
      <c r="H582" s="674"/>
      <c r="I582" s="674"/>
      <c r="J582" s="674"/>
      <c r="K582" s="674"/>
      <c r="L582" s="674"/>
      <c r="M582" s="674"/>
      <c r="N582" s="876"/>
      <c r="O582" s="674"/>
      <c r="P582" s="675"/>
      <c r="Q582" s="676"/>
      <c r="R582" s="677"/>
      <c r="S582" s="677"/>
      <c r="T582" s="677"/>
      <c r="U582" s="676"/>
      <c r="V582" s="676"/>
      <c r="W582" s="676"/>
      <c r="X582" s="676"/>
      <c r="Y582" s="676"/>
      <c r="Z582" s="669"/>
      <c r="AA582" s="669"/>
      <c r="AB582" s="669"/>
      <c r="AC582" s="669"/>
      <c r="AD582" s="787"/>
      <c r="AE582" s="787"/>
      <c r="AF582" s="787"/>
      <c r="AG582" s="787"/>
      <c r="AH582" s="669"/>
      <c r="AL582" s="662"/>
    </row>
    <row r="583" spans="1:38" ht="62.25" customHeight="1" x14ac:dyDescent="0.2">
      <c r="A583" s="668"/>
      <c r="B583" s="668"/>
      <c r="C583" s="668"/>
      <c r="D583" s="668"/>
      <c r="E583" s="668"/>
      <c r="F583" s="674"/>
      <c r="G583" s="674"/>
      <c r="H583" s="674"/>
      <c r="I583" s="674"/>
      <c r="J583" s="674"/>
      <c r="K583" s="674"/>
      <c r="L583" s="674"/>
      <c r="M583" s="674"/>
      <c r="N583" s="876"/>
      <c r="O583" s="674"/>
      <c r="P583" s="675"/>
      <c r="Q583" s="676"/>
      <c r="R583" s="677"/>
      <c r="S583" s="677"/>
      <c r="T583" s="677"/>
      <c r="U583" s="676"/>
      <c r="V583" s="676"/>
      <c r="W583" s="676"/>
      <c r="X583" s="676"/>
      <c r="Y583" s="676"/>
      <c r="Z583" s="669"/>
      <c r="AA583" s="669"/>
      <c r="AB583" s="669"/>
      <c r="AC583" s="669"/>
      <c r="AD583" s="787"/>
      <c r="AE583" s="787"/>
      <c r="AF583" s="787"/>
      <c r="AG583" s="787"/>
      <c r="AH583" s="669"/>
      <c r="AL583" s="662"/>
    </row>
    <row r="584" spans="1:38" ht="62.25" customHeight="1" x14ac:dyDescent="0.2">
      <c r="A584" s="668"/>
      <c r="B584" s="668"/>
      <c r="C584" s="668"/>
      <c r="D584" s="668"/>
      <c r="E584" s="668"/>
      <c r="F584" s="674"/>
      <c r="G584" s="674"/>
      <c r="H584" s="674"/>
      <c r="I584" s="674"/>
      <c r="J584" s="674"/>
      <c r="K584" s="674"/>
      <c r="L584" s="674"/>
      <c r="M584" s="674"/>
      <c r="N584" s="876"/>
      <c r="O584" s="674"/>
      <c r="P584" s="675"/>
      <c r="Q584" s="676"/>
      <c r="R584" s="677"/>
      <c r="S584" s="677"/>
      <c r="T584" s="677"/>
      <c r="U584" s="676"/>
      <c r="V584" s="676"/>
      <c r="W584" s="676"/>
      <c r="X584" s="676"/>
      <c r="Y584" s="676"/>
      <c r="Z584" s="669"/>
      <c r="AA584" s="669"/>
      <c r="AB584" s="669"/>
      <c r="AC584" s="669"/>
      <c r="AD584" s="787"/>
      <c r="AE584" s="787"/>
      <c r="AF584" s="787"/>
      <c r="AG584" s="787"/>
      <c r="AH584" s="669"/>
      <c r="AL584" s="662"/>
    </row>
    <row r="585" spans="1:38" ht="62.25" customHeight="1" x14ac:dyDescent="0.2">
      <c r="A585" s="668"/>
      <c r="B585" s="668"/>
      <c r="C585" s="668"/>
      <c r="D585" s="668"/>
      <c r="E585" s="668"/>
      <c r="F585" s="674"/>
      <c r="G585" s="674"/>
      <c r="H585" s="674"/>
      <c r="I585" s="674"/>
      <c r="J585" s="674"/>
      <c r="K585" s="674"/>
      <c r="L585" s="674"/>
      <c r="M585" s="674"/>
      <c r="N585" s="876"/>
      <c r="O585" s="674"/>
      <c r="P585" s="675"/>
      <c r="Q585" s="676"/>
      <c r="R585" s="677"/>
      <c r="S585" s="677"/>
      <c r="T585" s="677"/>
      <c r="U585" s="676"/>
      <c r="V585" s="676"/>
      <c r="W585" s="676"/>
      <c r="X585" s="676"/>
      <c r="Y585" s="676"/>
      <c r="Z585" s="669"/>
      <c r="AA585" s="669"/>
      <c r="AB585" s="669"/>
      <c r="AC585" s="669"/>
      <c r="AD585" s="787"/>
      <c r="AE585" s="787"/>
      <c r="AF585" s="787"/>
      <c r="AG585" s="787"/>
      <c r="AH585" s="669"/>
      <c r="AL585" s="662"/>
    </row>
    <row r="586" spans="1:38" ht="62.25" customHeight="1" x14ac:dyDescent="0.2">
      <c r="A586" s="668"/>
      <c r="B586" s="668"/>
      <c r="C586" s="668"/>
      <c r="D586" s="668"/>
      <c r="E586" s="668"/>
      <c r="F586" s="674"/>
      <c r="G586" s="674"/>
      <c r="H586" s="674"/>
      <c r="I586" s="674"/>
      <c r="J586" s="674"/>
      <c r="K586" s="674"/>
      <c r="L586" s="674"/>
      <c r="M586" s="674"/>
      <c r="N586" s="876"/>
      <c r="O586" s="674"/>
      <c r="P586" s="675"/>
      <c r="Q586" s="676"/>
      <c r="R586" s="677"/>
      <c r="S586" s="677"/>
      <c r="T586" s="677"/>
      <c r="U586" s="676"/>
      <c r="V586" s="676"/>
      <c r="W586" s="676"/>
      <c r="X586" s="676"/>
      <c r="Y586" s="676"/>
      <c r="Z586" s="669"/>
      <c r="AA586" s="669"/>
      <c r="AB586" s="669"/>
      <c r="AC586" s="669"/>
      <c r="AD586" s="787"/>
      <c r="AE586" s="787"/>
      <c r="AF586" s="787"/>
      <c r="AG586" s="787"/>
      <c r="AH586" s="669"/>
      <c r="AL586" s="662"/>
    </row>
    <row r="587" spans="1:38" ht="62.25" customHeight="1" x14ac:dyDescent="0.2">
      <c r="A587" s="668"/>
      <c r="B587" s="668"/>
      <c r="C587" s="668"/>
      <c r="D587" s="668"/>
      <c r="E587" s="668"/>
      <c r="F587" s="674"/>
      <c r="G587" s="674"/>
      <c r="H587" s="674"/>
      <c r="I587" s="674"/>
      <c r="J587" s="674"/>
      <c r="K587" s="674"/>
      <c r="L587" s="674"/>
      <c r="M587" s="674"/>
      <c r="N587" s="876"/>
      <c r="O587" s="674"/>
      <c r="P587" s="675"/>
      <c r="Q587" s="676"/>
      <c r="R587" s="677"/>
      <c r="S587" s="677"/>
      <c r="T587" s="677"/>
      <c r="U587" s="676"/>
      <c r="V587" s="676"/>
      <c r="W587" s="676"/>
      <c r="X587" s="676"/>
      <c r="Y587" s="676"/>
      <c r="Z587" s="669"/>
      <c r="AA587" s="669"/>
      <c r="AB587" s="669"/>
      <c r="AC587" s="669"/>
      <c r="AD587" s="787"/>
      <c r="AE587" s="787"/>
      <c r="AF587" s="787"/>
      <c r="AG587" s="787"/>
      <c r="AH587" s="669"/>
      <c r="AL587" s="662"/>
    </row>
    <row r="588" spans="1:38" ht="62.25" customHeight="1" x14ac:dyDescent="0.2">
      <c r="A588" s="668"/>
      <c r="B588" s="668"/>
      <c r="C588" s="668"/>
      <c r="D588" s="668"/>
      <c r="E588" s="668"/>
      <c r="F588" s="674"/>
      <c r="G588" s="674"/>
      <c r="H588" s="674"/>
      <c r="I588" s="674"/>
      <c r="J588" s="674"/>
      <c r="K588" s="674"/>
      <c r="L588" s="674"/>
      <c r="M588" s="674"/>
      <c r="N588" s="876"/>
      <c r="O588" s="674"/>
      <c r="P588" s="675"/>
      <c r="Q588" s="676"/>
      <c r="R588" s="677"/>
      <c r="S588" s="677"/>
      <c r="T588" s="677"/>
      <c r="U588" s="676"/>
      <c r="V588" s="676"/>
      <c r="W588" s="676"/>
      <c r="X588" s="676"/>
      <c r="Y588" s="676"/>
      <c r="Z588" s="669"/>
      <c r="AA588" s="669"/>
      <c r="AB588" s="669"/>
      <c r="AC588" s="669"/>
      <c r="AD588" s="787"/>
      <c r="AE588" s="787"/>
      <c r="AF588" s="787"/>
      <c r="AG588" s="787"/>
      <c r="AH588" s="669"/>
      <c r="AL588" s="662"/>
    </row>
    <row r="589" spans="1:38" ht="62.25" customHeight="1" x14ac:dyDescent="0.2">
      <c r="A589" s="668"/>
      <c r="B589" s="668"/>
      <c r="C589" s="668"/>
      <c r="D589" s="668"/>
      <c r="E589" s="668"/>
      <c r="F589" s="674"/>
      <c r="G589" s="674"/>
      <c r="H589" s="674"/>
      <c r="I589" s="674"/>
      <c r="J589" s="674"/>
      <c r="K589" s="674"/>
      <c r="L589" s="674"/>
      <c r="M589" s="674"/>
      <c r="N589" s="876"/>
      <c r="O589" s="674"/>
      <c r="P589" s="675"/>
      <c r="Q589" s="676"/>
      <c r="R589" s="677"/>
      <c r="S589" s="677"/>
      <c r="T589" s="677"/>
      <c r="U589" s="676"/>
      <c r="V589" s="676"/>
      <c r="W589" s="676"/>
      <c r="X589" s="676"/>
      <c r="Y589" s="676"/>
      <c r="Z589" s="669"/>
      <c r="AA589" s="669"/>
      <c r="AB589" s="669"/>
      <c r="AC589" s="669"/>
      <c r="AD589" s="787"/>
      <c r="AE589" s="787"/>
      <c r="AF589" s="787"/>
      <c r="AG589" s="787"/>
      <c r="AH589" s="669"/>
      <c r="AL589" s="662"/>
    </row>
    <row r="590" spans="1:38" ht="62.25" customHeight="1" x14ac:dyDescent="0.2">
      <c r="A590" s="668"/>
      <c r="B590" s="668"/>
      <c r="C590" s="668"/>
      <c r="D590" s="668"/>
      <c r="E590" s="668"/>
      <c r="F590" s="674"/>
      <c r="G590" s="674"/>
      <c r="H590" s="674"/>
      <c r="I590" s="674"/>
      <c r="J590" s="674"/>
      <c r="K590" s="674"/>
      <c r="L590" s="674"/>
      <c r="M590" s="674"/>
      <c r="N590" s="876"/>
      <c r="O590" s="674"/>
      <c r="P590" s="675"/>
      <c r="Q590" s="676"/>
      <c r="R590" s="677"/>
      <c r="S590" s="677"/>
      <c r="T590" s="677"/>
      <c r="U590" s="676"/>
      <c r="V590" s="676"/>
      <c r="W590" s="676"/>
      <c r="X590" s="676"/>
      <c r="Y590" s="676"/>
      <c r="Z590" s="669"/>
      <c r="AA590" s="669"/>
      <c r="AB590" s="669"/>
      <c r="AC590" s="669"/>
      <c r="AD590" s="787"/>
      <c r="AE590" s="787"/>
      <c r="AF590" s="787"/>
      <c r="AG590" s="787"/>
      <c r="AH590" s="669"/>
      <c r="AL590" s="662"/>
    </row>
    <row r="591" spans="1:38" ht="62.25" customHeight="1" x14ac:dyDescent="0.2">
      <c r="A591" s="668"/>
      <c r="B591" s="668"/>
      <c r="C591" s="668"/>
      <c r="D591" s="668"/>
      <c r="E591" s="668"/>
      <c r="F591" s="674"/>
      <c r="G591" s="674"/>
      <c r="H591" s="674"/>
      <c r="I591" s="674"/>
      <c r="J591" s="674"/>
      <c r="K591" s="674"/>
      <c r="L591" s="674"/>
      <c r="M591" s="674"/>
      <c r="N591" s="876"/>
      <c r="O591" s="674"/>
      <c r="P591" s="675"/>
      <c r="Q591" s="676"/>
      <c r="R591" s="677"/>
      <c r="S591" s="677"/>
      <c r="T591" s="677"/>
      <c r="U591" s="676"/>
      <c r="V591" s="676"/>
      <c r="W591" s="676"/>
      <c r="X591" s="676"/>
      <c r="Y591" s="676"/>
      <c r="Z591" s="669"/>
      <c r="AA591" s="669"/>
      <c r="AB591" s="669"/>
      <c r="AC591" s="669"/>
      <c r="AD591" s="787"/>
      <c r="AE591" s="787"/>
      <c r="AF591" s="787"/>
      <c r="AG591" s="787"/>
      <c r="AH591" s="669"/>
      <c r="AL591" s="662"/>
    </row>
    <row r="592" spans="1:38" ht="62.25" customHeight="1" x14ac:dyDescent="0.2">
      <c r="A592" s="668"/>
      <c r="B592" s="668"/>
      <c r="C592" s="668"/>
      <c r="D592" s="668"/>
      <c r="E592" s="668"/>
      <c r="F592" s="674"/>
      <c r="G592" s="674"/>
      <c r="H592" s="674"/>
      <c r="I592" s="674"/>
      <c r="J592" s="674"/>
      <c r="K592" s="674"/>
      <c r="L592" s="674"/>
      <c r="M592" s="674"/>
      <c r="N592" s="876"/>
      <c r="O592" s="674"/>
      <c r="P592" s="675"/>
      <c r="Q592" s="676"/>
      <c r="R592" s="677"/>
      <c r="S592" s="677"/>
      <c r="T592" s="677"/>
      <c r="U592" s="676"/>
      <c r="V592" s="676"/>
      <c r="W592" s="676"/>
      <c r="X592" s="676"/>
      <c r="Y592" s="676"/>
      <c r="Z592" s="669"/>
      <c r="AA592" s="669"/>
      <c r="AB592" s="669"/>
      <c r="AC592" s="669"/>
      <c r="AD592" s="787"/>
      <c r="AE592" s="787"/>
      <c r="AF592" s="787"/>
      <c r="AG592" s="787"/>
      <c r="AH592" s="669"/>
      <c r="AL592" s="662"/>
    </row>
    <row r="593" spans="1:38" ht="62.25" customHeight="1" x14ac:dyDescent="0.2">
      <c r="A593" s="668"/>
      <c r="B593" s="668"/>
      <c r="C593" s="668"/>
      <c r="D593" s="668"/>
      <c r="E593" s="668"/>
      <c r="F593" s="674"/>
      <c r="G593" s="674"/>
      <c r="H593" s="674"/>
      <c r="I593" s="674"/>
      <c r="J593" s="674"/>
      <c r="K593" s="674"/>
      <c r="L593" s="674"/>
      <c r="M593" s="674"/>
      <c r="N593" s="876"/>
      <c r="O593" s="674"/>
      <c r="P593" s="675"/>
      <c r="Q593" s="676"/>
      <c r="R593" s="677"/>
      <c r="S593" s="677"/>
      <c r="T593" s="677"/>
      <c r="U593" s="676"/>
      <c r="V593" s="676"/>
      <c r="W593" s="676"/>
      <c r="X593" s="676"/>
      <c r="Y593" s="676"/>
      <c r="Z593" s="669"/>
      <c r="AA593" s="669"/>
      <c r="AB593" s="669"/>
      <c r="AC593" s="669"/>
      <c r="AD593" s="787"/>
      <c r="AE593" s="787"/>
      <c r="AF593" s="787"/>
      <c r="AG593" s="787"/>
      <c r="AH593" s="669"/>
      <c r="AL593" s="662"/>
    </row>
    <row r="594" spans="1:38" ht="62.25" customHeight="1" x14ac:dyDescent="0.2">
      <c r="A594" s="668"/>
      <c r="B594" s="668"/>
      <c r="C594" s="668"/>
      <c r="D594" s="668"/>
      <c r="E594" s="668"/>
      <c r="F594" s="674"/>
      <c r="G594" s="674"/>
      <c r="H594" s="674"/>
      <c r="I594" s="674"/>
      <c r="J594" s="674"/>
      <c r="K594" s="674"/>
      <c r="L594" s="674"/>
      <c r="M594" s="674"/>
      <c r="N594" s="876"/>
      <c r="O594" s="674"/>
      <c r="P594" s="675"/>
      <c r="Q594" s="676"/>
      <c r="R594" s="677"/>
      <c r="S594" s="677"/>
      <c r="T594" s="677"/>
      <c r="U594" s="676"/>
      <c r="V594" s="676"/>
      <c r="W594" s="676"/>
      <c r="X594" s="676"/>
      <c r="Y594" s="676"/>
      <c r="Z594" s="669"/>
      <c r="AA594" s="669"/>
      <c r="AB594" s="669"/>
      <c r="AC594" s="669"/>
      <c r="AD594" s="787"/>
      <c r="AE594" s="787"/>
      <c r="AF594" s="787"/>
      <c r="AG594" s="787"/>
      <c r="AH594" s="669"/>
      <c r="AL594" s="662"/>
    </row>
    <row r="595" spans="1:38" ht="62.25" customHeight="1" x14ac:dyDescent="0.2">
      <c r="A595" s="668"/>
      <c r="B595" s="668"/>
      <c r="C595" s="668"/>
      <c r="D595" s="668"/>
      <c r="E595" s="668"/>
      <c r="F595" s="674"/>
      <c r="G595" s="674"/>
      <c r="H595" s="674"/>
      <c r="I595" s="674"/>
      <c r="J595" s="674"/>
      <c r="K595" s="674"/>
      <c r="L595" s="674"/>
      <c r="M595" s="674"/>
      <c r="N595" s="876"/>
      <c r="O595" s="674"/>
      <c r="P595" s="675"/>
      <c r="Q595" s="676"/>
      <c r="R595" s="677"/>
      <c r="S595" s="677"/>
      <c r="T595" s="677"/>
      <c r="U595" s="676"/>
      <c r="V595" s="676"/>
      <c r="W595" s="676"/>
      <c r="X595" s="676"/>
      <c r="Y595" s="676"/>
      <c r="Z595" s="669"/>
      <c r="AA595" s="669"/>
      <c r="AB595" s="669"/>
      <c r="AC595" s="669"/>
      <c r="AD595" s="787"/>
      <c r="AE595" s="787"/>
      <c r="AF595" s="787"/>
      <c r="AG595" s="787"/>
      <c r="AH595" s="669"/>
      <c r="AL595" s="662"/>
    </row>
    <row r="596" spans="1:38" ht="62.25" customHeight="1" x14ac:dyDescent="0.2">
      <c r="A596" s="668"/>
      <c r="B596" s="668"/>
      <c r="C596" s="668"/>
      <c r="D596" s="668"/>
      <c r="E596" s="668"/>
      <c r="F596" s="674"/>
      <c r="G596" s="674"/>
      <c r="H596" s="674"/>
      <c r="I596" s="674"/>
      <c r="J596" s="674"/>
      <c r="K596" s="674"/>
      <c r="L596" s="674"/>
      <c r="M596" s="674"/>
      <c r="N596" s="876"/>
      <c r="O596" s="674"/>
      <c r="P596" s="675"/>
      <c r="Q596" s="676"/>
      <c r="R596" s="677"/>
      <c r="S596" s="677"/>
      <c r="T596" s="677"/>
      <c r="U596" s="676"/>
      <c r="V596" s="676"/>
      <c r="W596" s="676"/>
      <c r="X596" s="676"/>
      <c r="Y596" s="676"/>
      <c r="Z596" s="669"/>
      <c r="AA596" s="669"/>
      <c r="AB596" s="669"/>
      <c r="AC596" s="669"/>
      <c r="AD596" s="787"/>
      <c r="AE596" s="787"/>
      <c r="AF596" s="787"/>
      <c r="AG596" s="787"/>
      <c r="AH596" s="669"/>
      <c r="AL596" s="662"/>
    </row>
    <row r="597" spans="1:38" ht="62.25" customHeight="1" x14ac:dyDescent="0.2">
      <c r="A597" s="668"/>
      <c r="B597" s="668"/>
      <c r="C597" s="668"/>
      <c r="D597" s="668"/>
      <c r="E597" s="668"/>
      <c r="F597" s="674"/>
      <c r="G597" s="674"/>
      <c r="H597" s="674"/>
      <c r="I597" s="674"/>
      <c r="J597" s="674"/>
      <c r="K597" s="674"/>
      <c r="L597" s="674"/>
      <c r="M597" s="674"/>
      <c r="N597" s="876"/>
      <c r="O597" s="674"/>
      <c r="P597" s="675"/>
      <c r="Q597" s="676"/>
      <c r="R597" s="677"/>
      <c r="S597" s="677"/>
      <c r="T597" s="677"/>
      <c r="U597" s="676"/>
      <c r="V597" s="676"/>
      <c r="W597" s="676"/>
      <c r="X597" s="676"/>
      <c r="Y597" s="676"/>
      <c r="Z597" s="669"/>
      <c r="AA597" s="669"/>
      <c r="AB597" s="669"/>
      <c r="AC597" s="669"/>
      <c r="AD597" s="787"/>
      <c r="AE597" s="787"/>
      <c r="AF597" s="787"/>
      <c r="AG597" s="787"/>
      <c r="AH597" s="669"/>
      <c r="AL597" s="662"/>
    </row>
    <row r="598" spans="1:38" ht="62.25" customHeight="1" x14ac:dyDescent="0.2">
      <c r="A598" s="668"/>
      <c r="B598" s="668"/>
      <c r="C598" s="668"/>
      <c r="D598" s="668"/>
      <c r="E598" s="668"/>
      <c r="F598" s="674"/>
      <c r="G598" s="674"/>
      <c r="H598" s="674"/>
      <c r="I598" s="674"/>
      <c r="J598" s="674"/>
      <c r="K598" s="674"/>
      <c r="L598" s="674"/>
      <c r="M598" s="674"/>
      <c r="N598" s="876"/>
      <c r="O598" s="674"/>
      <c r="P598" s="675"/>
      <c r="Q598" s="676"/>
      <c r="R598" s="677"/>
      <c r="S598" s="677"/>
      <c r="T598" s="677"/>
      <c r="U598" s="676"/>
      <c r="V598" s="676"/>
      <c r="W598" s="676"/>
      <c r="X598" s="676"/>
      <c r="Y598" s="676"/>
      <c r="Z598" s="669"/>
      <c r="AA598" s="669"/>
      <c r="AB598" s="669"/>
      <c r="AC598" s="669"/>
      <c r="AD598" s="787"/>
      <c r="AE598" s="787"/>
      <c r="AF598" s="787"/>
      <c r="AG598" s="787"/>
      <c r="AH598" s="669"/>
      <c r="AL598" s="662"/>
    </row>
    <row r="599" spans="1:38" ht="62.25" customHeight="1" x14ac:dyDescent="0.2">
      <c r="A599" s="668"/>
      <c r="B599" s="668"/>
      <c r="C599" s="668"/>
      <c r="D599" s="668"/>
      <c r="E599" s="668"/>
      <c r="F599" s="674"/>
      <c r="G599" s="674"/>
      <c r="H599" s="674"/>
      <c r="I599" s="674"/>
      <c r="J599" s="674"/>
      <c r="K599" s="674"/>
      <c r="L599" s="674"/>
      <c r="M599" s="674"/>
      <c r="N599" s="876"/>
      <c r="O599" s="674"/>
      <c r="P599" s="675"/>
      <c r="Q599" s="676"/>
      <c r="R599" s="677"/>
      <c r="S599" s="677"/>
      <c r="T599" s="677"/>
      <c r="U599" s="676"/>
      <c r="V599" s="676"/>
      <c r="W599" s="676"/>
      <c r="X599" s="676"/>
      <c r="Y599" s="676"/>
      <c r="Z599" s="669"/>
      <c r="AA599" s="669"/>
      <c r="AB599" s="669"/>
      <c r="AC599" s="669"/>
      <c r="AD599" s="787"/>
      <c r="AE599" s="787"/>
      <c r="AF599" s="787"/>
      <c r="AG599" s="787"/>
      <c r="AH599" s="669"/>
      <c r="AL599" s="662"/>
    </row>
    <row r="600" spans="1:38" ht="62.25" customHeight="1" x14ac:dyDescent="0.2">
      <c r="A600" s="668"/>
      <c r="B600" s="668"/>
      <c r="C600" s="668"/>
      <c r="D600" s="668"/>
      <c r="E600" s="668"/>
      <c r="F600" s="674"/>
      <c r="G600" s="674"/>
      <c r="H600" s="674"/>
      <c r="I600" s="674"/>
      <c r="J600" s="674"/>
      <c r="K600" s="674"/>
      <c r="L600" s="674"/>
      <c r="M600" s="674"/>
      <c r="N600" s="876"/>
      <c r="O600" s="674"/>
      <c r="P600" s="675"/>
      <c r="Q600" s="676"/>
      <c r="R600" s="677"/>
      <c r="S600" s="677"/>
      <c r="T600" s="677"/>
      <c r="U600" s="676"/>
      <c r="V600" s="676"/>
      <c r="W600" s="676"/>
      <c r="X600" s="676"/>
      <c r="Y600" s="676"/>
      <c r="Z600" s="669"/>
      <c r="AA600" s="669"/>
      <c r="AB600" s="669"/>
      <c r="AC600" s="669"/>
      <c r="AD600" s="787"/>
      <c r="AE600" s="787"/>
      <c r="AF600" s="787"/>
      <c r="AG600" s="787"/>
      <c r="AH600" s="669"/>
      <c r="AL600" s="662"/>
    </row>
    <row r="601" spans="1:38" ht="62.25" customHeight="1" x14ac:dyDescent="0.2">
      <c r="A601" s="668"/>
      <c r="B601" s="668"/>
      <c r="C601" s="668"/>
      <c r="D601" s="668"/>
      <c r="E601" s="668"/>
      <c r="F601" s="674"/>
      <c r="G601" s="674"/>
      <c r="H601" s="674"/>
      <c r="I601" s="674"/>
      <c r="J601" s="674"/>
      <c r="K601" s="674"/>
      <c r="L601" s="674"/>
      <c r="M601" s="674"/>
      <c r="N601" s="876"/>
      <c r="O601" s="674"/>
      <c r="P601" s="675"/>
      <c r="Q601" s="676"/>
      <c r="R601" s="677"/>
      <c r="S601" s="677"/>
      <c r="T601" s="677"/>
      <c r="U601" s="676"/>
      <c r="V601" s="676"/>
      <c r="W601" s="676"/>
      <c r="X601" s="676"/>
      <c r="Y601" s="676"/>
      <c r="Z601" s="669"/>
      <c r="AA601" s="669"/>
      <c r="AB601" s="669"/>
      <c r="AC601" s="669"/>
      <c r="AD601" s="787"/>
      <c r="AE601" s="787"/>
      <c r="AF601" s="787"/>
      <c r="AG601" s="787"/>
      <c r="AH601" s="669"/>
      <c r="AL601" s="662"/>
    </row>
    <row r="602" spans="1:38" ht="62.25" customHeight="1" x14ac:dyDescent="0.2">
      <c r="A602" s="668"/>
      <c r="B602" s="668"/>
      <c r="C602" s="668"/>
      <c r="D602" s="668"/>
      <c r="E602" s="668"/>
      <c r="F602" s="674"/>
      <c r="G602" s="674"/>
      <c r="H602" s="674"/>
      <c r="I602" s="674"/>
      <c r="J602" s="674"/>
      <c r="K602" s="674"/>
      <c r="L602" s="674"/>
      <c r="M602" s="674"/>
      <c r="N602" s="876"/>
      <c r="O602" s="674"/>
      <c r="P602" s="675"/>
      <c r="Q602" s="676"/>
      <c r="R602" s="677"/>
      <c r="S602" s="677"/>
      <c r="T602" s="677"/>
      <c r="U602" s="676"/>
      <c r="V602" s="676"/>
      <c r="W602" s="676"/>
      <c r="X602" s="676"/>
      <c r="Y602" s="676"/>
      <c r="Z602" s="669"/>
      <c r="AA602" s="669"/>
      <c r="AB602" s="669"/>
      <c r="AC602" s="669"/>
      <c r="AD602" s="787"/>
      <c r="AE602" s="787"/>
      <c r="AF602" s="787"/>
      <c r="AG602" s="787"/>
      <c r="AH602" s="669"/>
      <c r="AL602" s="662"/>
    </row>
    <row r="603" spans="1:38" ht="62.25" customHeight="1" x14ac:dyDescent="0.2">
      <c r="A603" s="668"/>
      <c r="B603" s="668"/>
      <c r="C603" s="668"/>
      <c r="D603" s="668"/>
      <c r="E603" s="668"/>
      <c r="F603" s="674"/>
      <c r="G603" s="674"/>
      <c r="H603" s="674"/>
      <c r="I603" s="674"/>
      <c r="J603" s="674"/>
      <c r="K603" s="674"/>
      <c r="L603" s="674"/>
      <c r="M603" s="674"/>
      <c r="N603" s="876"/>
      <c r="O603" s="674"/>
      <c r="P603" s="675"/>
      <c r="Q603" s="676"/>
      <c r="R603" s="677"/>
      <c r="S603" s="677"/>
      <c r="T603" s="677"/>
      <c r="U603" s="676"/>
      <c r="V603" s="676"/>
      <c r="W603" s="676"/>
      <c r="X603" s="676"/>
      <c r="Y603" s="676"/>
      <c r="Z603" s="669"/>
      <c r="AA603" s="669"/>
      <c r="AB603" s="669"/>
      <c r="AC603" s="669"/>
      <c r="AD603" s="787"/>
      <c r="AE603" s="787"/>
      <c r="AF603" s="787"/>
      <c r="AG603" s="787"/>
      <c r="AH603" s="669"/>
      <c r="AL603" s="662"/>
    </row>
    <row r="604" spans="1:38" ht="62.25" customHeight="1" x14ac:dyDescent="0.2">
      <c r="A604" s="668"/>
      <c r="B604" s="668"/>
      <c r="C604" s="668"/>
      <c r="D604" s="668"/>
      <c r="E604" s="668"/>
      <c r="F604" s="674"/>
      <c r="G604" s="674"/>
      <c r="H604" s="674"/>
      <c r="I604" s="674"/>
      <c r="J604" s="674"/>
      <c r="K604" s="674"/>
      <c r="L604" s="674"/>
      <c r="M604" s="674"/>
      <c r="N604" s="876"/>
      <c r="O604" s="674"/>
      <c r="P604" s="675"/>
      <c r="Q604" s="676"/>
      <c r="R604" s="677"/>
      <c r="S604" s="677"/>
      <c r="T604" s="677"/>
      <c r="U604" s="676"/>
      <c r="V604" s="676"/>
      <c r="W604" s="676"/>
      <c r="X604" s="676"/>
      <c r="Y604" s="676"/>
      <c r="Z604" s="669"/>
      <c r="AA604" s="669"/>
      <c r="AB604" s="669"/>
      <c r="AC604" s="669"/>
      <c r="AD604" s="787"/>
      <c r="AE604" s="787"/>
      <c r="AF604" s="787"/>
      <c r="AG604" s="787"/>
      <c r="AH604" s="669"/>
      <c r="AL604" s="662"/>
    </row>
    <row r="605" spans="1:38" ht="62.25" customHeight="1" x14ac:dyDescent="0.2">
      <c r="A605" s="668"/>
      <c r="B605" s="668"/>
      <c r="C605" s="668"/>
      <c r="D605" s="668"/>
      <c r="E605" s="668"/>
      <c r="F605" s="674"/>
      <c r="G605" s="674"/>
      <c r="H605" s="674"/>
      <c r="I605" s="674"/>
      <c r="J605" s="674"/>
      <c r="K605" s="674"/>
      <c r="L605" s="674"/>
      <c r="M605" s="674"/>
      <c r="N605" s="876"/>
      <c r="O605" s="674"/>
      <c r="P605" s="675"/>
      <c r="Q605" s="676"/>
      <c r="R605" s="677"/>
      <c r="S605" s="677"/>
      <c r="T605" s="677"/>
      <c r="U605" s="676"/>
      <c r="V605" s="676"/>
      <c r="W605" s="676"/>
      <c r="X605" s="676"/>
      <c r="Y605" s="676"/>
      <c r="Z605" s="669"/>
      <c r="AA605" s="669"/>
      <c r="AB605" s="669"/>
      <c r="AC605" s="669"/>
      <c r="AD605" s="787"/>
      <c r="AE605" s="787"/>
      <c r="AF605" s="787"/>
      <c r="AG605" s="787"/>
      <c r="AH605" s="669"/>
      <c r="AL605" s="662"/>
    </row>
    <row r="606" spans="1:38" ht="62.25" customHeight="1" x14ac:dyDescent="0.2">
      <c r="A606" s="668"/>
      <c r="B606" s="668"/>
      <c r="C606" s="668"/>
      <c r="D606" s="668"/>
      <c r="E606" s="668"/>
      <c r="F606" s="674"/>
      <c r="G606" s="674"/>
      <c r="H606" s="674"/>
      <c r="I606" s="674"/>
      <c r="J606" s="674"/>
      <c r="K606" s="674"/>
      <c r="L606" s="674"/>
      <c r="M606" s="674"/>
      <c r="N606" s="876"/>
      <c r="O606" s="674"/>
      <c r="P606" s="675"/>
      <c r="Q606" s="676"/>
      <c r="R606" s="677"/>
      <c r="S606" s="677"/>
      <c r="T606" s="677"/>
      <c r="U606" s="676"/>
      <c r="V606" s="676"/>
      <c r="W606" s="676"/>
      <c r="X606" s="676"/>
      <c r="Y606" s="676"/>
      <c r="Z606" s="669"/>
      <c r="AA606" s="669"/>
      <c r="AB606" s="669"/>
      <c r="AC606" s="669"/>
      <c r="AD606" s="787"/>
      <c r="AE606" s="787"/>
      <c r="AF606" s="787"/>
      <c r="AG606" s="787"/>
      <c r="AH606" s="669"/>
      <c r="AL606" s="662"/>
    </row>
    <row r="607" spans="1:38" ht="62.25" customHeight="1" x14ac:dyDescent="0.2">
      <c r="A607" s="668"/>
      <c r="B607" s="668"/>
      <c r="C607" s="668"/>
      <c r="D607" s="668"/>
      <c r="E607" s="668"/>
      <c r="F607" s="674"/>
      <c r="G607" s="674"/>
      <c r="H607" s="674"/>
      <c r="I607" s="674"/>
      <c r="J607" s="674"/>
      <c r="K607" s="674"/>
      <c r="L607" s="674"/>
      <c r="M607" s="674"/>
      <c r="N607" s="876"/>
      <c r="O607" s="674"/>
      <c r="P607" s="675"/>
      <c r="Q607" s="676"/>
      <c r="R607" s="677"/>
      <c r="S607" s="677"/>
      <c r="T607" s="677"/>
      <c r="U607" s="676"/>
      <c r="V607" s="676"/>
      <c r="W607" s="676"/>
      <c r="X607" s="676"/>
      <c r="Y607" s="676"/>
      <c r="Z607" s="669"/>
      <c r="AA607" s="669"/>
      <c r="AB607" s="669"/>
      <c r="AC607" s="669"/>
      <c r="AD607" s="787"/>
      <c r="AE607" s="787"/>
      <c r="AF607" s="787"/>
      <c r="AG607" s="787"/>
      <c r="AH607" s="669"/>
      <c r="AL607" s="662"/>
    </row>
    <row r="608" spans="1:38" ht="62.25" customHeight="1" x14ac:dyDescent="0.2">
      <c r="A608" s="668"/>
      <c r="B608" s="668"/>
      <c r="C608" s="668"/>
      <c r="D608" s="668"/>
      <c r="E608" s="668"/>
      <c r="F608" s="674"/>
      <c r="G608" s="674"/>
      <c r="H608" s="674"/>
      <c r="I608" s="674"/>
      <c r="J608" s="674"/>
      <c r="K608" s="674"/>
      <c r="L608" s="674"/>
      <c r="M608" s="674"/>
      <c r="N608" s="876"/>
      <c r="O608" s="674"/>
      <c r="P608" s="675"/>
      <c r="Q608" s="676"/>
      <c r="R608" s="677"/>
      <c r="S608" s="677"/>
      <c r="T608" s="677"/>
      <c r="U608" s="676"/>
      <c r="V608" s="676"/>
      <c r="W608" s="676"/>
      <c r="X608" s="676"/>
      <c r="Y608" s="676"/>
      <c r="Z608" s="669"/>
      <c r="AA608" s="669"/>
      <c r="AB608" s="669"/>
      <c r="AC608" s="669"/>
      <c r="AD608" s="787"/>
      <c r="AE608" s="787"/>
      <c r="AF608" s="787"/>
      <c r="AG608" s="787"/>
      <c r="AH608" s="669"/>
      <c r="AL608" s="662"/>
    </row>
    <row r="609" spans="1:38" ht="62.25" customHeight="1" x14ac:dyDescent="0.2">
      <c r="A609" s="668"/>
      <c r="B609" s="668"/>
      <c r="C609" s="668"/>
      <c r="D609" s="668"/>
      <c r="E609" s="668"/>
      <c r="F609" s="674"/>
      <c r="G609" s="674"/>
      <c r="H609" s="674"/>
      <c r="I609" s="674"/>
      <c r="J609" s="674"/>
      <c r="K609" s="674"/>
      <c r="L609" s="674"/>
      <c r="M609" s="674"/>
      <c r="N609" s="876"/>
      <c r="O609" s="674"/>
      <c r="P609" s="675"/>
      <c r="Q609" s="676"/>
      <c r="R609" s="677"/>
      <c r="S609" s="677"/>
      <c r="T609" s="677"/>
      <c r="U609" s="676"/>
      <c r="V609" s="676"/>
      <c r="W609" s="676"/>
      <c r="X609" s="676"/>
      <c r="Y609" s="676"/>
      <c r="Z609" s="669"/>
      <c r="AA609" s="669"/>
      <c r="AB609" s="669"/>
      <c r="AC609" s="669"/>
      <c r="AD609" s="787"/>
      <c r="AE609" s="787"/>
      <c r="AF609" s="787"/>
      <c r="AG609" s="787"/>
      <c r="AH609" s="669"/>
      <c r="AL609" s="662"/>
    </row>
    <row r="610" spans="1:38" ht="62.25" customHeight="1" x14ac:dyDescent="0.2">
      <c r="A610" s="668"/>
      <c r="B610" s="668"/>
      <c r="C610" s="668"/>
      <c r="D610" s="668"/>
      <c r="E610" s="668"/>
      <c r="F610" s="674"/>
      <c r="G610" s="674"/>
      <c r="H610" s="674"/>
      <c r="I610" s="674"/>
      <c r="J610" s="674"/>
      <c r="K610" s="674"/>
      <c r="L610" s="674"/>
      <c r="M610" s="674"/>
      <c r="N610" s="876"/>
      <c r="O610" s="674"/>
      <c r="P610" s="675"/>
      <c r="Q610" s="676"/>
      <c r="R610" s="677"/>
      <c r="S610" s="677"/>
      <c r="T610" s="677"/>
      <c r="U610" s="676"/>
      <c r="V610" s="676"/>
      <c r="W610" s="676"/>
      <c r="X610" s="676"/>
      <c r="Y610" s="676"/>
      <c r="Z610" s="669"/>
      <c r="AA610" s="669"/>
      <c r="AB610" s="669"/>
      <c r="AC610" s="669"/>
      <c r="AD610" s="787"/>
      <c r="AE610" s="787"/>
      <c r="AF610" s="787"/>
      <c r="AG610" s="787"/>
      <c r="AH610" s="669"/>
      <c r="AL610" s="662"/>
    </row>
    <row r="611" spans="1:38" ht="62.25" customHeight="1" x14ac:dyDescent="0.2">
      <c r="A611" s="668"/>
      <c r="B611" s="668"/>
      <c r="C611" s="668"/>
      <c r="D611" s="668"/>
      <c r="E611" s="668"/>
      <c r="F611" s="674"/>
      <c r="G611" s="674"/>
      <c r="H611" s="674"/>
      <c r="I611" s="674"/>
      <c r="J611" s="674"/>
      <c r="K611" s="674"/>
      <c r="L611" s="674"/>
      <c r="M611" s="674"/>
      <c r="N611" s="876"/>
      <c r="O611" s="674"/>
      <c r="P611" s="675"/>
      <c r="Q611" s="676"/>
      <c r="R611" s="677"/>
      <c r="S611" s="677"/>
      <c r="T611" s="677"/>
      <c r="U611" s="676"/>
      <c r="V611" s="676"/>
      <c r="W611" s="676"/>
      <c r="X611" s="676"/>
      <c r="Y611" s="676"/>
      <c r="Z611" s="669"/>
      <c r="AA611" s="669"/>
      <c r="AB611" s="669"/>
      <c r="AC611" s="669"/>
      <c r="AD611" s="787"/>
      <c r="AE611" s="787"/>
      <c r="AF611" s="787"/>
      <c r="AG611" s="787"/>
      <c r="AH611" s="669"/>
      <c r="AL611" s="662"/>
    </row>
    <row r="612" spans="1:38" ht="62.25" customHeight="1" x14ac:dyDescent="0.2">
      <c r="A612" s="668"/>
      <c r="B612" s="668"/>
      <c r="C612" s="668"/>
      <c r="D612" s="668"/>
      <c r="E612" s="668"/>
      <c r="F612" s="674"/>
      <c r="G612" s="674"/>
      <c r="H612" s="674"/>
      <c r="I612" s="674"/>
      <c r="J612" s="674"/>
      <c r="K612" s="674"/>
      <c r="L612" s="674"/>
      <c r="M612" s="674"/>
      <c r="N612" s="876"/>
      <c r="O612" s="674"/>
      <c r="P612" s="675"/>
      <c r="Q612" s="676"/>
      <c r="R612" s="677"/>
      <c r="S612" s="677"/>
      <c r="T612" s="677"/>
      <c r="U612" s="676"/>
      <c r="V612" s="676"/>
      <c r="W612" s="676"/>
      <c r="X612" s="676"/>
      <c r="Y612" s="676"/>
      <c r="Z612" s="669"/>
      <c r="AA612" s="669"/>
      <c r="AB612" s="669"/>
      <c r="AC612" s="669"/>
      <c r="AD612" s="787"/>
      <c r="AE612" s="787"/>
      <c r="AF612" s="787"/>
      <c r="AG612" s="787"/>
      <c r="AH612" s="669"/>
      <c r="AL612" s="662"/>
    </row>
    <row r="613" spans="1:38" ht="62.25" customHeight="1" x14ac:dyDescent="0.2">
      <c r="A613" s="668"/>
      <c r="B613" s="668"/>
      <c r="C613" s="668"/>
      <c r="D613" s="668"/>
      <c r="E613" s="668"/>
      <c r="F613" s="674"/>
      <c r="G613" s="674"/>
      <c r="H613" s="674"/>
      <c r="I613" s="674"/>
      <c r="J613" s="674"/>
      <c r="K613" s="674"/>
      <c r="L613" s="674"/>
      <c r="M613" s="674"/>
      <c r="N613" s="876"/>
      <c r="O613" s="674"/>
      <c r="P613" s="675"/>
      <c r="Q613" s="676"/>
      <c r="R613" s="677"/>
      <c r="S613" s="677"/>
      <c r="T613" s="677"/>
      <c r="U613" s="676"/>
      <c r="V613" s="676"/>
      <c r="W613" s="676"/>
      <c r="X613" s="676"/>
      <c r="Y613" s="676"/>
      <c r="Z613" s="669"/>
      <c r="AA613" s="669"/>
      <c r="AB613" s="669"/>
      <c r="AC613" s="669"/>
      <c r="AD613" s="787"/>
      <c r="AE613" s="787"/>
      <c r="AF613" s="787"/>
      <c r="AG613" s="787"/>
      <c r="AH613" s="669"/>
      <c r="AL613" s="662"/>
    </row>
    <row r="614" spans="1:38" ht="62.25" customHeight="1" x14ac:dyDescent="0.2">
      <c r="A614" s="668"/>
      <c r="B614" s="668"/>
      <c r="C614" s="668"/>
      <c r="D614" s="668"/>
      <c r="E614" s="668"/>
      <c r="F614" s="674"/>
      <c r="G614" s="674"/>
      <c r="H614" s="674"/>
      <c r="I614" s="674"/>
      <c r="J614" s="674"/>
      <c r="K614" s="674"/>
      <c r="L614" s="674"/>
      <c r="M614" s="674"/>
      <c r="N614" s="876"/>
      <c r="O614" s="674"/>
      <c r="P614" s="675"/>
      <c r="Q614" s="676"/>
      <c r="R614" s="677"/>
      <c r="S614" s="677"/>
      <c r="T614" s="677"/>
      <c r="U614" s="676"/>
      <c r="V614" s="676"/>
      <c r="W614" s="676"/>
      <c r="X614" s="676"/>
      <c r="Y614" s="676"/>
      <c r="Z614" s="669"/>
      <c r="AA614" s="669"/>
      <c r="AB614" s="669"/>
      <c r="AC614" s="669"/>
      <c r="AD614" s="787"/>
      <c r="AE614" s="787"/>
      <c r="AF614" s="787"/>
      <c r="AG614" s="787"/>
      <c r="AH614" s="669"/>
      <c r="AL614" s="662"/>
    </row>
    <row r="615" spans="1:38" ht="62.25" customHeight="1" x14ac:dyDescent="0.2">
      <c r="A615" s="668"/>
      <c r="B615" s="668"/>
      <c r="C615" s="668"/>
      <c r="D615" s="668"/>
      <c r="E615" s="668"/>
      <c r="F615" s="674"/>
      <c r="G615" s="674"/>
      <c r="H615" s="674"/>
      <c r="I615" s="674"/>
      <c r="J615" s="674"/>
      <c r="K615" s="674"/>
      <c r="L615" s="674"/>
      <c r="M615" s="674"/>
      <c r="N615" s="876"/>
      <c r="O615" s="674"/>
      <c r="P615" s="675"/>
      <c r="Q615" s="676"/>
      <c r="R615" s="677"/>
      <c r="S615" s="677"/>
      <c r="T615" s="677"/>
      <c r="U615" s="676"/>
      <c r="V615" s="676"/>
      <c r="W615" s="676"/>
      <c r="X615" s="676"/>
      <c r="Y615" s="676"/>
      <c r="Z615" s="669"/>
      <c r="AA615" s="669"/>
      <c r="AB615" s="669"/>
      <c r="AC615" s="669"/>
      <c r="AD615" s="787"/>
      <c r="AE615" s="787"/>
      <c r="AF615" s="787"/>
      <c r="AG615" s="787"/>
      <c r="AH615" s="669"/>
      <c r="AL615" s="662"/>
    </row>
    <row r="616" spans="1:38" ht="62.25" customHeight="1" x14ac:dyDescent="0.2">
      <c r="A616" s="668"/>
      <c r="B616" s="668"/>
      <c r="C616" s="668"/>
      <c r="D616" s="668"/>
      <c r="E616" s="668"/>
      <c r="F616" s="674"/>
      <c r="G616" s="674"/>
      <c r="H616" s="674"/>
      <c r="I616" s="674"/>
      <c r="J616" s="674"/>
      <c r="K616" s="674"/>
      <c r="L616" s="674"/>
      <c r="M616" s="674"/>
      <c r="N616" s="876"/>
      <c r="O616" s="674"/>
      <c r="P616" s="675"/>
      <c r="Q616" s="676"/>
      <c r="R616" s="677"/>
      <c r="S616" s="677"/>
      <c r="T616" s="677"/>
      <c r="U616" s="676"/>
      <c r="V616" s="676"/>
      <c r="W616" s="676"/>
      <c r="X616" s="676"/>
      <c r="Y616" s="676"/>
      <c r="Z616" s="669"/>
      <c r="AA616" s="669"/>
      <c r="AB616" s="669"/>
      <c r="AC616" s="669"/>
      <c r="AD616" s="787"/>
      <c r="AE616" s="787"/>
      <c r="AF616" s="787"/>
      <c r="AG616" s="787"/>
      <c r="AH616" s="669"/>
      <c r="AL616" s="662"/>
    </row>
    <row r="617" spans="1:38" ht="62.25" customHeight="1" x14ac:dyDescent="0.2">
      <c r="A617" s="668"/>
      <c r="B617" s="668"/>
      <c r="C617" s="668"/>
      <c r="D617" s="668"/>
      <c r="E617" s="668"/>
      <c r="F617" s="674"/>
      <c r="G617" s="674"/>
      <c r="H617" s="674"/>
      <c r="I617" s="674"/>
      <c r="J617" s="674"/>
      <c r="K617" s="674"/>
      <c r="L617" s="674"/>
      <c r="M617" s="674"/>
      <c r="N617" s="876"/>
      <c r="O617" s="674"/>
      <c r="P617" s="675"/>
      <c r="Q617" s="676"/>
      <c r="R617" s="677"/>
      <c r="S617" s="677"/>
      <c r="T617" s="677"/>
      <c r="U617" s="676"/>
      <c r="V617" s="676"/>
      <c r="W617" s="676"/>
      <c r="X617" s="676"/>
      <c r="Y617" s="676"/>
      <c r="Z617" s="669"/>
      <c r="AA617" s="669"/>
      <c r="AB617" s="669"/>
      <c r="AC617" s="669"/>
      <c r="AD617" s="787"/>
      <c r="AE617" s="787"/>
      <c r="AF617" s="787"/>
      <c r="AG617" s="787"/>
      <c r="AH617" s="669"/>
      <c r="AL617" s="662"/>
    </row>
    <row r="618" spans="1:38" ht="62.25" customHeight="1" x14ac:dyDescent="0.2">
      <c r="A618" s="668"/>
      <c r="B618" s="668"/>
      <c r="C618" s="668"/>
      <c r="D618" s="668"/>
      <c r="E618" s="668"/>
      <c r="F618" s="674"/>
      <c r="G618" s="674"/>
      <c r="H618" s="674"/>
      <c r="I618" s="674"/>
      <c r="J618" s="674"/>
      <c r="K618" s="674"/>
      <c r="L618" s="674"/>
      <c r="M618" s="674"/>
      <c r="N618" s="876"/>
      <c r="O618" s="674"/>
      <c r="P618" s="675"/>
      <c r="Q618" s="676"/>
      <c r="R618" s="677"/>
      <c r="S618" s="677"/>
      <c r="T618" s="677"/>
      <c r="U618" s="676"/>
      <c r="V618" s="676"/>
      <c r="W618" s="676"/>
      <c r="X618" s="676"/>
      <c r="Y618" s="676"/>
      <c r="Z618" s="669"/>
      <c r="AA618" s="669"/>
      <c r="AB618" s="669"/>
      <c r="AC618" s="669"/>
      <c r="AD618" s="787"/>
      <c r="AE618" s="787"/>
      <c r="AF618" s="787"/>
      <c r="AG618" s="787"/>
      <c r="AH618" s="669"/>
      <c r="AL618" s="662"/>
    </row>
    <row r="619" spans="1:38" ht="62.25" customHeight="1" x14ac:dyDescent="0.2">
      <c r="A619" s="668"/>
      <c r="B619" s="668"/>
      <c r="C619" s="668"/>
      <c r="D619" s="668"/>
      <c r="E619" s="668"/>
      <c r="F619" s="674"/>
      <c r="G619" s="674"/>
      <c r="H619" s="674"/>
      <c r="I619" s="674"/>
      <c r="J619" s="674"/>
      <c r="K619" s="674"/>
      <c r="L619" s="674"/>
      <c r="M619" s="674"/>
      <c r="N619" s="876"/>
      <c r="O619" s="674"/>
      <c r="P619" s="675"/>
      <c r="Q619" s="676"/>
      <c r="R619" s="677"/>
      <c r="S619" s="677"/>
      <c r="T619" s="677"/>
      <c r="U619" s="676"/>
      <c r="V619" s="676"/>
      <c r="W619" s="676"/>
      <c r="X619" s="676"/>
      <c r="Y619" s="676"/>
      <c r="Z619" s="669"/>
      <c r="AA619" s="669"/>
      <c r="AB619" s="669"/>
      <c r="AC619" s="669"/>
      <c r="AD619" s="787"/>
      <c r="AE619" s="787"/>
      <c r="AF619" s="787"/>
      <c r="AG619" s="787"/>
      <c r="AH619" s="669"/>
      <c r="AL619" s="662"/>
    </row>
    <row r="620" spans="1:38" ht="62.25" customHeight="1" x14ac:dyDescent="0.2">
      <c r="A620" s="668"/>
      <c r="B620" s="668"/>
      <c r="C620" s="668"/>
      <c r="D620" s="668"/>
      <c r="E620" s="668"/>
      <c r="F620" s="674"/>
      <c r="G620" s="674"/>
      <c r="H620" s="674"/>
      <c r="I620" s="674"/>
      <c r="J620" s="674"/>
      <c r="K620" s="674"/>
      <c r="L620" s="674"/>
      <c r="M620" s="674"/>
      <c r="N620" s="876"/>
      <c r="O620" s="674"/>
      <c r="P620" s="675"/>
      <c r="Q620" s="676"/>
      <c r="R620" s="677"/>
      <c r="S620" s="677"/>
      <c r="T620" s="677"/>
      <c r="U620" s="676"/>
      <c r="V620" s="676"/>
      <c r="W620" s="676"/>
      <c r="X620" s="676"/>
      <c r="Y620" s="676"/>
      <c r="Z620" s="669"/>
      <c r="AA620" s="669"/>
      <c r="AB620" s="669"/>
      <c r="AC620" s="669"/>
      <c r="AD620" s="787"/>
      <c r="AE620" s="787"/>
      <c r="AF620" s="787"/>
      <c r="AG620" s="787"/>
      <c r="AH620" s="669"/>
      <c r="AL620" s="662"/>
    </row>
    <row r="621" spans="1:38" ht="62.25" customHeight="1" x14ac:dyDescent="0.2">
      <c r="A621" s="668"/>
      <c r="B621" s="668"/>
      <c r="C621" s="668"/>
      <c r="D621" s="668"/>
      <c r="E621" s="668"/>
      <c r="F621" s="674"/>
      <c r="G621" s="674"/>
      <c r="H621" s="674"/>
      <c r="I621" s="674"/>
      <c r="J621" s="674"/>
      <c r="K621" s="674"/>
      <c r="L621" s="674"/>
      <c r="M621" s="674"/>
      <c r="N621" s="876"/>
      <c r="O621" s="674"/>
      <c r="P621" s="675"/>
      <c r="Q621" s="676"/>
      <c r="R621" s="677"/>
      <c r="S621" s="677"/>
      <c r="T621" s="677"/>
      <c r="U621" s="676"/>
      <c r="V621" s="676"/>
      <c r="W621" s="676"/>
      <c r="X621" s="676"/>
      <c r="Y621" s="676"/>
      <c r="Z621" s="669"/>
      <c r="AA621" s="669"/>
      <c r="AB621" s="669"/>
      <c r="AC621" s="669"/>
      <c r="AD621" s="787"/>
      <c r="AE621" s="787"/>
      <c r="AF621" s="787"/>
      <c r="AG621" s="787"/>
      <c r="AH621" s="669"/>
      <c r="AL621" s="662"/>
    </row>
    <row r="622" spans="1:38" ht="62.25" customHeight="1" x14ac:dyDescent="0.2">
      <c r="A622" s="668"/>
      <c r="B622" s="668"/>
      <c r="C622" s="668"/>
      <c r="D622" s="668"/>
      <c r="E622" s="668"/>
      <c r="F622" s="674"/>
      <c r="G622" s="674"/>
      <c r="H622" s="674"/>
      <c r="I622" s="674"/>
      <c r="J622" s="674"/>
      <c r="K622" s="674"/>
      <c r="L622" s="674"/>
      <c r="M622" s="674"/>
      <c r="N622" s="876"/>
      <c r="O622" s="674"/>
      <c r="P622" s="675"/>
      <c r="Q622" s="676"/>
      <c r="R622" s="677"/>
      <c r="S622" s="677"/>
      <c r="T622" s="677"/>
      <c r="U622" s="676"/>
      <c r="V622" s="676"/>
      <c r="W622" s="676"/>
      <c r="X622" s="676"/>
      <c r="Y622" s="676"/>
      <c r="Z622" s="669"/>
      <c r="AA622" s="669"/>
      <c r="AB622" s="669"/>
      <c r="AC622" s="669"/>
      <c r="AD622" s="787"/>
      <c r="AE622" s="787"/>
      <c r="AF622" s="787"/>
      <c r="AG622" s="787"/>
      <c r="AH622" s="669"/>
      <c r="AL622" s="662"/>
    </row>
    <row r="623" spans="1:38" ht="62.25" customHeight="1" x14ac:dyDescent="0.2">
      <c r="A623" s="668"/>
      <c r="B623" s="668"/>
      <c r="C623" s="668"/>
      <c r="D623" s="668"/>
      <c r="E623" s="668"/>
      <c r="F623" s="674"/>
      <c r="G623" s="674"/>
      <c r="H623" s="674"/>
      <c r="I623" s="674"/>
      <c r="J623" s="674"/>
      <c r="K623" s="674"/>
      <c r="L623" s="674"/>
      <c r="M623" s="674"/>
      <c r="N623" s="876"/>
      <c r="O623" s="674"/>
      <c r="P623" s="675"/>
      <c r="Q623" s="676"/>
      <c r="R623" s="677"/>
      <c r="S623" s="677"/>
      <c r="T623" s="677"/>
      <c r="U623" s="676"/>
      <c r="V623" s="676"/>
      <c r="W623" s="676"/>
      <c r="X623" s="676"/>
      <c r="Y623" s="676"/>
      <c r="Z623" s="669"/>
      <c r="AA623" s="669"/>
      <c r="AB623" s="669"/>
      <c r="AC623" s="669"/>
      <c r="AD623" s="787"/>
      <c r="AE623" s="787"/>
      <c r="AF623" s="787"/>
      <c r="AG623" s="787"/>
      <c r="AH623" s="669"/>
      <c r="AL623" s="662"/>
    </row>
    <row r="624" spans="1:38" ht="62.25" customHeight="1" x14ac:dyDescent="0.2">
      <c r="A624" s="668"/>
      <c r="B624" s="668"/>
      <c r="C624" s="668"/>
      <c r="D624" s="668"/>
      <c r="E624" s="668"/>
      <c r="F624" s="674"/>
      <c r="G624" s="674"/>
      <c r="H624" s="674"/>
      <c r="I624" s="674"/>
      <c r="J624" s="674"/>
      <c r="K624" s="674"/>
      <c r="L624" s="674"/>
      <c r="M624" s="674"/>
      <c r="N624" s="876"/>
      <c r="O624" s="674"/>
      <c r="P624" s="675"/>
      <c r="Q624" s="676"/>
      <c r="R624" s="677"/>
      <c r="S624" s="677"/>
      <c r="T624" s="677"/>
      <c r="U624" s="676"/>
      <c r="V624" s="676"/>
      <c r="W624" s="676"/>
      <c r="X624" s="676"/>
      <c r="Y624" s="676"/>
      <c r="Z624" s="669"/>
      <c r="AA624" s="669"/>
      <c r="AB624" s="669"/>
      <c r="AC624" s="669"/>
      <c r="AD624" s="787"/>
      <c r="AE624" s="787"/>
      <c r="AF624" s="787"/>
      <c r="AG624" s="787"/>
      <c r="AH624" s="669"/>
      <c r="AL624" s="662"/>
    </row>
    <row r="625" spans="1:38" ht="62.25" customHeight="1" x14ac:dyDescent="0.2">
      <c r="A625" s="668"/>
      <c r="B625" s="668"/>
      <c r="C625" s="668"/>
      <c r="D625" s="668"/>
      <c r="E625" s="668"/>
      <c r="F625" s="674"/>
      <c r="G625" s="674"/>
      <c r="H625" s="674"/>
      <c r="I625" s="674"/>
      <c r="J625" s="674"/>
      <c r="K625" s="674"/>
      <c r="L625" s="674"/>
      <c r="M625" s="674"/>
      <c r="N625" s="876"/>
      <c r="O625" s="674"/>
      <c r="P625" s="675"/>
      <c r="Q625" s="676"/>
      <c r="R625" s="677"/>
      <c r="S625" s="677"/>
      <c r="T625" s="677"/>
      <c r="U625" s="676"/>
      <c r="V625" s="676"/>
      <c r="W625" s="676"/>
      <c r="X625" s="676"/>
      <c r="Y625" s="676"/>
      <c r="Z625" s="669"/>
      <c r="AA625" s="669"/>
      <c r="AB625" s="669"/>
      <c r="AC625" s="669"/>
      <c r="AD625" s="787"/>
      <c r="AE625" s="787"/>
      <c r="AF625" s="787"/>
      <c r="AG625" s="787"/>
      <c r="AH625" s="669"/>
      <c r="AL625" s="662"/>
    </row>
    <row r="626" spans="1:38" ht="62.25" customHeight="1" x14ac:dyDescent="0.2">
      <c r="A626" s="668"/>
      <c r="B626" s="668"/>
      <c r="C626" s="668"/>
      <c r="D626" s="668"/>
      <c r="E626" s="668"/>
      <c r="F626" s="674"/>
      <c r="G626" s="674"/>
      <c r="H626" s="674"/>
      <c r="I626" s="674"/>
      <c r="J626" s="674"/>
      <c r="K626" s="674"/>
      <c r="L626" s="674"/>
      <c r="M626" s="674"/>
      <c r="N626" s="876"/>
      <c r="O626" s="674"/>
      <c r="P626" s="675"/>
      <c r="Q626" s="676"/>
      <c r="R626" s="677"/>
      <c r="S626" s="677"/>
      <c r="T626" s="677"/>
      <c r="U626" s="676"/>
      <c r="V626" s="676"/>
      <c r="W626" s="676"/>
      <c r="X626" s="676"/>
      <c r="Y626" s="676"/>
      <c r="Z626" s="669"/>
      <c r="AA626" s="669"/>
      <c r="AB626" s="669"/>
      <c r="AC626" s="669"/>
      <c r="AD626" s="787"/>
      <c r="AE626" s="787"/>
      <c r="AF626" s="787"/>
      <c r="AG626" s="787"/>
      <c r="AH626" s="669"/>
      <c r="AL626" s="662"/>
    </row>
    <row r="627" spans="1:38" ht="62.25" customHeight="1" x14ac:dyDescent="0.2">
      <c r="A627" s="668"/>
      <c r="B627" s="668"/>
      <c r="C627" s="668"/>
      <c r="D627" s="668"/>
      <c r="E627" s="668"/>
      <c r="F627" s="674"/>
      <c r="G627" s="674"/>
      <c r="H627" s="674"/>
      <c r="I627" s="674"/>
      <c r="J627" s="674"/>
      <c r="K627" s="674"/>
      <c r="L627" s="674"/>
      <c r="M627" s="674"/>
      <c r="N627" s="876"/>
      <c r="O627" s="674"/>
      <c r="P627" s="675"/>
      <c r="Q627" s="676"/>
      <c r="R627" s="677"/>
      <c r="S627" s="677"/>
      <c r="T627" s="677"/>
      <c r="U627" s="676"/>
      <c r="V627" s="676"/>
      <c r="W627" s="676"/>
      <c r="X627" s="676"/>
      <c r="Y627" s="676"/>
      <c r="Z627" s="669"/>
      <c r="AA627" s="669"/>
      <c r="AB627" s="669"/>
      <c r="AC627" s="669"/>
      <c r="AD627" s="787"/>
      <c r="AE627" s="787"/>
      <c r="AF627" s="787"/>
      <c r="AG627" s="787"/>
      <c r="AH627" s="669"/>
      <c r="AL627" s="662"/>
    </row>
    <row r="628" spans="1:38" ht="62.25" customHeight="1" x14ac:dyDescent="0.2">
      <c r="A628" s="668"/>
      <c r="B628" s="668"/>
      <c r="C628" s="668"/>
      <c r="D628" s="668"/>
      <c r="E628" s="668"/>
      <c r="F628" s="674"/>
      <c r="G628" s="674"/>
      <c r="H628" s="674"/>
      <c r="I628" s="674"/>
      <c r="J628" s="674"/>
      <c r="K628" s="674"/>
      <c r="L628" s="674"/>
      <c r="M628" s="674"/>
      <c r="N628" s="876"/>
      <c r="O628" s="674"/>
      <c r="P628" s="675"/>
      <c r="Q628" s="676"/>
      <c r="R628" s="677"/>
      <c r="S628" s="677"/>
      <c r="T628" s="677"/>
      <c r="U628" s="676"/>
      <c r="V628" s="676"/>
      <c r="W628" s="676"/>
      <c r="X628" s="676"/>
      <c r="Y628" s="676"/>
      <c r="Z628" s="669"/>
      <c r="AA628" s="669"/>
      <c r="AB628" s="669"/>
      <c r="AC628" s="669"/>
      <c r="AD628" s="787"/>
      <c r="AE628" s="787"/>
      <c r="AF628" s="787"/>
      <c r="AG628" s="787"/>
      <c r="AH628" s="669"/>
      <c r="AL628" s="662"/>
    </row>
    <row r="629" spans="1:38" ht="62.25" customHeight="1" x14ac:dyDescent="0.2">
      <c r="A629" s="668"/>
      <c r="B629" s="668"/>
      <c r="C629" s="668"/>
      <c r="D629" s="668"/>
      <c r="E629" s="668"/>
      <c r="F629" s="674"/>
      <c r="G629" s="674"/>
      <c r="H629" s="674"/>
      <c r="I629" s="674"/>
      <c r="J629" s="674"/>
      <c r="K629" s="674"/>
      <c r="L629" s="674"/>
      <c r="M629" s="674"/>
      <c r="N629" s="876"/>
      <c r="O629" s="674"/>
      <c r="P629" s="675"/>
      <c r="Q629" s="676"/>
      <c r="R629" s="677"/>
      <c r="S629" s="677"/>
      <c r="T629" s="677"/>
      <c r="U629" s="676"/>
      <c r="V629" s="676"/>
      <c r="W629" s="676"/>
      <c r="X629" s="676"/>
      <c r="Y629" s="676"/>
      <c r="Z629" s="669"/>
      <c r="AA629" s="669"/>
      <c r="AB629" s="669"/>
      <c r="AC629" s="669"/>
      <c r="AD629" s="787"/>
      <c r="AE629" s="787"/>
      <c r="AF629" s="787"/>
      <c r="AG629" s="787"/>
      <c r="AH629" s="669"/>
      <c r="AL629" s="662"/>
    </row>
    <row r="630" spans="1:38" ht="62.25" customHeight="1" x14ac:dyDescent="0.2">
      <c r="A630" s="668"/>
      <c r="B630" s="668"/>
      <c r="C630" s="668"/>
      <c r="D630" s="668"/>
      <c r="E630" s="668"/>
      <c r="F630" s="674"/>
      <c r="G630" s="674"/>
      <c r="H630" s="674"/>
      <c r="I630" s="674"/>
      <c r="J630" s="674"/>
      <c r="K630" s="674"/>
      <c r="L630" s="674"/>
      <c r="M630" s="674"/>
      <c r="N630" s="876"/>
      <c r="O630" s="674"/>
      <c r="P630" s="675"/>
      <c r="Q630" s="676"/>
      <c r="R630" s="677"/>
      <c r="S630" s="677"/>
      <c r="T630" s="677"/>
      <c r="U630" s="676"/>
      <c r="V630" s="676"/>
      <c r="W630" s="676"/>
      <c r="X630" s="676"/>
      <c r="Y630" s="676"/>
      <c r="Z630" s="669"/>
      <c r="AA630" s="669"/>
      <c r="AB630" s="669"/>
      <c r="AC630" s="669"/>
      <c r="AD630" s="787"/>
      <c r="AE630" s="787"/>
      <c r="AF630" s="787"/>
      <c r="AG630" s="787"/>
      <c r="AH630" s="669"/>
      <c r="AL630" s="662"/>
    </row>
    <row r="631" spans="1:38" ht="62.25" customHeight="1" x14ac:dyDescent="0.2">
      <c r="A631" s="668"/>
      <c r="B631" s="668"/>
      <c r="C631" s="668"/>
      <c r="D631" s="668"/>
      <c r="E631" s="668"/>
      <c r="F631" s="674"/>
      <c r="G631" s="674"/>
      <c r="H631" s="674"/>
      <c r="I631" s="674"/>
      <c r="J631" s="674"/>
      <c r="K631" s="674"/>
      <c r="L631" s="674"/>
      <c r="M631" s="674"/>
      <c r="N631" s="876"/>
      <c r="O631" s="674"/>
      <c r="P631" s="675"/>
      <c r="Q631" s="676"/>
      <c r="R631" s="677"/>
      <c r="S631" s="677"/>
      <c r="T631" s="677"/>
      <c r="U631" s="676"/>
      <c r="V631" s="676"/>
      <c r="W631" s="676"/>
      <c r="X631" s="676"/>
      <c r="Y631" s="676"/>
      <c r="Z631" s="669"/>
      <c r="AA631" s="669"/>
      <c r="AB631" s="669"/>
      <c r="AC631" s="669"/>
      <c r="AD631" s="787"/>
      <c r="AE631" s="787"/>
      <c r="AF631" s="787"/>
      <c r="AG631" s="787"/>
      <c r="AH631" s="669"/>
      <c r="AL631" s="662"/>
    </row>
    <row r="632" spans="1:38" ht="62.25" customHeight="1" x14ac:dyDescent="0.2">
      <c r="A632" s="668"/>
      <c r="B632" s="668"/>
      <c r="C632" s="668"/>
      <c r="D632" s="668"/>
      <c r="E632" s="668"/>
      <c r="F632" s="674"/>
      <c r="G632" s="674"/>
      <c r="H632" s="674"/>
      <c r="I632" s="674"/>
      <c r="J632" s="674"/>
      <c r="K632" s="674"/>
      <c r="L632" s="674"/>
      <c r="M632" s="674"/>
      <c r="N632" s="876"/>
      <c r="O632" s="674"/>
      <c r="P632" s="675"/>
      <c r="Q632" s="676"/>
      <c r="R632" s="677"/>
      <c r="S632" s="677"/>
      <c r="T632" s="677"/>
      <c r="U632" s="676"/>
      <c r="V632" s="676"/>
      <c r="W632" s="676"/>
      <c r="X632" s="676"/>
      <c r="Y632" s="676"/>
      <c r="Z632" s="669"/>
      <c r="AA632" s="669"/>
      <c r="AB632" s="669"/>
      <c r="AC632" s="669"/>
      <c r="AD632" s="787"/>
      <c r="AE632" s="787"/>
      <c r="AF632" s="787"/>
      <c r="AG632" s="787"/>
      <c r="AH632" s="669"/>
      <c r="AL632" s="662"/>
    </row>
    <row r="633" spans="1:38" ht="62.25" customHeight="1" x14ac:dyDescent="0.2">
      <c r="A633" s="668"/>
      <c r="B633" s="668"/>
      <c r="C633" s="668"/>
      <c r="D633" s="668"/>
      <c r="E633" s="668"/>
      <c r="F633" s="674"/>
      <c r="G633" s="674"/>
      <c r="H633" s="674"/>
      <c r="I633" s="674"/>
      <c r="J633" s="674"/>
      <c r="K633" s="674"/>
      <c r="L633" s="674"/>
      <c r="M633" s="674"/>
      <c r="N633" s="876"/>
      <c r="O633" s="674"/>
      <c r="P633" s="675"/>
      <c r="Q633" s="676"/>
      <c r="R633" s="677"/>
      <c r="S633" s="677"/>
      <c r="T633" s="677"/>
      <c r="U633" s="676"/>
      <c r="V633" s="676"/>
      <c r="W633" s="676"/>
      <c r="X633" s="676"/>
      <c r="Y633" s="676"/>
      <c r="Z633" s="669"/>
      <c r="AA633" s="669"/>
      <c r="AB633" s="669"/>
      <c r="AC633" s="669"/>
      <c r="AD633" s="787"/>
      <c r="AE633" s="787"/>
      <c r="AF633" s="787"/>
      <c r="AG633" s="787"/>
      <c r="AH633" s="669"/>
      <c r="AL633" s="662"/>
    </row>
    <row r="634" spans="1:38" ht="62.25" customHeight="1" x14ac:dyDescent="0.2">
      <c r="A634" s="668"/>
      <c r="B634" s="668"/>
      <c r="C634" s="668"/>
      <c r="D634" s="668"/>
      <c r="E634" s="668"/>
      <c r="F634" s="674"/>
      <c r="G634" s="674"/>
      <c r="H634" s="674"/>
      <c r="I634" s="674"/>
      <c r="J634" s="674"/>
      <c r="K634" s="674"/>
      <c r="L634" s="674"/>
      <c r="M634" s="674"/>
      <c r="N634" s="876"/>
      <c r="O634" s="674"/>
      <c r="P634" s="675"/>
      <c r="Q634" s="676"/>
      <c r="R634" s="677"/>
      <c r="S634" s="677"/>
      <c r="T634" s="677"/>
      <c r="U634" s="676"/>
      <c r="V634" s="676"/>
      <c r="W634" s="676"/>
      <c r="X634" s="676"/>
      <c r="Y634" s="676"/>
      <c r="Z634" s="669"/>
      <c r="AA634" s="669"/>
      <c r="AB634" s="669"/>
      <c r="AC634" s="669"/>
      <c r="AD634" s="787"/>
      <c r="AE634" s="787"/>
      <c r="AF634" s="787"/>
      <c r="AG634" s="787"/>
      <c r="AH634" s="669"/>
      <c r="AL634" s="662"/>
    </row>
    <row r="635" spans="1:38" ht="62.25" customHeight="1" x14ac:dyDescent="0.2">
      <c r="A635" s="668"/>
      <c r="B635" s="668"/>
      <c r="C635" s="668"/>
      <c r="D635" s="668"/>
      <c r="E635" s="668"/>
      <c r="F635" s="674"/>
      <c r="G635" s="674"/>
      <c r="H635" s="674"/>
      <c r="I635" s="674"/>
      <c r="J635" s="674"/>
      <c r="K635" s="674"/>
      <c r="L635" s="674"/>
      <c r="M635" s="674"/>
      <c r="N635" s="876"/>
      <c r="O635" s="674"/>
      <c r="P635" s="675"/>
      <c r="Q635" s="676"/>
      <c r="R635" s="677"/>
      <c r="S635" s="677"/>
      <c r="T635" s="677"/>
      <c r="U635" s="676"/>
      <c r="V635" s="676"/>
      <c r="W635" s="676"/>
      <c r="X635" s="676"/>
      <c r="Y635" s="676"/>
      <c r="Z635" s="669"/>
      <c r="AA635" s="669"/>
      <c r="AB635" s="669"/>
      <c r="AC635" s="669"/>
      <c r="AD635" s="787"/>
      <c r="AE635" s="787"/>
      <c r="AF635" s="787"/>
      <c r="AG635" s="787"/>
      <c r="AH635" s="669"/>
      <c r="AL635" s="662"/>
    </row>
    <row r="636" spans="1:38" ht="62.25" customHeight="1" x14ac:dyDescent="0.2">
      <c r="A636" s="668"/>
      <c r="B636" s="668"/>
      <c r="C636" s="668"/>
      <c r="D636" s="668"/>
      <c r="E636" s="668"/>
      <c r="F636" s="674"/>
      <c r="G636" s="674"/>
      <c r="H636" s="674"/>
      <c r="I636" s="674"/>
      <c r="J636" s="674"/>
      <c r="K636" s="674"/>
      <c r="L636" s="674"/>
      <c r="M636" s="674"/>
      <c r="N636" s="876"/>
      <c r="O636" s="674"/>
      <c r="P636" s="675"/>
      <c r="Q636" s="676"/>
      <c r="R636" s="677"/>
      <c r="S636" s="677"/>
      <c r="T636" s="677"/>
      <c r="U636" s="676"/>
      <c r="V636" s="676"/>
      <c r="W636" s="676"/>
      <c r="X636" s="676"/>
      <c r="Y636" s="676"/>
      <c r="Z636" s="669"/>
      <c r="AA636" s="669"/>
      <c r="AB636" s="669"/>
      <c r="AC636" s="669"/>
      <c r="AD636" s="787"/>
      <c r="AE636" s="787"/>
      <c r="AF636" s="787"/>
      <c r="AG636" s="787"/>
      <c r="AH636" s="669"/>
      <c r="AL636" s="662"/>
    </row>
    <row r="637" spans="1:38" ht="62.25" customHeight="1" x14ac:dyDescent="0.2">
      <c r="A637" s="668"/>
      <c r="B637" s="668"/>
      <c r="C637" s="668"/>
      <c r="D637" s="668"/>
      <c r="E637" s="668"/>
      <c r="F637" s="674"/>
      <c r="G637" s="674"/>
      <c r="H637" s="674"/>
      <c r="I637" s="674"/>
      <c r="J637" s="674"/>
      <c r="K637" s="674"/>
      <c r="L637" s="674"/>
      <c r="M637" s="674"/>
      <c r="N637" s="876"/>
      <c r="O637" s="674"/>
      <c r="P637" s="675"/>
      <c r="Q637" s="676"/>
      <c r="R637" s="677"/>
      <c r="S637" s="677"/>
      <c r="T637" s="677"/>
      <c r="U637" s="676"/>
      <c r="V637" s="676"/>
      <c r="W637" s="676"/>
      <c r="X637" s="676"/>
      <c r="Y637" s="676"/>
      <c r="Z637" s="669"/>
      <c r="AA637" s="669"/>
      <c r="AB637" s="669"/>
      <c r="AC637" s="669"/>
      <c r="AD637" s="787"/>
      <c r="AE637" s="787"/>
      <c r="AF637" s="787"/>
      <c r="AG637" s="787"/>
      <c r="AH637" s="669"/>
      <c r="AL637" s="662"/>
    </row>
    <row r="638" spans="1:38" ht="62.25" customHeight="1" x14ac:dyDescent="0.2">
      <c r="A638" s="668"/>
      <c r="B638" s="668"/>
      <c r="C638" s="668"/>
      <c r="D638" s="668"/>
      <c r="E638" s="668"/>
      <c r="F638" s="674"/>
      <c r="G638" s="674"/>
      <c r="H638" s="674"/>
      <c r="I638" s="674"/>
      <c r="J638" s="674"/>
      <c r="K638" s="674"/>
      <c r="L638" s="674"/>
      <c r="M638" s="674"/>
      <c r="N638" s="876"/>
      <c r="O638" s="674"/>
      <c r="P638" s="675"/>
      <c r="Q638" s="676"/>
      <c r="R638" s="677"/>
      <c r="S638" s="677"/>
      <c r="T638" s="677"/>
      <c r="U638" s="676"/>
      <c r="V638" s="676"/>
      <c r="W638" s="676"/>
      <c r="X638" s="676"/>
      <c r="Y638" s="676"/>
      <c r="Z638" s="669"/>
      <c r="AA638" s="669"/>
      <c r="AB638" s="669"/>
      <c r="AC638" s="669"/>
      <c r="AD638" s="787"/>
      <c r="AE638" s="787"/>
      <c r="AF638" s="787"/>
      <c r="AG638" s="787"/>
      <c r="AH638" s="669"/>
      <c r="AL638" s="662"/>
    </row>
    <row r="639" spans="1:38" ht="62.25" customHeight="1" x14ac:dyDescent="0.2">
      <c r="A639" s="668"/>
      <c r="B639" s="668"/>
      <c r="C639" s="668"/>
      <c r="D639" s="668"/>
      <c r="E639" s="668"/>
      <c r="F639" s="674"/>
      <c r="G639" s="674"/>
      <c r="H639" s="674"/>
      <c r="I639" s="674"/>
      <c r="J639" s="674"/>
      <c r="K639" s="674"/>
      <c r="L639" s="674"/>
      <c r="M639" s="674"/>
      <c r="N639" s="876"/>
      <c r="O639" s="674"/>
      <c r="P639" s="675"/>
      <c r="Q639" s="676"/>
      <c r="R639" s="677"/>
      <c r="S639" s="677"/>
      <c r="T639" s="677"/>
      <c r="U639" s="676"/>
      <c r="V639" s="676"/>
      <c r="W639" s="676"/>
      <c r="X639" s="676"/>
      <c r="Y639" s="676"/>
      <c r="Z639" s="669"/>
      <c r="AA639" s="669"/>
      <c r="AB639" s="669"/>
      <c r="AC639" s="669"/>
      <c r="AD639" s="787"/>
      <c r="AE639" s="787"/>
      <c r="AF639" s="787"/>
      <c r="AG639" s="787"/>
      <c r="AH639" s="669"/>
      <c r="AL639" s="662"/>
    </row>
    <row r="640" spans="1:38" ht="62.25" customHeight="1" x14ac:dyDescent="0.2">
      <c r="A640" s="668"/>
      <c r="B640" s="668"/>
      <c r="C640" s="668"/>
      <c r="D640" s="668"/>
      <c r="E640" s="668"/>
      <c r="F640" s="674"/>
      <c r="G640" s="674"/>
      <c r="H640" s="674"/>
      <c r="I640" s="674"/>
      <c r="J640" s="674"/>
      <c r="K640" s="674"/>
      <c r="L640" s="674"/>
      <c r="M640" s="674"/>
      <c r="N640" s="876"/>
      <c r="O640" s="674"/>
      <c r="P640" s="675"/>
      <c r="Q640" s="676"/>
      <c r="R640" s="677"/>
      <c r="S640" s="677"/>
      <c r="T640" s="677"/>
      <c r="U640" s="676"/>
      <c r="V640" s="676"/>
      <c r="W640" s="676"/>
      <c r="X640" s="676"/>
      <c r="Y640" s="676"/>
      <c r="Z640" s="669"/>
      <c r="AA640" s="669"/>
      <c r="AB640" s="669"/>
      <c r="AC640" s="669"/>
      <c r="AD640" s="787"/>
      <c r="AE640" s="787"/>
      <c r="AF640" s="787"/>
      <c r="AG640" s="787"/>
      <c r="AH640" s="669"/>
      <c r="AL640" s="662"/>
    </row>
    <row r="641" spans="1:38" ht="62.25" customHeight="1" x14ac:dyDescent="0.2">
      <c r="A641" s="668"/>
      <c r="B641" s="668"/>
      <c r="C641" s="668"/>
      <c r="D641" s="668"/>
      <c r="E641" s="668"/>
      <c r="F641" s="674"/>
      <c r="G641" s="674"/>
      <c r="H641" s="674"/>
      <c r="I641" s="674"/>
      <c r="J641" s="674"/>
      <c r="K641" s="674"/>
      <c r="L641" s="674"/>
      <c r="M641" s="674"/>
      <c r="N641" s="876"/>
      <c r="O641" s="674"/>
      <c r="P641" s="675"/>
      <c r="Q641" s="676"/>
      <c r="R641" s="677"/>
      <c r="S641" s="677"/>
      <c r="T641" s="677"/>
      <c r="U641" s="676"/>
      <c r="V641" s="676"/>
      <c r="W641" s="676"/>
      <c r="X641" s="676"/>
      <c r="Y641" s="676"/>
      <c r="Z641" s="669"/>
      <c r="AA641" s="669"/>
      <c r="AB641" s="669"/>
      <c r="AC641" s="669"/>
      <c r="AD641" s="787"/>
      <c r="AE641" s="787"/>
      <c r="AF641" s="787"/>
      <c r="AG641" s="787"/>
      <c r="AH641" s="669"/>
      <c r="AL641" s="662"/>
    </row>
    <row r="642" spans="1:38" ht="62.25" customHeight="1" x14ac:dyDescent="0.2">
      <c r="A642" s="668"/>
      <c r="B642" s="668"/>
      <c r="C642" s="668"/>
      <c r="D642" s="668"/>
      <c r="E642" s="668"/>
      <c r="F642" s="674"/>
      <c r="G642" s="674"/>
      <c r="H642" s="674"/>
      <c r="I642" s="674"/>
      <c r="J642" s="674"/>
      <c r="K642" s="674"/>
      <c r="L642" s="674"/>
      <c r="M642" s="674"/>
      <c r="N642" s="876"/>
      <c r="O642" s="674"/>
      <c r="P642" s="675"/>
      <c r="Q642" s="676"/>
      <c r="R642" s="677"/>
      <c r="S642" s="677"/>
      <c r="T642" s="677"/>
      <c r="U642" s="676"/>
      <c r="V642" s="676"/>
      <c r="W642" s="676"/>
      <c r="X642" s="676"/>
      <c r="Y642" s="676"/>
      <c r="Z642" s="669"/>
      <c r="AA642" s="669"/>
      <c r="AB642" s="669"/>
      <c r="AC642" s="669"/>
      <c r="AD642" s="787"/>
      <c r="AE642" s="787"/>
      <c r="AF642" s="787"/>
      <c r="AG642" s="787"/>
      <c r="AH642" s="669"/>
      <c r="AL642" s="662"/>
    </row>
    <row r="643" spans="1:38" ht="62.25" customHeight="1" x14ac:dyDescent="0.2">
      <c r="A643" s="668"/>
      <c r="B643" s="668"/>
      <c r="C643" s="668"/>
      <c r="D643" s="668"/>
      <c r="E643" s="668"/>
      <c r="F643" s="674"/>
      <c r="G643" s="674"/>
      <c r="H643" s="674"/>
      <c r="I643" s="674"/>
      <c r="J643" s="674"/>
      <c r="K643" s="674"/>
      <c r="L643" s="674"/>
      <c r="M643" s="674"/>
      <c r="N643" s="876"/>
      <c r="O643" s="674"/>
      <c r="P643" s="675"/>
      <c r="Q643" s="676"/>
      <c r="R643" s="677"/>
      <c r="S643" s="677"/>
      <c r="T643" s="677"/>
      <c r="U643" s="676"/>
      <c r="V643" s="676"/>
      <c r="W643" s="676"/>
      <c r="X643" s="676"/>
      <c r="Y643" s="676"/>
      <c r="Z643" s="669"/>
      <c r="AA643" s="669"/>
      <c r="AB643" s="669"/>
      <c r="AC643" s="669"/>
      <c r="AD643" s="787"/>
      <c r="AE643" s="787"/>
      <c r="AF643" s="787"/>
      <c r="AG643" s="787"/>
      <c r="AH643" s="669"/>
      <c r="AL643" s="662"/>
    </row>
    <row r="644" spans="1:38" ht="62.25" customHeight="1" x14ac:dyDescent="0.2">
      <c r="A644" s="668"/>
      <c r="B644" s="668"/>
      <c r="C644" s="668"/>
      <c r="D644" s="668"/>
      <c r="E644" s="668"/>
      <c r="F644" s="674"/>
      <c r="G644" s="674"/>
      <c r="H644" s="674"/>
      <c r="I644" s="674"/>
      <c r="J644" s="674"/>
      <c r="K644" s="674"/>
      <c r="L644" s="674"/>
      <c r="M644" s="674"/>
      <c r="N644" s="876"/>
      <c r="O644" s="674"/>
      <c r="P644" s="675"/>
      <c r="Q644" s="676"/>
      <c r="R644" s="677"/>
      <c r="S644" s="677"/>
      <c r="T644" s="677"/>
      <c r="U644" s="676"/>
      <c r="V644" s="676"/>
      <c r="W644" s="676"/>
      <c r="X644" s="676"/>
      <c r="Y644" s="676"/>
      <c r="Z644" s="669"/>
      <c r="AA644" s="669"/>
      <c r="AB644" s="669"/>
      <c r="AC644" s="669"/>
      <c r="AD644" s="787"/>
      <c r="AE644" s="787"/>
      <c r="AF644" s="787"/>
      <c r="AG644" s="787"/>
      <c r="AH644" s="669"/>
      <c r="AL644" s="662"/>
    </row>
    <row r="645" spans="1:38" ht="62.25" customHeight="1" x14ac:dyDescent="0.2">
      <c r="A645" s="668"/>
      <c r="B645" s="668"/>
      <c r="C645" s="668"/>
      <c r="D645" s="668"/>
      <c r="E645" s="668"/>
      <c r="F645" s="674"/>
      <c r="G645" s="674"/>
      <c r="H645" s="674"/>
      <c r="I645" s="674"/>
      <c r="J645" s="674"/>
      <c r="K645" s="674"/>
      <c r="L645" s="674"/>
      <c r="M645" s="674"/>
      <c r="N645" s="876"/>
      <c r="O645" s="674"/>
      <c r="P645" s="675"/>
      <c r="Q645" s="676"/>
      <c r="R645" s="677"/>
      <c r="S645" s="677"/>
      <c r="T645" s="677"/>
      <c r="U645" s="676"/>
      <c r="V645" s="676"/>
      <c r="W645" s="676"/>
      <c r="X645" s="676"/>
      <c r="Y645" s="676"/>
      <c r="Z645" s="669"/>
      <c r="AA645" s="669"/>
      <c r="AB645" s="669"/>
      <c r="AC645" s="669"/>
      <c r="AD645" s="787"/>
      <c r="AE645" s="787"/>
      <c r="AF645" s="787"/>
      <c r="AG645" s="787"/>
      <c r="AH645" s="669"/>
      <c r="AL645" s="662"/>
    </row>
    <row r="646" spans="1:38" ht="62.25" customHeight="1" x14ac:dyDescent="0.2">
      <c r="A646" s="668"/>
      <c r="B646" s="668"/>
      <c r="C646" s="668"/>
      <c r="D646" s="668"/>
      <c r="E646" s="668"/>
      <c r="F646" s="674"/>
      <c r="G646" s="674"/>
      <c r="H646" s="674"/>
      <c r="I646" s="674"/>
      <c r="J646" s="674"/>
      <c r="K646" s="674"/>
      <c r="L646" s="674"/>
      <c r="M646" s="674"/>
      <c r="N646" s="876"/>
      <c r="O646" s="674"/>
      <c r="P646" s="675"/>
      <c r="Q646" s="676"/>
      <c r="R646" s="677"/>
      <c r="S646" s="677"/>
      <c r="T646" s="677"/>
      <c r="U646" s="676"/>
      <c r="V646" s="676"/>
      <c r="W646" s="676"/>
      <c r="X646" s="676"/>
      <c r="Y646" s="676"/>
      <c r="Z646" s="669"/>
      <c r="AA646" s="669"/>
      <c r="AB646" s="669"/>
      <c r="AC646" s="669"/>
      <c r="AD646" s="787"/>
      <c r="AE646" s="787"/>
      <c r="AF646" s="787"/>
      <c r="AG646" s="787"/>
      <c r="AH646" s="669"/>
      <c r="AL646" s="662"/>
    </row>
    <row r="647" spans="1:38" ht="62.25" customHeight="1" x14ac:dyDescent="0.2">
      <c r="A647" s="668"/>
      <c r="B647" s="668"/>
      <c r="C647" s="668"/>
      <c r="D647" s="668"/>
      <c r="E647" s="668"/>
      <c r="F647" s="674"/>
      <c r="G647" s="674"/>
      <c r="H647" s="674"/>
      <c r="I647" s="674"/>
      <c r="J647" s="674"/>
      <c r="K647" s="674"/>
      <c r="L647" s="674"/>
      <c r="M647" s="674"/>
      <c r="N647" s="876"/>
      <c r="O647" s="674"/>
      <c r="P647" s="675"/>
      <c r="Q647" s="676"/>
      <c r="R647" s="677"/>
      <c r="S647" s="677"/>
      <c r="T647" s="677"/>
      <c r="U647" s="676"/>
      <c r="V647" s="676"/>
      <c r="W647" s="676"/>
      <c r="X647" s="676"/>
      <c r="Y647" s="676"/>
      <c r="Z647" s="669"/>
      <c r="AA647" s="669"/>
      <c r="AB647" s="669"/>
      <c r="AC647" s="669"/>
      <c r="AD647" s="787"/>
      <c r="AE647" s="787"/>
      <c r="AF647" s="787"/>
      <c r="AG647" s="787"/>
      <c r="AH647" s="669"/>
      <c r="AL647" s="662"/>
    </row>
    <row r="648" spans="1:38" ht="62.25" customHeight="1" x14ac:dyDescent="0.2">
      <c r="A648" s="668"/>
      <c r="B648" s="668"/>
      <c r="C648" s="668"/>
      <c r="D648" s="668"/>
      <c r="E648" s="668"/>
      <c r="F648" s="674"/>
      <c r="G648" s="674"/>
      <c r="H648" s="674"/>
      <c r="I648" s="674"/>
      <c r="J648" s="674"/>
      <c r="K648" s="674"/>
      <c r="L648" s="674"/>
      <c r="M648" s="674"/>
      <c r="N648" s="876"/>
      <c r="O648" s="674"/>
      <c r="P648" s="675"/>
      <c r="Q648" s="676"/>
      <c r="R648" s="677"/>
      <c r="S648" s="677"/>
      <c r="T648" s="677"/>
      <c r="U648" s="676"/>
      <c r="V648" s="676"/>
      <c r="W648" s="676"/>
      <c r="X648" s="676"/>
      <c r="Y648" s="676"/>
      <c r="Z648" s="669"/>
      <c r="AA648" s="669"/>
      <c r="AB648" s="669"/>
      <c r="AC648" s="669"/>
      <c r="AD648" s="787"/>
      <c r="AE648" s="787"/>
      <c r="AF648" s="787"/>
      <c r="AG648" s="787"/>
      <c r="AH648" s="669"/>
      <c r="AL648" s="662"/>
    </row>
    <row r="649" spans="1:38" ht="62.25" customHeight="1" x14ac:dyDescent="0.2">
      <c r="A649" s="668"/>
      <c r="B649" s="668"/>
      <c r="C649" s="668"/>
      <c r="D649" s="668"/>
      <c r="E649" s="668"/>
      <c r="F649" s="674"/>
      <c r="G649" s="674"/>
      <c r="H649" s="674"/>
      <c r="I649" s="674"/>
      <c r="J649" s="674"/>
      <c r="K649" s="674"/>
      <c r="L649" s="674"/>
      <c r="M649" s="674"/>
      <c r="N649" s="876"/>
      <c r="O649" s="674"/>
      <c r="P649" s="675"/>
      <c r="Q649" s="676"/>
      <c r="R649" s="677"/>
      <c r="S649" s="677"/>
      <c r="T649" s="677"/>
      <c r="U649" s="676"/>
      <c r="V649" s="676"/>
      <c r="W649" s="676"/>
      <c r="X649" s="676"/>
      <c r="Y649" s="676"/>
      <c r="Z649" s="669"/>
      <c r="AA649" s="669"/>
      <c r="AB649" s="669"/>
      <c r="AC649" s="669"/>
      <c r="AD649" s="787"/>
      <c r="AE649" s="787"/>
      <c r="AF649" s="787"/>
      <c r="AG649" s="787"/>
      <c r="AH649" s="669"/>
      <c r="AL649" s="662"/>
    </row>
    <row r="650" spans="1:38" ht="62.25" customHeight="1" x14ac:dyDescent="0.2">
      <c r="A650" s="668"/>
      <c r="B650" s="668"/>
      <c r="C650" s="668"/>
      <c r="D650" s="668"/>
      <c r="E650" s="668"/>
      <c r="F650" s="674"/>
      <c r="G650" s="674"/>
      <c r="H650" s="674"/>
      <c r="I650" s="674"/>
      <c r="J650" s="674"/>
      <c r="K650" s="674"/>
      <c r="L650" s="674"/>
      <c r="M650" s="674"/>
      <c r="N650" s="876"/>
      <c r="O650" s="674"/>
      <c r="P650" s="675"/>
      <c r="Q650" s="676"/>
      <c r="R650" s="677"/>
      <c r="S650" s="677"/>
      <c r="T650" s="677"/>
      <c r="U650" s="676"/>
      <c r="V650" s="676"/>
      <c r="W650" s="676"/>
      <c r="X650" s="676"/>
      <c r="Y650" s="676"/>
      <c r="Z650" s="669"/>
      <c r="AA650" s="669"/>
      <c r="AB650" s="669"/>
      <c r="AC650" s="669"/>
      <c r="AD650" s="787"/>
      <c r="AE650" s="787"/>
      <c r="AF650" s="787"/>
      <c r="AG650" s="787"/>
      <c r="AH650" s="669"/>
      <c r="AL650" s="662"/>
    </row>
    <row r="651" spans="1:38" ht="62.25" customHeight="1" x14ac:dyDescent="0.2">
      <c r="A651" s="668"/>
      <c r="B651" s="668"/>
      <c r="C651" s="668"/>
      <c r="D651" s="668"/>
      <c r="E651" s="668"/>
      <c r="F651" s="674"/>
      <c r="G651" s="674"/>
      <c r="H651" s="674"/>
      <c r="I651" s="674"/>
      <c r="J651" s="674"/>
      <c r="K651" s="674"/>
      <c r="L651" s="674"/>
      <c r="M651" s="674"/>
      <c r="N651" s="876"/>
      <c r="O651" s="674"/>
      <c r="P651" s="675"/>
      <c r="Q651" s="676"/>
      <c r="R651" s="677"/>
      <c r="S651" s="677"/>
      <c r="T651" s="677"/>
      <c r="U651" s="676"/>
      <c r="V651" s="676"/>
      <c r="W651" s="676"/>
      <c r="X651" s="676"/>
      <c r="Y651" s="676"/>
      <c r="Z651" s="669"/>
      <c r="AA651" s="669"/>
      <c r="AB651" s="669"/>
      <c r="AC651" s="669"/>
      <c r="AD651" s="787"/>
      <c r="AE651" s="787"/>
      <c r="AF651" s="787"/>
      <c r="AG651" s="787"/>
      <c r="AH651" s="669"/>
      <c r="AL651" s="662"/>
    </row>
    <row r="652" spans="1:38" ht="62.25" customHeight="1" x14ac:dyDescent="0.2">
      <c r="A652" s="668"/>
      <c r="B652" s="668"/>
      <c r="C652" s="668"/>
      <c r="D652" s="668"/>
      <c r="E652" s="668"/>
      <c r="F652" s="674"/>
      <c r="G652" s="674"/>
      <c r="H652" s="674"/>
      <c r="I652" s="674"/>
      <c r="J652" s="674"/>
      <c r="K652" s="674"/>
      <c r="L652" s="674"/>
      <c r="M652" s="674"/>
      <c r="N652" s="876"/>
      <c r="O652" s="674"/>
      <c r="P652" s="675"/>
      <c r="Q652" s="676"/>
      <c r="R652" s="677"/>
      <c r="S652" s="677"/>
      <c r="T652" s="677"/>
      <c r="U652" s="676"/>
      <c r="V652" s="676"/>
      <c r="W652" s="676"/>
      <c r="X652" s="676"/>
      <c r="Y652" s="676"/>
      <c r="Z652" s="669"/>
      <c r="AA652" s="669"/>
      <c r="AB652" s="669"/>
      <c r="AC652" s="669"/>
      <c r="AD652" s="787"/>
      <c r="AE652" s="787"/>
      <c r="AF652" s="787"/>
      <c r="AG652" s="787"/>
      <c r="AH652" s="669"/>
      <c r="AL652" s="662"/>
    </row>
    <row r="653" spans="1:38" ht="62.25" customHeight="1" x14ac:dyDescent="0.2">
      <c r="A653" s="668"/>
      <c r="B653" s="668"/>
      <c r="C653" s="668"/>
      <c r="D653" s="668"/>
      <c r="E653" s="668"/>
      <c r="F653" s="674"/>
      <c r="G653" s="674"/>
      <c r="H653" s="674"/>
      <c r="I653" s="674"/>
      <c r="J653" s="674"/>
      <c r="K653" s="674"/>
      <c r="L653" s="674"/>
      <c r="M653" s="674"/>
      <c r="N653" s="876"/>
      <c r="O653" s="674"/>
      <c r="P653" s="675"/>
      <c r="Q653" s="676"/>
      <c r="R653" s="677"/>
      <c r="S653" s="677"/>
      <c r="T653" s="677"/>
      <c r="U653" s="676"/>
      <c r="V653" s="676"/>
      <c r="W653" s="676"/>
      <c r="X653" s="676"/>
      <c r="Y653" s="676"/>
      <c r="Z653" s="669"/>
      <c r="AA653" s="669"/>
      <c r="AB653" s="669"/>
      <c r="AC653" s="669"/>
      <c r="AD653" s="787"/>
      <c r="AE653" s="787"/>
      <c r="AF653" s="787"/>
      <c r="AG653" s="787"/>
      <c r="AH653" s="669"/>
      <c r="AL653" s="662"/>
    </row>
    <row r="654" spans="1:38" ht="62.25" customHeight="1" x14ac:dyDescent="0.2">
      <c r="A654" s="668"/>
      <c r="B654" s="668"/>
      <c r="C654" s="668"/>
      <c r="D654" s="668"/>
      <c r="E654" s="668"/>
      <c r="F654" s="674"/>
      <c r="G654" s="674"/>
      <c r="H654" s="674"/>
      <c r="I654" s="674"/>
      <c r="J654" s="674"/>
      <c r="K654" s="674"/>
      <c r="L654" s="674"/>
      <c r="M654" s="674"/>
      <c r="N654" s="876"/>
      <c r="O654" s="674"/>
      <c r="P654" s="675"/>
      <c r="Q654" s="676"/>
      <c r="R654" s="677"/>
      <c r="S654" s="677"/>
      <c r="T654" s="677"/>
      <c r="U654" s="676"/>
      <c r="V654" s="676"/>
      <c r="W654" s="676"/>
      <c r="X654" s="676"/>
      <c r="Y654" s="676"/>
      <c r="Z654" s="669"/>
      <c r="AA654" s="669"/>
      <c r="AB654" s="669"/>
      <c r="AC654" s="669"/>
      <c r="AD654" s="787"/>
      <c r="AE654" s="787"/>
      <c r="AF654" s="787"/>
      <c r="AG654" s="787"/>
      <c r="AH654" s="669"/>
      <c r="AL654" s="662"/>
    </row>
    <row r="655" spans="1:38" ht="62.25" customHeight="1" x14ac:dyDescent="0.2">
      <c r="A655" s="668"/>
      <c r="B655" s="668"/>
      <c r="C655" s="668"/>
      <c r="D655" s="668"/>
      <c r="E655" s="668"/>
      <c r="F655" s="674"/>
      <c r="G655" s="674"/>
      <c r="H655" s="674"/>
      <c r="I655" s="674"/>
      <c r="J655" s="674"/>
      <c r="K655" s="674"/>
      <c r="L655" s="674"/>
      <c r="M655" s="674"/>
      <c r="N655" s="876"/>
      <c r="O655" s="674"/>
      <c r="P655" s="675"/>
      <c r="Q655" s="676"/>
      <c r="R655" s="677"/>
      <c r="S655" s="677"/>
      <c r="T655" s="677"/>
      <c r="U655" s="676"/>
      <c r="V655" s="676"/>
      <c r="W655" s="676"/>
      <c r="X655" s="676"/>
      <c r="Y655" s="676"/>
      <c r="Z655" s="669"/>
      <c r="AA655" s="669"/>
      <c r="AB655" s="669"/>
      <c r="AC655" s="669"/>
      <c r="AD655" s="787"/>
      <c r="AE655" s="787"/>
      <c r="AF655" s="787"/>
      <c r="AG655" s="787"/>
      <c r="AH655" s="669"/>
      <c r="AL655" s="662"/>
    </row>
    <row r="656" spans="1:38" ht="62.25" customHeight="1" x14ac:dyDescent="0.2">
      <c r="A656" s="668"/>
      <c r="B656" s="668"/>
      <c r="C656" s="668"/>
      <c r="D656" s="668"/>
      <c r="E656" s="668"/>
      <c r="F656" s="674"/>
      <c r="G656" s="674"/>
      <c r="H656" s="674"/>
      <c r="I656" s="674"/>
      <c r="J656" s="674"/>
      <c r="K656" s="674"/>
      <c r="L656" s="674"/>
      <c r="M656" s="674"/>
      <c r="N656" s="876"/>
      <c r="O656" s="674"/>
      <c r="P656" s="675"/>
      <c r="Q656" s="676"/>
      <c r="R656" s="677"/>
      <c r="S656" s="677"/>
      <c r="T656" s="677"/>
      <c r="U656" s="676"/>
      <c r="V656" s="676"/>
      <c r="W656" s="676"/>
      <c r="X656" s="676"/>
      <c r="Y656" s="676"/>
      <c r="Z656" s="669"/>
      <c r="AA656" s="669"/>
      <c r="AB656" s="669"/>
      <c r="AC656" s="669"/>
      <c r="AD656" s="787"/>
      <c r="AE656" s="787"/>
      <c r="AF656" s="787"/>
      <c r="AG656" s="787"/>
      <c r="AH656" s="669"/>
      <c r="AL656" s="662"/>
    </row>
    <row r="657" spans="1:38" ht="62.25" customHeight="1" x14ac:dyDescent="0.2">
      <c r="A657" s="668"/>
      <c r="B657" s="668"/>
      <c r="C657" s="668"/>
      <c r="D657" s="668"/>
      <c r="E657" s="668"/>
      <c r="F657" s="674"/>
      <c r="G657" s="674"/>
      <c r="H657" s="674"/>
      <c r="I657" s="674"/>
      <c r="J657" s="674"/>
      <c r="K657" s="674"/>
      <c r="L657" s="674"/>
      <c r="M657" s="674"/>
      <c r="N657" s="876"/>
      <c r="O657" s="674"/>
      <c r="P657" s="675"/>
      <c r="Q657" s="676"/>
      <c r="R657" s="677"/>
      <c r="S657" s="677"/>
      <c r="T657" s="677"/>
      <c r="U657" s="676"/>
      <c r="V657" s="676"/>
      <c r="W657" s="676"/>
      <c r="X657" s="676"/>
      <c r="Y657" s="676"/>
      <c r="Z657" s="669"/>
      <c r="AA657" s="669"/>
      <c r="AB657" s="669"/>
      <c r="AC657" s="669"/>
      <c r="AD657" s="787"/>
      <c r="AE657" s="787"/>
      <c r="AF657" s="787"/>
      <c r="AG657" s="787"/>
      <c r="AH657" s="669"/>
      <c r="AL657" s="662"/>
    </row>
    <row r="658" spans="1:38" ht="62.25" customHeight="1" x14ac:dyDescent="0.2">
      <c r="A658" s="668"/>
      <c r="B658" s="668"/>
      <c r="C658" s="668"/>
      <c r="D658" s="668"/>
      <c r="E658" s="668"/>
      <c r="F658" s="674"/>
      <c r="G658" s="674"/>
      <c r="H658" s="674"/>
      <c r="I658" s="674"/>
      <c r="J658" s="674"/>
      <c r="K658" s="674"/>
      <c r="L658" s="674"/>
      <c r="M658" s="674"/>
      <c r="N658" s="876"/>
      <c r="O658" s="674"/>
      <c r="P658" s="675"/>
      <c r="Q658" s="676"/>
      <c r="R658" s="677"/>
      <c r="S658" s="677"/>
      <c r="T658" s="677"/>
      <c r="U658" s="676"/>
      <c r="V658" s="676"/>
      <c r="W658" s="676"/>
      <c r="X658" s="676"/>
      <c r="Y658" s="676"/>
      <c r="Z658" s="669"/>
      <c r="AA658" s="669"/>
      <c r="AB658" s="669"/>
      <c r="AC658" s="669"/>
      <c r="AD658" s="787"/>
      <c r="AE658" s="787"/>
      <c r="AF658" s="787"/>
      <c r="AG658" s="787"/>
      <c r="AH658" s="669"/>
      <c r="AL658" s="662"/>
    </row>
    <row r="659" spans="1:38" ht="62.25" customHeight="1" x14ac:dyDescent="0.2">
      <c r="A659" s="668"/>
      <c r="B659" s="668"/>
      <c r="C659" s="668"/>
      <c r="D659" s="668"/>
      <c r="E659" s="668"/>
      <c r="F659" s="674"/>
      <c r="G659" s="674"/>
      <c r="H659" s="674"/>
      <c r="I659" s="674"/>
      <c r="J659" s="674"/>
      <c r="K659" s="674"/>
      <c r="L659" s="674"/>
      <c r="M659" s="674"/>
      <c r="N659" s="876"/>
      <c r="O659" s="674"/>
      <c r="P659" s="675"/>
      <c r="Q659" s="676"/>
      <c r="R659" s="677"/>
      <c r="S659" s="677"/>
      <c r="T659" s="677"/>
      <c r="U659" s="676"/>
      <c r="V659" s="676"/>
      <c r="W659" s="676"/>
      <c r="X659" s="676"/>
      <c r="Y659" s="676"/>
      <c r="Z659" s="669"/>
      <c r="AA659" s="669"/>
      <c r="AB659" s="669"/>
      <c r="AC659" s="669"/>
      <c r="AD659" s="787"/>
      <c r="AE659" s="787"/>
      <c r="AF659" s="787"/>
      <c r="AG659" s="787"/>
      <c r="AH659" s="669"/>
      <c r="AL659" s="662"/>
    </row>
    <row r="660" spans="1:38" ht="62.25" customHeight="1" x14ac:dyDescent="0.2">
      <c r="A660" s="668"/>
      <c r="B660" s="668"/>
      <c r="C660" s="668"/>
      <c r="D660" s="668"/>
      <c r="E660" s="668"/>
      <c r="F660" s="674"/>
      <c r="G660" s="674"/>
      <c r="H660" s="674"/>
      <c r="I660" s="674"/>
      <c r="J660" s="674"/>
      <c r="K660" s="674"/>
      <c r="L660" s="674"/>
      <c r="M660" s="674"/>
      <c r="N660" s="876"/>
      <c r="O660" s="674"/>
      <c r="P660" s="675"/>
      <c r="Q660" s="676"/>
      <c r="R660" s="677"/>
      <c r="S660" s="677"/>
      <c r="T660" s="677"/>
      <c r="U660" s="676"/>
      <c r="V660" s="676"/>
      <c r="W660" s="676"/>
      <c r="X660" s="676"/>
      <c r="Y660" s="676"/>
      <c r="Z660" s="669"/>
      <c r="AA660" s="669"/>
      <c r="AB660" s="669"/>
      <c r="AC660" s="669"/>
      <c r="AD660" s="787"/>
      <c r="AE660" s="787"/>
      <c r="AF660" s="787"/>
      <c r="AG660" s="787"/>
      <c r="AH660" s="669"/>
      <c r="AL660" s="662"/>
    </row>
    <row r="661" spans="1:38" ht="62.25" customHeight="1" x14ac:dyDescent="0.2">
      <c r="A661" s="668"/>
      <c r="B661" s="668"/>
      <c r="C661" s="668"/>
      <c r="D661" s="668"/>
      <c r="E661" s="668"/>
      <c r="F661" s="674"/>
      <c r="G661" s="674"/>
      <c r="H661" s="674"/>
      <c r="I661" s="674"/>
      <c r="J661" s="674"/>
      <c r="K661" s="674"/>
      <c r="L661" s="674"/>
      <c r="M661" s="674"/>
      <c r="N661" s="876"/>
      <c r="O661" s="674"/>
      <c r="P661" s="675"/>
      <c r="Q661" s="676"/>
      <c r="R661" s="677"/>
      <c r="S661" s="677"/>
      <c r="T661" s="677"/>
      <c r="U661" s="676"/>
      <c r="V661" s="676"/>
      <c r="W661" s="676"/>
      <c r="X661" s="676"/>
      <c r="Y661" s="676"/>
      <c r="Z661" s="669"/>
      <c r="AA661" s="669"/>
      <c r="AB661" s="669"/>
      <c r="AC661" s="669"/>
      <c r="AD661" s="787"/>
      <c r="AE661" s="787"/>
      <c r="AF661" s="787"/>
      <c r="AG661" s="787"/>
      <c r="AH661" s="669"/>
      <c r="AL661" s="662"/>
    </row>
    <row r="662" spans="1:38" ht="62.25" customHeight="1" x14ac:dyDescent="0.2">
      <c r="A662" s="668"/>
      <c r="B662" s="668"/>
      <c r="C662" s="668"/>
      <c r="D662" s="668"/>
      <c r="E662" s="668"/>
      <c r="F662" s="674"/>
      <c r="G662" s="674"/>
      <c r="H662" s="674"/>
      <c r="I662" s="674"/>
      <c r="J662" s="674"/>
      <c r="K662" s="674"/>
      <c r="L662" s="674"/>
      <c r="M662" s="674"/>
      <c r="N662" s="876"/>
      <c r="O662" s="674"/>
      <c r="P662" s="675"/>
      <c r="Q662" s="676"/>
      <c r="R662" s="677"/>
      <c r="S662" s="677"/>
      <c r="T662" s="677"/>
      <c r="U662" s="676"/>
      <c r="V662" s="676"/>
      <c r="W662" s="676"/>
      <c r="X662" s="676"/>
      <c r="Y662" s="676"/>
      <c r="Z662" s="669"/>
      <c r="AA662" s="669"/>
      <c r="AB662" s="669"/>
      <c r="AC662" s="669"/>
      <c r="AD662" s="787"/>
      <c r="AE662" s="787"/>
      <c r="AF662" s="787"/>
      <c r="AG662" s="787"/>
      <c r="AH662" s="669"/>
      <c r="AL662" s="662"/>
    </row>
    <row r="663" spans="1:38" ht="62.25" customHeight="1" x14ac:dyDescent="0.2">
      <c r="A663" s="668"/>
      <c r="B663" s="668"/>
      <c r="C663" s="668"/>
      <c r="D663" s="668"/>
      <c r="E663" s="668"/>
      <c r="F663" s="674"/>
      <c r="G663" s="674"/>
      <c r="H663" s="674"/>
      <c r="I663" s="674"/>
      <c r="J663" s="674"/>
      <c r="K663" s="674"/>
      <c r="L663" s="674"/>
      <c r="M663" s="674"/>
      <c r="N663" s="876"/>
      <c r="O663" s="674"/>
      <c r="P663" s="675"/>
      <c r="Q663" s="676"/>
      <c r="R663" s="677"/>
      <c r="S663" s="677"/>
      <c r="T663" s="677"/>
      <c r="U663" s="676"/>
      <c r="V663" s="676"/>
      <c r="W663" s="676"/>
      <c r="X663" s="676"/>
      <c r="Y663" s="676"/>
      <c r="Z663" s="669"/>
      <c r="AA663" s="669"/>
      <c r="AB663" s="669"/>
      <c r="AC663" s="669"/>
      <c r="AD663" s="787"/>
      <c r="AE663" s="787"/>
      <c r="AF663" s="787"/>
      <c r="AG663" s="787"/>
      <c r="AH663" s="669"/>
      <c r="AL663" s="662"/>
    </row>
    <row r="664" spans="1:38" ht="62.25" customHeight="1" x14ac:dyDescent="0.2">
      <c r="A664" s="668"/>
      <c r="B664" s="668"/>
      <c r="C664" s="668"/>
      <c r="D664" s="668"/>
      <c r="E664" s="668"/>
      <c r="F664" s="674"/>
      <c r="G664" s="674"/>
      <c r="H664" s="674"/>
      <c r="I664" s="674"/>
      <c r="J664" s="674"/>
      <c r="K664" s="674"/>
      <c r="L664" s="674"/>
      <c r="M664" s="674"/>
      <c r="N664" s="876"/>
      <c r="O664" s="674"/>
      <c r="P664" s="675"/>
      <c r="Q664" s="676"/>
      <c r="R664" s="677"/>
      <c r="S664" s="677"/>
      <c r="T664" s="677"/>
      <c r="U664" s="676"/>
      <c r="V664" s="676"/>
      <c r="W664" s="676"/>
      <c r="X664" s="676"/>
      <c r="Y664" s="676"/>
      <c r="Z664" s="669"/>
      <c r="AA664" s="669"/>
      <c r="AB664" s="669"/>
      <c r="AC664" s="669"/>
      <c r="AD664" s="787"/>
      <c r="AE664" s="787"/>
      <c r="AF664" s="787"/>
      <c r="AG664" s="787"/>
      <c r="AH664" s="669"/>
      <c r="AL664" s="662"/>
    </row>
    <row r="665" spans="1:38" ht="62.25" customHeight="1" x14ac:dyDescent="0.2">
      <c r="A665" s="668"/>
      <c r="B665" s="668"/>
      <c r="C665" s="668"/>
      <c r="D665" s="668"/>
      <c r="E665" s="668"/>
      <c r="F665" s="674"/>
      <c r="G665" s="674"/>
      <c r="H665" s="674"/>
      <c r="I665" s="674"/>
      <c r="J665" s="674"/>
      <c r="K665" s="674"/>
      <c r="L665" s="674"/>
      <c r="M665" s="674"/>
      <c r="N665" s="876"/>
      <c r="O665" s="674"/>
      <c r="P665" s="675"/>
      <c r="Q665" s="676"/>
      <c r="R665" s="677"/>
      <c r="S665" s="677"/>
      <c r="T665" s="677"/>
      <c r="U665" s="676"/>
      <c r="V665" s="676"/>
      <c r="W665" s="676"/>
      <c r="X665" s="676"/>
      <c r="Y665" s="676"/>
      <c r="Z665" s="669"/>
      <c r="AA665" s="669"/>
      <c r="AB665" s="669"/>
      <c r="AC665" s="669"/>
      <c r="AD665" s="787"/>
      <c r="AE665" s="787"/>
      <c r="AF665" s="787"/>
      <c r="AG665" s="787"/>
      <c r="AH665" s="669"/>
      <c r="AL665" s="662"/>
    </row>
    <row r="666" spans="1:38" ht="62.25" customHeight="1" x14ac:dyDescent="0.2">
      <c r="A666" s="668"/>
      <c r="B666" s="668"/>
      <c r="C666" s="668"/>
      <c r="D666" s="668"/>
      <c r="E666" s="668"/>
      <c r="F666" s="674"/>
      <c r="G666" s="674"/>
      <c r="H666" s="674"/>
      <c r="I666" s="674"/>
      <c r="J666" s="674"/>
      <c r="K666" s="674"/>
      <c r="L666" s="674"/>
      <c r="M666" s="674"/>
      <c r="N666" s="876"/>
      <c r="O666" s="674"/>
      <c r="P666" s="675"/>
      <c r="Q666" s="676"/>
      <c r="R666" s="677"/>
      <c r="S666" s="677"/>
      <c r="T666" s="677"/>
      <c r="U666" s="676"/>
      <c r="V666" s="676"/>
      <c r="W666" s="676"/>
      <c r="X666" s="676"/>
      <c r="Y666" s="676"/>
      <c r="Z666" s="669"/>
      <c r="AA666" s="669"/>
      <c r="AB666" s="669"/>
      <c r="AC666" s="669"/>
      <c r="AD666" s="787"/>
      <c r="AE666" s="787"/>
      <c r="AF666" s="787"/>
      <c r="AG666" s="787"/>
      <c r="AH666" s="669"/>
      <c r="AL666" s="662"/>
    </row>
    <row r="667" spans="1:38" ht="62.25" customHeight="1" x14ac:dyDescent="0.2">
      <c r="A667" s="668"/>
      <c r="B667" s="668"/>
      <c r="C667" s="668"/>
      <c r="D667" s="668"/>
      <c r="E667" s="668"/>
      <c r="F667" s="674"/>
      <c r="G667" s="674"/>
      <c r="H667" s="674"/>
      <c r="I667" s="674"/>
      <c r="J667" s="674"/>
      <c r="K667" s="674"/>
      <c r="L667" s="674"/>
      <c r="M667" s="674"/>
      <c r="N667" s="876"/>
      <c r="O667" s="674"/>
      <c r="P667" s="675"/>
      <c r="Q667" s="676"/>
      <c r="R667" s="677"/>
      <c r="S667" s="677"/>
      <c r="T667" s="677"/>
      <c r="U667" s="676"/>
      <c r="V667" s="676"/>
      <c r="W667" s="676"/>
      <c r="X667" s="676"/>
      <c r="Y667" s="676"/>
      <c r="Z667" s="669"/>
      <c r="AA667" s="669"/>
      <c r="AB667" s="669"/>
      <c r="AC667" s="669"/>
      <c r="AD667" s="787"/>
      <c r="AE667" s="787"/>
      <c r="AF667" s="787"/>
      <c r="AG667" s="787"/>
      <c r="AH667" s="669"/>
      <c r="AL667" s="662"/>
    </row>
    <row r="668" spans="1:38" ht="62.25" customHeight="1" x14ac:dyDescent="0.2">
      <c r="A668" s="668"/>
      <c r="B668" s="668"/>
      <c r="C668" s="668"/>
      <c r="D668" s="668"/>
      <c r="E668" s="668"/>
      <c r="F668" s="674"/>
      <c r="G668" s="674"/>
      <c r="H668" s="674"/>
      <c r="I668" s="674"/>
      <c r="J668" s="674"/>
      <c r="K668" s="674"/>
      <c r="L668" s="674"/>
      <c r="M668" s="674"/>
      <c r="N668" s="876"/>
      <c r="O668" s="674"/>
      <c r="P668" s="675"/>
      <c r="Q668" s="676"/>
      <c r="R668" s="677"/>
      <c r="S668" s="677"/>
      <c r="T668" s="677"/>
      <c r="U668" s="676"/>
      <c r="V668" s="676"/>
      <c r="W668" s="676"/>
      <c r="X668" s="676"/>
      <c r="Y668" s="676"/>
      <c r="Z668" s="669"/>
      <c r="AA668" s="669"/>
      <c r="AB668" s="669"/>
      <c r="AC668" s="669"/>
      <c r="AD668" s="787"/>
      <c r="AE668" s="787"/>
      <c r="AF668" s="787"/>
      <c r="AG668" s="787"/>
      <c r="AH668" s="669"/>
      <c r="AL668" s="662"/>
    </row>
    <row r="669" spans="1:38" ht="62.25" customHeight="1" x14ac:dyDescent="0.2">
      <c r="A669" s="668"/>
      <c r="B669" s="668"/>
      <c r="C669" s="668"/>
      <c r="D669" s="668"/>
      <c r="E669" s="668"/>
      <c r="F669" s="674"/>
      <c r="G669" s="674"/>
      <c r="H669" s="674"/>
      <c r="I669" s="674"/>
      <c r="J669" s="674"/>
      <c r="K669" s="674"/>
      <c r="L669" s="674"/>
      <c r="M669" s="674"/>
      <c r="N669" s="876"/>
      <c r="O669" s="674"/>
      <c r="P669" s="675"/>
      <c r="Q669" s="676"/>
      <c r="R669" s="677"/>
      <c r="S669" s="677"/>
      <c r="T669" s="677"/>
      <c r="U669" s="676"/>
      <c r="V669" s="676"/>
      <c r="W669" s="676"/>
      <c r="X669" s="676"/>
      <c r="Y669" s="676"/>
      <c r="Z669" s="669"/>
      <c r="AA669" s="669"/>
      <c r="AB669" s="669"/>
      <c r="AC669" s="669"/>
      <c r="AD669" s="787"/>
      <c r="AE669" s="787"/>
      <c r="AF669" s="787"/>
      <c r="AG669" s="787"/>
      <c r="AH669" s="669"/>
      <c r="AL669" s="662"/>
    </row>
    <row r="670" spans="1:38" ht="62.25" customHeight="1" x14ac:dyDescent="0.2">
      <c r="A670" s="668"/>
      <c r="B670" s="668"/>
      <c r="C670" s="668"/>
      <c r="D670" s="668"/>
      <c r="E670" s="668"/>
      <c r="F670" s="674"/>
      <c r="G670" s="674"/>
      <c r="H670" s="674"/>
      <c r="I670" s="674"/>
      <c r="J670" s="674"/>
      <c r="K670" s="674"/>
      <c r="L670" s="674"/>
      <c r="M670" s="674"/>
      <c r="N670" s="876"/>
      <c r="O670" s="674"/>
      <c r="P670" s="675"/>
      <c r="Q670" s="676"/>
      <c r="R670" s="677"/>
      <c r="S670" s="677"/>
      <c r="T670" s="677"/>
      <c r="U670" s="676"/>
      <c r="V670" s="676"/>
      <c r="W670" s="676"/>
      <c r="X670" s="676"/>
      <c r="Y670" s="676"/>
      <c r="Z670" s="669"/>
      <c r="AA670" s="669"/>
      <c r="AB670" s="669"/>
      <c r="AC670" s="669"/>
      <c r="AD670" s="787"/>
      <c r="AE670" s="787"/>
      <c r="AF670" s="787"/>
      <c r="AG670" s="787"/>
      <c r="AH670" s="669"/>
      <c r="AL670" s="662"/>
    </row>
    <row r="671" spans="1:38" ht="62.25" customHeight="1" x14ac:dyDescent="0.2">
      <c r="A671" s="668"/>
      <c r="B671" s="668"/>
      <c r="C671" s="668"/>
      <c r="D671" s="668"/>
      <c r="E671" s="668"/>
      <c r="F671" s="674"/>
      <c r="G671" s="674"/>
      <c r="H671" s="674"/>
      <c r="I671" s="674"/>
      <c r="J671" s="674"/>
      <c r="K671" s="674"/>
      <c r="L671" s="674"/>
      <c r="M671" s="674"/>
      <c r="N671" s="876"/>
      <c r="O671" s="674"/>
      <c r="P671" s="675"/>
      <c r="Q671" s="676"/>
      <c r="R671" s="677"/>
      <c r="S671" s="677"/>
      <c r="T671" s="677"/>
      <c r="U671" s="676"/>
      <c r="V671" s="676"/>
      <c r="W671" s="676"/>
      <c r="X671" s="676"/>
      <c r="Y671" s="676"/>
      <c r="Z671" s="669"/>
      <c r="AA671" s="669"/>
      <c r="AB671" s="669"/>
      <c r="AC671" s="669"/>
      <c r="AD671" s="787"/>
      <c r="AE671" s="787"/>
      <c r="AF671" s="787"/>
      <c r="AG671" s="787"/>
      <c r="AH671" s="669"/>
      <c r="AL671" s="662"/>
    </row>
    <row r="672" spans="1:38" ht="62.25" customHeight="1" x14ac:dyDescent="0.2">
      <c r="A672" s="668"/>
      <c r="B672" s="668"/>
      <c r="C672" s="668"/>
      <c r="D672" s="668"/>
      <c r="E672" s="668"/>
      <c r="F672" s="674"/>
      <c r="G672" s="674"/>
      <c r="H672" s="674"/>
      <c r="I672" s="674"/>
      <c r="J672" s="674"/>
      <c r="K672" s="674"/>
      <c r="L672" s="674"/>
      <c r="M672" s="674"/>
      <c r="N672" s="876"/>
      <c r="O672" s="674"/>
      <c r="P672" s="675"/>
      <c r="Q672" s="676"/>
      <c r="R672" s="677"/>
      <c r="S672" s="677"/>
      <c r="T672" s="677"/>
      <c r="U672" s="676"/>
      <c r="V672" s="676"/>
      <c r="W672" s="676"/>
      <c r="X672" s="676"/>
      <c r="Y672" s="676"/>
      <c r="Z672" s="669"/>
      <c r="AA672" s="669"/>
      <c r="AB672" s="669"/>
      <c r="AC672" s="669"/>
      <c r="AD672" s="787"/>
      <c r="AE672" s="787"/>
      <c r="AF672" s="787"/>
      <c r="AG672" s="787"/>
      <c r="AH672" s="669"/>
      <c r="AL672" s="662"/>
    </row>
    <row r="673" spans="1:38" ht="62.25" customHeight="1" x14ac:dyDescent="0.2">
      <c r="A673" s="668"/>
      <c r="B673" s="668"/>
      <c r="C673" s="668"/>
      <c r="D673" s="668"/>
      <c r="E673" s="668"/>
      <c r="F673" s="674"/>
      <c r="G673" s="674"/>
      <c r="H673" s="674"/>
      <c r="I673" s="674"/>
      <c r="J673" s="674"/>
      <c r="K673" s="674"/>
      <c r="L673" s="674"/>
      <c r="M673" s="674"/>
      <c r="N673" s="876"/>
      <c r="O673" s="674"/>
      <c r="P673" s="675"/>
      <c r="Q673" s="676"/>
      <c r="R673" s="677"/>
      <c r="S673" s="677"/>
      <c r="T673" s="677"/>
      <c r="U673" s="676"/>
      <c r="V673" s="676"/>
      <c r="W673" s="676"/>
      <c r="X673" s="676"/>
      <c r="Y673" s="676"/>
      <c r="Z673" s="669"/>
      <c r="AA673" s="669"/>
      <c r="AB673" s="669"/>
      <c r="AC673" s="669"/>
      <c r="AD673" s="787"/>
      <c r="AE673" s="787"/>
      <c r="AF673" s="787"/>
      <c r="AG673" s="787"/>
      <c r="AH673" s="669"/>
      <c r="AL673" s="662"/>
    </row>
    <row r="674" spans="1:38" ht="62.25" customHeight="1" x14ac:dyDescent="0.2">
      <c r="A674" s="668"/>
      <c r="B674" s="668"/>
      <c r="C674" s="668"/>
      <c r="D674" s="668"/>
      <c r="E674" s="668"/>
      <c r="F674" s="674"/>
      <c r="G674" s="674"/>
      <c r="H674" s="674"/>
      <c r="I674" s="674"/>
      <c r="J674" s="674"/>
      <c r="K674" s="674"/>
      <c r="L674" s="674"/>
      <c r="M674" s="674"/>
      <c r="N674" s="876"/>
      <c r="O674" s="674"/>
      <c r="P674" s="675"/>
      <c r="Q674" s="676"/>
      <c r="R674" s="677"/>
      <c r="S674" s="677"/>
      <c r="T674" s="677"/>
      <c r="U674" s="676"/>
      <c r="V674" s="676"/>
      <c r="W674" s="676"/>
      <c r="X674" s="676"/>
      <c r="Y674" s="676"/>
      <c r="Z674" s="669"/>
      <c r="AA674" s="669"/>
      <c r="AB674" s="669"/>
      <c r="AC674" s="669"/>
      <c r="AD674" s="787"/>
      <c r="AE674" s="787"/>
      <c r="AF674" s="787"/>
      <c r="AG674" s="787"/>
      <c r="AH674" s="669"/>
      <c r="AL674" s="662"/>
    </row>
    <row r="675" spans="1:38" ht="62.25" customHeight="1" x14ac:dyDescent="0.2">
      <c r="A675" s="668"/>
      <c r="B675" s="668"/>
      <c r="C675" s="668"/>
      <c r="D675" s="668"/>
      <c r="E675" s="668"/>
      <c r="F675" s="674"/>
      <c r="G675" s="674"/>
      <c r="H675" s="674"/>
      <c r="I675" s="674"/>
      <c r="J675" s="674"/>
      <c r="K675" s="674"/>
      <c r="L675" s="674"/>
      <c r="M675" s="674"/>
      <c r="N675" s="876"/>
      <c r="O675" s="674"/>
      <c r="P675" s="675"/>
      <c r="Q675" s="676"/>
      <c r="R675" s="677"/>
      <c r="S675" s="677"/>
      <c r="T675" s="677"/>
      <c r="U675" s="676"/>
      <c r="V675" s="676"/>
      <c r="W675" s="676"/>
      <c r="X675" s="676"/>
      <c r="Y675" s="676"/>
      <c r="Z675" s="669"/>
      <c r="AA675" s="669"/>
      <c r="AB675" s="669"/>
      <c r="AC675" s="669"/>
      <c r="AD675" s="787"/>
      <c r="AE675" s="787"/>
      <c r="AF675" s="787"/>
      <c r="AG675" s="787"/>
      <c r="AH675" s="669"/>
      <c r="AL675" s="662"/>
    </row>
    <row r="676" spans="1:38" ht="62.25" customHeight="1" x14ac:dyDescent="0.2">
      <c r="A676" s="668"/>
      <c r="B676" s="668"/>
      <c r="C676" s="668"/>
      <c r="D676" s="668"/>
      <c r="E676" s="668"/>
      <c r="F676" s="674"/>
      <c r="G676" s="674"/>
      <c r="H676" s="674"/>
      <c r="I676" s="674"/>
      <c r="J676" s="674"/>
      <c r="K676" s="674"/>
      <c r="L676" s="674"/>
      <c r="M676" s="674"/>
      <c r="N676" s="876"/>
      <c r="O676" s="674"/>
      <c r="P676" s="675"/>
      <c r="Q676" s="676"/>
      <c r="R676" s="677"/>
      <c r="S676" s="677"/>
      <c r="T676" s="677"/>
      <c r="U676" s="676"/>
      <c r="V676" s="676"/>
      <c r="W676" s="676"/>
      <c r="X676" s="676"/>
      <c r="Y676" s="676"/>
      <c r="Z676" s="669"/>
      <c r="AA676" s="669"/>
      <c r="AB676" s="669"/>
      <c r="AC676" s="669"/>
      <c r="AD676" s="787"/>
      <c r="AE676" s="787"/>
      <c r="AF676" s="787"/>
      <c r="AG676" s="787"/>
      <c r="AH676" s="669"/>
      <c r="AL676" s="662"/>
    </row>
    <row r="677" spans="1:38" ht="62.25" customHeight="1" x14ac:dyDescent="0.2">
      <c r="A677" s="668"/>
      <c r="B677" s="668"/>
      <c r="C677" s="668"/>
      <c r="D677" s="668"/>
      <c r="E677" s="668"/>
      <c r="F677" s="674"/>
      <c r="G677" s="674"/>
      <c r="H677" s="674"/>
      <c r="I677" s="674"/>
      <c r="J677" s="674"/>
      <c r="K677" s="674"/>
      <c r="L677" s="674"/>
      <c r="M677" s="674"/>
      <c r="N677" s="876"/>
      <c r="O677" s="674"/>
      <c r="P677" s="675"/>
      <c r="Q677" s="676"/>
      <c r="R677" s="677"/>
      <c r="S677" s="677"/>
      <c r="T677" s="677"/>
      <c r="U677" s="676"/>
      <c r="V677" s="676"/>
      <c r="W677" s="676"/>
      <c r="X677" s="676"/>
      <c r="Y677" s="676"/>
      <c r="Z677" s="669"/>
      <c r="AA677" s="669"/>
      <c r="AB677" s="669"/>
      <c r="AC677" s="669"/>
      <c r="AD677" s="787"/>
      <c r="AE677" s="787"/>
      <c r="AF677" s="787"/>
      <c r="AG677" s="787"/>
      <c r="AH677" s="669"/>
      <c r="AL677" s="662"/>
    </row>
    <row r="678" spans="1:38" ht="62.25" customHeight="1" x14ac:dyDescent="0.2">
      <c r="A678" s="668"/>
      <c r="B678" s="668"/>
      <c r="C678" s="668"/>
      <c r="D678" s="668"/>
      <c r="E678" s="668"/>
      <c r="F678" s="674"/>
      <c r="G678" s="674"/>
      <c r="H678" s="674"/>
      <c r="I678" s="674"/>
      <c r="J678" s="674"/>
      <c r="K678" s="674"/>
      <c r="L678" s="674"/>
      <c r="M678" s="674"/>
      <c r="N678" s="876"/>
      <c r="O678" s="674"/>
      <c r="P678" s="675"/>
      <c r="Q678" s="676"/>
      <c r="R678" s="677"/>
      <c r="S678" s="677"/>
      <c r="T678" s="677"/>
      <c r="U678" s="676"/>
      <c r="V678" s="676"/>
      <c r="W678" s="676"/>
      <c r="X678" s="676"/>
      <c r="Y678" s="676"/>
      <c r="Z678" s="669"/>
      <c r="AA678" s="669"/>
      <c r="AB678" s="669"/>
      <c r="AC678" s="669"/>
      <c r="AD678" s="787"/>
      <c r="AE678" s="787"/>
      <c r="AF678" s="787"/>
      <c r="AG678" s="787"/>
      <c r="AH678" s="669"/>
      <c r="AL678" s="662"/>
    </row>
    <row r="679" spans="1:38" ht="62.25" customHeight="1" x14ac:dyDescent="0.2">
      <c r="A679" s="668"/>
      <c r="B679" s="668"/>
      <c r="C679" s="668"/>
      <c r="D679" s="668"/>
      <c r="E679" s="668"/>
      <c r="F679" s="674"/>
      <c r="G679" s="674"/>
      <c r="H679" s="674"/>
      <c r="I679" s="674"/>
      <c r="J679" s="674"/>
      <c r="K679" s="674"/>
      <c r="L679" s="674"/>
      <c r="M679" s="674"/>
      <c r="N679" s="876"/>
      <c r="O679" s="674"/>
      <c r="P679" s="675"/>
      <c r="Q679" s="676"/>
      <c r="R679" s="677"/>
      <c r="S679" s="677"/>
      <c r="T679" s="677"/>
      <c r="U679" s="676"/>
      <c r="V679" s="676"/>
      <c r="W679" s="676"/>
      <c r="X679" s="676"/>
      <c r="Y679" s="676"/>
      <c r="Z679" s="669"/>
      <c r="AA679" s="669"/>
      <c r="AB679" s="669"/>
      <c r="AC679" s="669"/>
      <c r="AD679" s="787"/>
      <c r="AE679" s="787"/>
      <c r="AF679" s="787"/>
      <c r="AG679" s="787"/>
      <c r="AH679" s="669"/>
      <c r="AL679" s="662"/>
    </row>
    <row r="680" spans="1:38" ht="62.25" customHeight="1" x14ac:dyDescent="0.2">
      <c r="A680" s="668"/>
      <c r="B680" s="668"/>
      <c r="C680" s="668"/>
      <c r="D680" s="668"/>
      <c r="E680" s="668"/>
      <c r="F680" s="674"/>
      <c r="G680" s="674"/>
      <c r="H680" s="674"/>
      <c r="I680" s="674"/>
      <c r="J680" s="674"/>
      <c r="K680" s="674"/>
      <c r="L680" s="674"/>
      <c r="M680" s="674"/>
      <c r="N680" s="876"/>
      <c r="O680" s="674"/>
      <c r="P680" s="675"/>
      <c r="Q680" s="676"/>
      <c r="R680" s="677"/>
      <c r="S680" s="677"/>
      <c r="T680" s="677"/>
      <c r="U680" s="676"/>
      <c r="V680" s="676"/>
      <c r="W680" s="676"/>
      <c r="X680" s="676"/>
      <c r="Y680" s="676"/>
      <c r="Z680" s="669"/>
      <c r="AA680" s="669"/>
      <c r="AB680" s="669"/>
      <c r="AC680" s="669"/>
      <c r="AD680" s="787"/>
      <c r="AE680" s="787"/>
      <c r="AF680" s="787"/>
      <c r="AG680" s="787"/>
      <c r="AH680" s="669"/>
      <c r="AL680" s="662"/>
    </row>
    <row r="681" spans="1:38" ht="62.25" customHeight="1" x14ac:dyDescent="0.2">
      <c r="A681" s="668"/>
      <c r="B681" s="668"/>
      <c r="C681" s="668"/>
      <c r="D681" s="668"/>
      <c r="E681" s="668"/>
      <c r="F681" s="674"/>
      <c r="G681" s="674"/>
      <c r="H681" s="674"/>
      <c r="I681" s="674"/>
      <c r="J681" s="674"/>
      <c r="K681" s="674"/>
      <c r="L681" s="674"/>
      <c r="M681" s="674"/>
      <c r="N681" s="876"/>
      <c r="O681" s="674"/>
      <c r="P681" s="675"/>
      <c r="Q681" s="676"/>
      <c r="R681" s="677"/>
      <c r="S681" s="677"/>
      <c r="T681" s="677"/>
      <c r="U681" s="676"/>
      <c r="V681" s="676"/>
      <c r="W681" s="676"/>
      <c r="X681" s="676"/>
      <c r="Y681" s="676"/>
      <c r="Z681" s="669"/>
      <c r="AA681" s="669"/>
      <c r="AB681" s="669"/>
      <c r="AC681" s="669"/>
      <c r="AD681" s="787"/>
      <c r="AE681" s="787"/>
      <c r="AF681" s="787"/>
      <c r="AG681" s="787"/>
      <c r="AH681" s="669"/>
      <c r="AL681" s="662"/>
    </row>
    <row r="682" spans="1:38" ht="62.25" customHeight="1" x14ac:dyDescent="0.2">
      <c r="A682" s="668"/>
      <c r="B682" s="668"/>
      <c r="C682" s="668"/>
      <c r="D682" s="668"/>
      <c r="E682" s="668"/>
      <c r="F682" s="674"/>
      <c r="G682" s="674"/>
      <c r="H682" s="674"/>
      <c r="I682" s="674"/>
      <c r="J682" s="674"/>
      <c r="K682" s="674"/>
      <c r="L682" s="674"/>
      <c r="M682" s="674"/>
      <c r="N682" s="876"/>
      <c r="O682" s="674"/>
      <c r="P682" s="675"/>
      <c r="Q682" s="676"/>
      <c r="R682" s="677"/>
      <c r="S682" s="677"/>
      <c r="T682" s="677"/>
      <c r="U682" s="676"/>
      <c r="V682" s="676"/>
      <c r="W682" s="676"/>
      <c r="X682" s="676"/>
      <c r="Y682" s="676"/>
      <c r="Z682" s="669"/>
      <c r="AA682" s="669"/>
      <c r="AB682" s="669"/>
      <c r="AC682" s="669"/>
      <c r="AD682" s="787"/>
      <c r="AE682" s="787"/>
      <c r="AF682" s="787"/>
      <c r="AG682" s="787"/>
      <c r="AH682" s="669"/>
      <c r="AL682" s="662"/>
    </row>
    <row r="683" spans="1:38" ht="62.25" customHeight="1" x14ac:dyDescent="0.2">
      <c r="A683" s="668"/>
      <c r="B683" s="668"/>
      <c r="C683" s="668"/>
      <c r="D683" s="668"/>
      <c r="E683" s="668"/>
      <c r="F683" s="674"/>
      <c r="G683" s="674"/>
      <c r="H683" s="674"/>
      <c r="I683" s="674"/>
      <c r="J683" s="674"/>
      <c r="K683" s="674"/>
      <c r="L683" s="674"/>
      <c r="M683" s="674"/>
      <c r="N683" s="876"/>
      <c r="O683" s="674"/>
      <c r="P683" s="675"/>
      <c r="Q683" s="676"/>
      <c r="R683" s="677"/>
      <c r="S683" s="677"/>
      <c r="T683" s="677"/>
      <c r="U683" s="676"/>
      <c r="V683" s="676"/>
      <c r="W683" s="676"/>
      <c r="X683" s="676"/>
      <c r="Y683" s="676"/>
      <c r="Z683" s="669"/>
      <c r="AA683" s="669"/>
      <c r="AB683" s="669"/>
      <c r="AC683" s="669"/>
      <c r="AD683" s="787"/>
      <c r="AE683" s="787"/>
      <c r="AF683" s="787"/>
      <c r="AG683" s="787"/>
      <c r="AH683" s="669"/>
      <c r="AL683" s="662"/>
    </row>
    <row r="684" spans="1:38" ht="62.25" customHeight="1" x14ac:dyDescent="0.2">
      <c r="A684" s="668"/>
      <c r="B684" s="668"/>
      <c r="C684" s="668"/>
      <c r="D684" s="668"/>
      <c r="E684" s="668"/>
      <c r="F684" s="674"/>
      <c r="G684" s="674"/>
      <c r="H684" s="674"/>
      <c r="I684" s="674"/>
      <c r="J684" s="674"/>
      <c r="K684" s="674"/>
      <c r="L684" s="674"/>
      <c r="M684" s="674"/>
      <c r="N684" s="876"/>
      <c r="O684" s="674"/>
      <c r="P684" s="675"/>
      <c r="Q684" s="676"/>
      <c r="R684" s="677"/>
      <c r="S684" s="677"/>
      <c r="T684" s="677"/>
      <c r="U684" s="676"/>
      <c r="V684" s="676"/>
      <c r="W684" s="676"/>
      <c r="X684" s="676"/>
      <c r="Y684" s="676"/>
      <c r="Z684" s="669"/>
      <c r="AA684" s="669"/>
      <c r="AB684" s="669"/>
      <c r="AC684" s="669"/>
      <c r="AD684" s="787"/>
      <c r="AE684" s="787"/>
      <c r="AF684" s="787"/>
      <c r="AG684" s="787"/>
      <c r="AH684" s="669"/>
      <c r="AL684" s="662"/>
    </row>
    <row r="685" spans="1:38" ht="62.25" customHeight="1" x14ac:dyDescent="0.2">
      <c r="A685" s="668"/>
      <c r="B685" s="668"/>
      <c r="C685" s="668"/>
      <c r="D685" s="668"/>
      <c r="E685" s="668"/>
      <c r="F685" s="674"/>
      <c r="G685" s="674"/>
      <c r="H685" s="674"/>
      <c r="I685" s="674"/>
      <c r="J685" s="674"/>
      <c r="K685" s="674"/>
      <c r="L685" s="674"/>
      <c r="M685" s="674"/>
      <c r="N685" s="876"/>
      <c r="O685" s="674"/>
      <c r="P685" s="675"/>
      <c r="Q685" s="676"/>
      <c r="R685" s="677"/>
      <c r="S685" s="677"/>
      <c r="T685" s="677"/>
      <c r="U685" s="676"/>
      <c r="V685" s="676"/>
      <c r="W685" s="676"/>
      <c r="X685" s="676"/>
      <c r="Y685" s="676"/>
      <c r="Z685" s="669"/>
      <c r="AA685" s="669"/>
      <c r="AB685" s="669"/>
      <c r="AC685" s="669"/>
      <c r="AD685" s="787"/>
      <c r="AE685" s="787"/>
      <c r="AF685" s="787"/>
      <c r="AG685" s="787"/>
      <c r="AH685" s="669"/>
      <c r="AL685" s="662"/>
    </row>
    <row r="686" spans="1:38" ht="62.25" customHeight="1" x14ac:dyDescent="0.2">
      <c r="A686" s="668"/>
      <c r="B686" s="668"/>
      <c r="C686" s="668"/>
      <c r="D686" s="668"/>
      <c r="E686" s="668"/>
      <c r="F686" s="674"/>
      <c r="G686" s="674"/>
      <c r="H686" s="674"/>
      <c r="I686" s="674"/>
      <c r="J686" s="674"/>
      <c r="K686" s="674"/>
      <c r="L686" s="674"/>
      <c r="M686" s="674"/>
      <c r="N686" s="876"/>
      <c r="O686" s="674"/>
      <c r="P686" s="675"/>
      <c r="Q686" s="676"/>
      <c r="R686" s="677"/>
      <c r="S686" s="677"/>
      <c r="T686" s="677"/>
      <c r="U686" s="676"/>
      <c r="V686" s="676"/>
      <c r="W686" s="676"/>
      <c r="X686" s="676"/>
      <c r="Y686" s="676"/>
      <c r="Z686" s="669"/>
      <c r="AA686" s="669"/>
      <c r="AB686" s="669"/>
      <c r="AC686" s="669"/>
      <c r="AD686" s="787"/>
      <c r="AE686" s="787"/>
      <c r="AF686" s="787"/>
      <c r="AG686" s="787"/>
      <c r="AH686" s="669"/>
      <c r="AL686" s="662"/>
    </row>
    <row r="687" spans="1:38" ht="62.25" customHeight="1" x14ac:dyDescent="0.2">
      <c r="A687" s="668"/>
      <c r="B687" s="668"/>
      <c r="C687" s="668"/>
      <c r="D687" s="668"/>
      <c r="E687" s="668"/>
      <c r="F687" s="674"/>
      <c r="G687" s="674"/>
      <c r="H687" s="674"/>
      <c r="I687" s="674"/>
      <c r="J687" s="674"/>
      <c r="K687" s="674"/>
      <c r="L687" s="674"/>
      <c r="M687" s="674"/>
      <c r="N687" s="876"/>
      <c r="O687" s="674"/>
      <c r="P687" s="675"/>
      <c r="Q687" s="676"/>
      <c r="R687" s="677"/>
      <c r="S687" s="677"/>
      <c r="T687" s="677"/>
      <c r="U687" s="676"/>
      <c r="V687" s="676"/>
      <c r="W687" s="676"/>
      <c r="X687" s="676"/>
      <c r="Y687" s="676"/>
      <c r="Z687" s="669"/>
      <c r="AA687" s="669"/>
      <c r="AB687" s="669"/>
      <c r="AC687" s="669"/>
      <c r="AD687" s="787"/>
      <c r="AE687" s="787"/>
      <c r="AF687" s="787"/>
      <c r="AG687" s="787"/>
      <c r="AH687" s="669"/>
      <c r="AL687" s="662"/>
    </row>
    <row r="688" spans="1:38" ht="62.25" customHeight="1" x14ac:dyDescent="0.2">
      <c r="A688" s="668"/>
      <c r="B688" s="668"/>
      <c r="C688" s="668"/>
      <c r="D688" s="668"/>
      <c r="E688" s="668"/>
      <c r="F688" s="674"/>
      <c r="G688" s="674"/>
      <c r="H688" s="674"/>
      <c r="I688" s="674"/>
      <c r="J688" s="674"/>
      <c r="K688" s="674"/>
      <c r="L688" s="674"/>
      <c r="M688" s="674"/>
      <c r="N688" s="876"/>
      <c r="O688" s="674"/>
      <c r="P688" s="675"/>
      <c r="Q688" s="676"/>
      <c r="R688" s="677"/>
      <c r="S688" s="677"/>
      <c r="T688" s="677"/>
      <c r="U688" s="676"/>
      <c r="V688" s="676"/>
      <c r="W688" s="676"/>
      <c r="X688" s="676"/>
      <c r="Y688" s="676"/>
      <c r="Z688" s="669"/>
      <c r="AA688" s="669"/>
      <c r="AB688" s="669"/>
      <c r="AC688" s="669"/>
      <c r="AD688" s="787"/>
      <c r="AE688" s="787"/>
      <c r="AF688" s="787"/>
      <c r="AG688" s="787"/>
      <c r="AH688" s="669"/>
      <c r="AL688" s="662"/>
    </row>
    <row r="689" spans="1:38" ht="62.25" customHeight="1" x14ac:dyDescent="0.2">
      <c r="A689" s="668"/>
      <c r="B689" s="668"/>
      <c r="C689" s="668"/>
      <c r="D689" s="668"/>
      <c r="E689" s="668"/>
      <c r="F689" s="674"/>
      <c r="G689" s="674"/>
      <c r="H689" s="674"/>
      <c r="I689" s="674"/>
      <c r="J689" s="674"/>
      <c r="K689" s="674"/>
      <c r="L689" s="674"/>
      <c r="M689" s="674"/>
      <c r="N689" s="876"/>
      <c r="O689" s="674"/>
      <c r="P689" s="675"/>
      <c r="Q689" s="676"/>
      <c r="R689" s="677"/>
      <c r="S689" s="677"/>
      <c r="T689" s="677"/>
      <c r="U689" s="676"/>
      <c r="V689" s="676"/>
      <c r="W689" s="676"/>
      <c r="X689" s="676"/>
      <c r="Y689" s="676"/>
      <c r="Z689" s="669"/>
      <c r="AA689" s="669"/>
      <c r="AB689" s="669"/>
      <c r="AC689" s="669"/>
      <c r="AD689" s="787"/>
      <c r="AE689" s="787"/>
      <c r="AF689" s="787"/>
      <c r="AG689" s="787"/>
      <c r="AH689" s="669"/>
      <c r="AL689" s="662"/>
    </row>
    <row r="690" spans="1:38" ht="62.25" customHeight="1" x14ac:dyDescent="0.2">
      <c r="A690" s="668"/>
      <c r="B690" s="668"/>
      <c r="C690" s="668"/>
      <c r="D690" s="668"/>
      <c r="E690" s="668"/>
      <c r="F690" s="674"/>
      <c r="G690" s="674"/>
      <c r="H690" s="674"/>
      <c r="I690" s="674"/>
      <c r="J690" s="674"/>
      <c r="K690" s="674"/>
      <c r="L690" s="674"/>
      <c r="M690" s="674"/>
      <c r="N690" s="876"/>
      <c r="O690" s="674"/>
      <c r="P690" s="675"/>
      <c r="Q690" s="676"/>
      <c r="R690" s="677"/>
      <c r="S690" s="677"/>
      <c r="T690" s="677"/>
      <c r="U690" s="676"/>
      <c r="V690" s="676"/>
      <c r="W690" s="676"/>
      <c r="X690" s="676"/>
      <c r="Y690" s="676"/>
      <c r="Z690" s="669"/>
      <c r="AA690" s="669"/>
      <c r="AB690" s="669"/>
      <c r="AC690" s="669"/>
      <c r="AD690" s="787"/>
      <c r="AE690" s="787"/>
      <c r="AF690" s="787"/>
      <c r="AG690" s="787"/>
      <c r="AH690" s="669"/>
      <c r="AL690" s="662"/>
    </row>
    <row r="691" spans="1:38" ht="62.25" customHeight="1" x14ac:dyDescent="0.2">
      <c r="A691" s="668"/>
      <c r="B691" s="668"/>
      <c r="C691" s="668"/>
      <c r="D691" s="668"/>
      <c r="E691" s="668"/>
      <c r="F691" s="674"/>
      <c r="G691" s="674"/>
      <c r="H691" s="674"/>
      <c r="I691" s="674"/>
      <c r="J691" s="674"/>
      <c r="K691" s="674"/>
      <c r="L691" s="674"/>
      <c r="M691" s="674"/>
      <c r="N691" s="876"/>
      <c r="O691" s="674"/>
      <c r="P691" s="675"/>
      <c r="Q691" s="676"/>
      <c r="R691" s="677"/>
      <c r="S691" s="677"/>
      <c r="T691" s="677"/>
      <c r="U691" s="676"/>
      <c r="V691" s="676"/>
      <c r="W691" s="676"/>
      <c r="X691" s="676"/>
      <c r="Y691" s="676"/>
      <c r="Z691" s="669"/>
      <c r="AA691" s="669"/>
      <c r="AB691" s="669"/>
      <c r="AC691" s="669"/>
      <c r="AD691" s="787"/>
      <c r="AE691" s="787"/>
      <c r="AF691" s="787"/>
      <c r="AG691" s="787"/>
      <c r="AH691" s="669"/>
      <c r="AL691" s="662"/>
    </row>
    <row r="692" spans="1:38" ht="62.25" customHeight="1" x14ac:dyDescent="0.2">
      <c r="A692" s="668"/>
      <c r="B692" s="668"/>
      <c r="C692" s="668"/>
      <c r="D692" s="668"/>
      <c r="E692" s="668"/>
      <c r="F692" s="674"/>
      <c r="G692" s="674"/>
      <c r="H692" s="674"/>
      <c r="I692" s="674"/>
      <c r="J692" s="674"/>
      <c r="K692" s="674"/>
      <c r="L692" s="674"/>
      <c r="M692" s="674"/>
      <c r="N692" s="876"/>
      <c r="O692" s="674"/>
      <c r="P692" s="675"/>
      <c r="Q692" s="676"/>
      <c r="R692" s="677"/>
      <c r="S692" s="677"/>
      <c r="T692" s="677"/>
      <c r="U692" s="676"/>
      <c r="V692" s="676"/>
      <c r="W692" s="676"/>
      <c r="X692" s="676"/>
      <c r="Y692" s="676"/>
      <c r="Z692" s="669"/>
      <c r="AA692" s="669"/>
      <c r="AB692" s="669"/>
      <c r="AC692" s="669"/>
      <c r="AD692" s="787"/>
      <c r="AE692" s="787"/>
      <c r="AF692" s="787"/>
      <c r="AG692" s="787"/>
      <c r="AH692" s="669"/>
      <c r="AL692" s="662"/>
    </row>
    <row r="693" spans="1:38" ht="62.25" customHeight="1" x14ac:dyDescent="0.2">
      <c r="A693" s="668"/>
      <c r="B693" s="668"/>
      <c r="C693" s="668"/>
      <c r="D693" s="668"/>
      <c r="E693" s="668"/>
      <c r="F693" s="674"/>
      <c r="G693" s="674"/>
      <c r="H693" s="674"/>
      <c r="I693" s="674"/>
      <c r="J693" s="674"/>
      <c r="K693" s="674"/>
      <c r="L693" s="674"/>
      <c r="M693" s="674"/>
      <c r="N693" s="876"/>
      <c r="O693" s="674"/>
      <c r="P693" s="675"/>
      <c r="Q693" s="676"/>
      <c r="R693" s="677"/>
      <c r="S693" s="677"/>
      <c r="T693" s="677"/>
      <c r="U693" s="676"/>
      <c r="V693" s="676"/>
      <c r="W693" s="676"/>
      <c r="X693" s="676"/>
      <c r="Y693" s="676"/>
      <c r="Z693" s="669"/>
      <c r="AA693" s="669"/>
      <c r="AB693" s="669"/>
      <c r="AC693" s="669"/>
      <c r="AD693" s="787"/>
      <c r="AE693" s="787"/>
      <c r="AF693" s="787"/>
      <c r="AG693" s="787"/>
      <c r="AH693" s="669"/>
      <c r="AL693" s="662"/>
    </row>
    <row r="694" spans="1:38" ht="62.25" customHeight="1" x14ac:dyDescent="0.2">
      <c r="A694" s="668"/>
      <c r="B694" s="668"/>
      <c r="C694" s="668"/>
      <c r="D694" s="668"/>
      <c r="E694" s="668"/>
      <c r="F694" s="674"/>
      <c r="G694" s="674"/>
      <c r="H694" s="674"/>
      <c r="I694" s="674"/>
      <c r="J694" s="674"/>
      <c r="K694" s="674"/>
      <c r="L694" s="674"/>
      <c r="M694" s="674"/>
      <c r="N694" s="876"/>
      <c r="O694" s="674"/>
      <c r="P694" s="675"/>
      <c r="Q694" s="676"/>
      <c r="R694" s="677"/>
      <c r="S694" s="677"/>
      <c r="T694" s="677"/>
      <c r="U694" s="676"/>
      <c r="V694" s="676"/>
      <c r="W694" s="676"/>
      <c r="X694" s="669"/>
      <c r="Y694" s="669"/>
      <c r="Z694" s="669"/>
      <c r="AA694" s="669"/>
      <c r="AB694" s="669"/>
      <c r="AC694" s="669"/>
      <c r="AD694" s="787"/>
      <c r="AE694" s="787"/>
      <c r="AF694" s="787"/>
      <c r="AG694" s="787"/>
      <c r="AH694" s="669"/>
      <c r="AL694" s="662"/>
    </row>
    <row r="695" spans="1:38" ht="62.25" customHeight="1" x14ac:dyDescent="0.2">
      <c r="A695" s="668"/>
      <c r="B695" s="668"/>
      <c r="C695" s="668"/>
      <c r="D695" s="668"/>
      <c r="E695" s="668"/>
      <c r="F695" s="674"/>
      <c r="G695" s="674"/>
      <c r="H695" s="674"/>
      <c r="I695" s="674"/>
      <c r="J695" s="674"/>
      <c r="K695" s="674"/>
      <c r="L695" s="674"/>
      <c r="M695" s="674"/>
      <c r="N695" s="876"/>
      <c r="O695" s="674"/>
      <c r="P695" s="675"/>
      <c r="Q695" s="676"/>
      <c r="R695" s="677"/>
      <c r="S695" s="677"/>
      <c r="T695" s="677"/>
      <c r="U695" s="676"/>
      <c r="V695" s="676"/>
      <c r="W695" s="676"/>
      <c r="X695" s="669"/>
      <c r="Y695" s="669"/>
      <c r="Z695" s="669"/>
      <c r="AA695" s="669"/>
      <c r="AB695" s="669"/>
      <c r="AC695" s="669"/>
      <c r="AD695" s="787"/>
      <c r="AE695" s="787"/>
      <c r="AF695" s="787"/>
      <c r="AG695" s="787"/>
      <c r="AH695" s="669"/>
      <c r="AL695" s="662"/>
    </row>
    <row r="696" spans="1:38" ht="62.25" customHeight="1" x14ac:dyDescent="0.2">
      <c r="A696" s="668"/>
      <c r="B696" s="668"/>
      <c r="C696" s="668"/>
      <c r="D696" s="668"/>
      <c r="E696" s="668"/>
      <c r="F696" s="674"/>
      <c r="G696" s="674"/>
      <c r="H696" s="674"/>
      <c r="I696" s="674"/>
      <c r="J696" s="674"/>
      <c r="K696" s="674"/>
      <c r="L696" s="674"/>
      <c r="M696" s="674"/>
      <c r="N696" s="876"/>
      <c r="O696" s="674"/>
      <c r="P696" s="675"/>
      <c r="Q696" s="676"/>
      <c r="R696" s="677"/>
      <c r="S696" s="677"/>
      <c r="T696" s="677"/>
      <c r="U696" s="676"/>
      <c r="V696" s="676"/>
      <c r="W696" s="676"/>
      <c r="X696" s="669"/>
      <c r="Y696" s="669"/>
      <c r="Z696" s="669"/>
      <c r="AA696" s="669"/>
      <c r="AB696" s="669"/>
      <c r="AC696" s="669"/>
      <c r="AD696" s="787"/>
      <c r="AE696" s="787"/>
      <c r="AF696" s="787"/>
      <c r="AG696" s="787"/>
      <c r="AH696" s="669"/>
      <c r="AL696" s="662"/>
    </row>
  </sheetData>
  <autoFilter ref="X14:Y152"/>
  <mergeCells count="158">
    <mergeCell ref="F143:F148"/>
    <mergeCell ref="BN13:BQ13"/>
    <mergeCell ref="BG13:BM13"/>
    <mergeCell ref="BG124:BM124"/>
    <mergeCell ref="BN124:BQ124"/>
    <mergeCell ref="F42:P42"/>
    <mergeCell ref="E46:AC46"/>
    <mergeCell ref="E59:AC59"/>
    <mergeCell ref="E47:E57"/>
    <mergeCell ref="F102:F116"/>
    <mergeCell ref="G124:G125"/>
    <mergeCell ref="AR13:BE13"/>
    <mergeCell ref="AM13:AM14"/>
    <mergeCell ref="AN13:AN14"/>
    <mergeCell ref="AI123:AJ123"/>
    <mergeCell ref="E102:E117"/>
    <mergeCell ref="F117:AB117"/>
    <mergeCell ref="A118:AB118"/>
    <mergeCell ref="B61:B85"/>
    <mergeCell ref="A61:A85"/>
    <mergeCell ref="D47:D59"/>
    <mergeCell ref="F84:AB84"/>
    <mergeCell ref="F85:AB85"/>
    <mergeCell ref="C47:C59"/>
    <mergeCell ref="E61:E85"/>
    <mergeCell ref="B47:B59"/>
    <mergeCell ref="F47:F57"/>
    <mergeCell ref="D15:D23"/>
    <mergeCell ref="N13:N14"/>
    <mergeCell ref="E1:AD5"/>
    <mergeCell ref="A7:C7"/>
    <mergeCell ref="E7:AG7"/>
    <mergeCell ref="A8:C8"/>
    <mergeCell ref="E8:AG8"/>
    <mergeCell ref="A9:C9"/>
    <mergeCell ref="E9:AG9"/>
    <mergeCell ref="F15:F21"/>
    <mergeCell ref="U13:U14"/>
    <mergeCell ref="C15:C23"/>
    <mergeCell ref="B15:B23"/>
    <mergeCell ref="A15:A23"/>
    <mergeCell ref="I13:I14"/>
    <mergeCell ref="J13:J14"/>
    <mergeCell ref="K13:K14"/>
    <mergeCell ref="L13:L14"/>
    <mergeCell ref="E15:E23"/>
    <mergeCell ref="F22:AB22"/>
    <mergeCell ref="F23:AB23"/>
    <mergeCell ref="M13:M14"/>
    <mergeCell ref="A10:C10"/>
    <mergeCell ref="E10:AG10"/>
    <mergeCell ref="E11:AG11"/>
    <mergeCell ref="E12:AG12"/>
    <mergeCell ref="A13:A14"/>
    <mergeCell ref="B13:B14"/>
    <mergeCell ref="C13:C14"/>
    <mergeCell ref="D13:D14"/>
    <mergeCell ref="E13:E14"/>
    <mergeCell ref="F13:F14"/>
    <mergeCell ref="G13:G14"/>
    <mergeCell ref="O13:O14"/>
    <mergeCell ref="AL13:AL14"/>
    <mergeCell ref="AH13:AH14"/>
    <mergeCell ref="AI13:AJ13"/>
    <mergeCell ref="AK13:AK14"/>
    <mergeCell ref="W13:W14"/>
    <mergeCell ref="X13:AB13"/>
    <mergeCell ref="AD13:AG13"/>
    <mergeCell ref="P13:P14"/>
    <mergeCell ref="Q13:Q14"/>
    <mergeCell ref="V13:V14"/>
    <mergeCell ref="R13:R14"/>
    <mergeCell ref="S13:S14"/>
    <mergeCell ref="T13:T14"/>
    <mergeCell ref="AH124:AH125"/>
    <mergeCell ref="AI124:AJ124"/>
    <mergeCell ref="P124:P125"/>
    <mergeCell ref="Q124:Q125"/>
    <mergeCell ref="R124:R125"/>
    <mergeCell ref="W124:W125"/>
    <mergeCell ref="U124:U125"/>
    <mergeCell ref="AD124:AG124"/>
    <mergeCell ref="I124:I125"/>
    <mergeCell ref="J124:J125"/>
    <mergeCell ref="K124:K125"/>
    <mergeCell ref="L124:L125"/>
    <mergeCell ref="A152:AB152"/>
    <mergeCell ref="F142:AB142"/>
    <mergeCell ref="X124:AB124"/>
    <mergeCell ref="A123:D123"/>
    <mergeCell ref="E123:AG123"/>
    <mergeCell ref="A119:AB119"/>
    <mergeCell ref="A120:D120"/>
    <mergeCell ref="E120:AG120"/>
    <mergeCell ref="F86:F92"/>
    <mergeCell ref="B102:B117"/>
    <mergeCell ref="A102:A117"/>
    <mergeCell ref="F134:F140"/>
    <mergeCell ref="A143:A151"/>
    <mergeCell ref="B143:B151"/>
    <mergeCell ref="C143:C150"/>
    <mergeCell ref="D143:D150"/>
    <mergeCell ref="E143:E150"/>
    <mergeCell ref="F101:AB101"/>
    <mergeCell ref="F149:AB149"/>
    <mergeCell ref="F150:AB150"/>
    <mergeCell ref="C151:AB151"/>
    <mergeCell ref="D102:D117"/>
    <mergeCell ref="C134:C142"/>
    <mergeCell ref="B134:B142"/>
    <mergeCell ref="A134:A142"/>
    <mergeCell ref="E121:AG121"/>
    <mergeCell ref="A122:D122"/>
    <mergeCell ref="E122:AG122"/>
    <mergeCell ref="F61:F83"/>
    <mergeCell ref="F94:F99"/>
    <mergeCell ref="V124:V125"/>
    <mergeCell ref="B126:B133"/>
    <mergeCell ref="A126:A133"/>
    <mergeCell ref="E134:E142"/>
    <mergeCell ref="D134:D142"/>
    <mergeCell ref="C86:C101"/>
    <mergeCell ref="B86:B101"/>
    <mergeCell ref="A86:A101"/>
    <mergeCell ref="A121:D121"/>
    <mergeCell ref="C102:C117"/>
    <mergeCell ref="D86:D101"/>
    <mergeCell ref="E86:E101"/>
    <mergeCell ref="F93:AB93"/>
    <mergeCell ref="F100:AB100"/>
    <mergeCell ref="M124:M125"/>
    <mergeCell ref="S124:S125"/>
    <mergeCell ref="T124:T125"/>
    <mergeCell ref="F126:F133"/>
    <mergeCell ref="E126:E133"/>
    <mergeCell ref="D126:D133"/>
    <mergeCell ref="C126:C133"/>
    <mergeCell ref="F58:AB58"/>
    <mergeCell ref="C24:C46"/>
    <mergeCell ref="B24:B46"/>
    <mergeCell ref="A24:A46"/>
    <mergeCell ref="A60:AB60"/>
    <mergeCell ref="D61:D85"/>
    <mergeCell ref="A124:A125"/>
    <mergeCell ref="B124:B125"/>
    <mergeCell ref="C124:C125"/>
    <mergeCell ref="D124:D125"/>
    <mergeCell ref="E124:E125"/>
    <mergeCell ref="F124:F125"/>
    <mergeCell ref="D24:D46"/>
    <mergeCell ref="E24:E45"/>
    <mergeCell ref="F35:AB35"/>
    <mergeCell ref="F45:AB45"/>
    <mergeCell ref="F43:F44"/>
    <mergeCell ref="F24:F34"/>
    <mergeCell ref="F36:F41"/>
    <mergeCell ref="A47:A59"/>
    <mergeCell ref="C61:C85"/>
  </mergeCells>
  <dataValidations count="1">
    <dataValidation type="list" allowBlank="1" showInputMessage="1" showErrorMessage="1" sqref="AB15:AB21 AB24:AB34 AB36:AB41 AB43:AB44 AB47:AB57 AB61:AB83 AB86:AB92 AB94:AB99 AB102:AB113 AB115 AB143:AB148 AB126:AB141">
      <formula1>listas</formula1>
    </dataValidation>
  </dataValidations>
  <hyperlinks>
    <hyperlink ref="W126" r:id="rId1"/>
    <hyperlink ref="W127:W128" r:id="rId2" display="olsanchez@idep.edu.co"/>
    <hyperlink ref="W129" r:id="rId3"/>
    <hyperlink ref="W130" r:id="rId4"/>
    <hyperlink ref="W132" r:id="rId5" display="cplazas@idep.edu.co"/>
    <hyperlink ref="W133" r:id="rId6"/>
    <hyperlink ref="W134" r:id="rId7"/>
    <hyperlink ref="W140" r:id="rId8" display="cplazas@idep.edu.co"/>
    <hyperlink ref="W137" r:id="rId9"/>
    <hyperlink ref="W138" r:id="rId10"/>
    <hyperlink ref="W139" r:id="rId11" display="cplazas@idep.edu.co"/>
    <hyperlink ref="W131" r:id="rId12"/>
    <hyperlink ref="W143" r:id="rId13"/>
    <hyperlink ref="W144" r:id="rId14"/>
    <hyperlink ref="W145" r:id="rId15"/>
    <hyperlink ref="W146" r:id="rId16"/>
    <hyperlink ref="W147" r:id="rId17"/>
    <hyperlink ref="W80" r:id="rId18"/>
    <hyperlink ref="W96" r:id="rId19"/>
    <hyperlink ref="W74" r:id="rId20"/>
    <hyperlink ref="W141" r:id="rId21" display="cplazas@idep.edu.co"/>
    <hyperlink ref="W136" r:id="rId22"/>
    <hyperlink ref="W135" r:id="rId23"/>
  </hyperlinks>
  <pageMargins left="0.23622047244094491" right="0.23622047244094491" top="0.74803149606299213" bottom="0.74803149606299213" header="0.31496062992125984" footer="0.31496062992125984"/>
  <pageSetup paperSize="14" scale="64" orientation="landscape" r:id="rId24"/>
  <headerFooter>
    <oddFooter>&amp;LElaboró: Oficina Asesora de Planeación
Martha Cecilia Quintero Barreiro&amp;CSe modifica de acuerdo al Memorando No. 342 de 12/03/2018&amp;RPLAN DE ADQUISICIONES V 2</oddFooter>
  </headerFooter>
  <rowBreaks count="10" manualBreakCount="10">
    <brk id="23" max="16383" man="1"/>
    <brk id="35" max="16383" man="1"/>
    <brk id="42" max="16383" man="1"/>
    <brk id="46" max="16383" man="1"/>
    <brk id="60" max="16383" man="1"/>
    <brk id="85" max="16383" man="1"/>
    <brk id="101" max="16383" man="1"/>
    <brk id="119" max="16383" man="1"/>
    <brk id="133" max="16383" man="1"/>
    <brk id="152" max="16383" man="1"/>
  </rowBreaks>
  <colBreaks count="3" manualBreakCount="3">
    <brk id="21" max="815" man="1"/>
    <brk id="58" max="1048575" man="1"/>
    <brk id="65" max="1048575" man="1"/>
  </colBreaks>
  <drawing r:id="rId25"/>
  <legacyDrawing r:id="rId2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91"/>
  <sheetViews>
    <sheetView topLeftCell="P46" zoomScale="80" zoomScaleNormal="80" zoomScaleSheetLayoutView="80" workbookViewId="0">
      <selection activeCell="P58" sqref="P58"/>
    </sheetView>
  </sheetViews>
  <sheetFormatPr baseColWidth="10" defaultColWidth="11.42578125" defaultRowHeight="12.75" x14ac:dyDescent="0.2"/>
  <cols>
    <col min="1" max="1" width="0.140625" style="597" customWidth="1"/>
    <col min="2" max="2" width="19.85546875" style="597" bestFit="1" customWidth="1"/>
    <col min="3" max="3" width="6.42578125" style="597" bestFit="1" customWidth="1"/>
    <col min="4" max="4" width="21.85546875" style="597" customWidth="1"/>
    <col min="5" max="5" width="11.42578125" style="597" hidden="1" customWidth="1"/>
    <col min="6" max="6" width="20.85546875" style="597" hidden="1" customWidth="1"/>
    <col min="7" max="7" width="32.140625" style="597" hidden="1" customWidth="1"/>
    <col min="8" max="8" width="52" style="597" hidden="1" customWidth="1"/>
    <col min="9" max="9" width="54.42578125" style="597" hidden="1" customWidth="1"/>
    <col min="10" max="10" width="24.28515625" style="597" hidden="1" customWidth="1"/>
    <col min="11" max="11" width="44.140625" style="597" customWidth="1"/>
    <col min="12" max="12" width="16.7109375" style="597" bestFit="1" customWidth="1"/>
    <col min="13" max="13" width="47.85546875" style="597" bestFit="1" customWidth="1"/>
    <col min="14" max="14" width="23.42578125" style="597" bestFit="1" customWidth="1"/>
    <col min="15" max="15" width="10.140625" style="597" bestFit="1" customWidth="1"/>
    <col min="16" max="16" width="28.7109375" style="597" bestFit="1" customWidth="1"/>
    <col min="17" max="17" width="12" style="597" bestFit="1" customWidth="1"/>
    <col min="18" max="18" width="11" style="597" customWidth="1"/>
    <col min="19" max="19" width="14.7109375" style="597" customWidth="1"/>
    <col min="20" max="20" width="8.85546875" style="597" customWidth="1"/>
    <col min="21" max="21" width="10.140625" style="597" customWidth="1"/>
    <col min="22" max="22" width="17.28515625" style="597" customWidth="1"/>
    <col min="23" max="23" width="17.85546875" style="597" bestFit="1" customWidth="1"/>
    <col min="24" max="24" width="16.85546875" style="821" customWidth="1"/>
    <col min="25" max="25" width="9.28515625" style="821" customWidth="1"/>
    <col min="26" max="26" width="9.140625" style="821" customWidth="1"/>
    <col min="27" max="27" width="18.140625" style="821" customWidth="1"/>
    <col min="28" max="28" width="18" style="597" customWidth="1"/>
    <col min="29" max="29" width="11.42578125" style="597"/>
    <col min="30" max="30" width="14.28515625" style="597" customWidth="1"/>
    <col min="31" max="31" width="14.85546875" style="597" customWidth="1"/>
    <col min="32" max="32" width="11.42578125" style="597"/>
    <col min="33" max="33" width="14.5703125" style="597" customWidth="1"/>
    <col min="34" max="34" width="31.28515625" style="597" customWidth="1"/>
    <col min="35" max="35" width="15.7109375" style="597" customWidth="1"/>
    <col min="36" max="36" width="12.7109375" style="597" customWidth="1"/>
    <col min="37" max="37" width="13.5703125" style="597" customWidth="1"/>
    <col min="38" max="38" width="15.140625" style="597" customWidth="1"/>
    <col min="39" max="39" width="19.28515625" style="597" customWidth="1"/>
    <col min="40" max="16384" width="11.42578125" style="597"/>
  </cols>
  <sheetData>
    <row r="1" spans="1:38" x14ac:dyDescent="0.2">
      <c r="A1" s="1395"/>
      <c r="B1" s="1395"/>
      <c r="C1" s="659"/>
      <c r="D1" s="659"/>
      <c r="E1" s="659"/>
      <c r="F1" s="659"/>
      <c r="G1" s="659"/>
      <c r="H1" s="659"/>
      <c r="I1" s="659"/>
      <c r="J1" s="659"/>
      <c r="K1" s="1383" t="s">
        <v>781</v>
      </c>
      <c r="L1" s="1383"/>
      <c r="M1" s="1383"/>
      <c r="N1" s="1383"/>
      <c r="O1" s="1383"/>
      <c r="P1" s="1383"/>
      <c r="Q1" s="1383"/>
      <c r="R1" s="1383"/>
      <c r="S1" s="1383"/>
      <c r="T1" s="1383"/>
      <c r="U1" s="1383"/>
      <c r="V1" s="1383"/>
      <c r="W1" s="659"/>
      <c r="X1" s="1376" t="s">
        <v>615</v>
      </c>
      <c r="Y1" s="1376"/>
      <c r="Z1" s="1376"/>
      <c r="AA1" s="1376"/>
    </row>
    <row r="2" spans="1:38" x14ac:dyDescent="0.2">
      <c r="A2" s="1395"/>
      <c r="B2" s="1395"/>
      <c r="C2" s="660"/>
      <c r="D2" s="660"/>
      <c r="E2" s="660"/>
      <c r="F2" s="660"/>
      <c r="G2" s="660"/>
      <c r="H2" s="660"/>
      <c r="I2" s="660"/>
      <c r="J2" s="660"/>
      <c r="K2" s="1384"/>
      <c r="L2" s="1384"/>
      <c r="M2" s="1384"/>
      <c r="N2" s="1384"/>
      <c r="O2" s="1384"/>
      <c r="P2" s="1384"/>
      <c r="Q2" s="1384"/>
      <c r="R2" s="1384"/>
      <c r="S2" s="1384"/>
      <c r="T2" s="1384"/>
      <c r="U2" s="1384"/>
      <c r="V2" s="1384"/>
      <c r="W2" s="660"/>
      <c r="X2" s="1376" t="s">
        <v>633</v>
      </c>
      <c r="Y2" s="1376"/>
      <c r="Z2" s="1376"/>
      <c r="AA2" s="1376"/>
    </row>
    <row r="3" spans="1:38" x14ac:dyDescent="0.2">
      <c r="A3" s="1395"/>
      <c r="B3" s="1395"/>
      <c r="C3" s="660"/>
      <c r="D3" s="660"/>
      <c r="E3" s="660"/>
      <c r="F3" s="660"/>
      <c r="G3" s="660"/>
      <c r="H3" s="660"/>
      <c r="I3" s="660"/>
      <c r="J3" s="660"/>
      <c r="K3" s="1384"/>
      <c r="L3" s="1384"/>
      <c r="M3" s="1384"/>
      <c r="N3" s="1384"/>
      <c r="O3" s="1384"/>
      <c r="P3" s="1384"/>
      <c r="Q3" s="1384"/>
      <c r="R3" s="1384"/>
      <c r="S3" s="1384"/>
      <c r="T3" s="1384"/>
      <c r="U3" s="1384"/>
      <c r="V3" s="1384"/>
      <c r="W3" s="660"/>
      <c r="X3" s="1376"/>
      <c r="Y3" s="1376"/>
      <c r="Z3" s="1376"/>
      <c r="AA3" s="1376"/>
    </row>
    <row r="4" spans="1:38" x14ac:dyDescent="0.2">
      <c r="A4" s="1395"/>
      <c r="B4" s="1395"/>
      <c r="C4" s="660"/>
      <c r="D4" s="660"/>
      <c r="E4" s="660"/>
      <c r="F4" s="660"/>
      <c r="G4" s="660"/>
      <c r="H4" s="660"/>
      <c r="I4" s="660"/>
      <c r="J4" s="660"/>
      <c r="K4" s="1384"/>
      <c r="L4" s="1384"/>
      <c r="M4" s="1384"/>
      <c r="N4" s="1384"/>
      <c r="O4" s="1384"/>
      <c r="P4" s="1384"/>
      <c r="Q4" s="1384"/>
      <c r="R4" s="1384"/>
      <c r="S4" s="1384"/>
      <c r="T4" s="1384"/>
      <c r="U4" s="1384"/>
      <c r="V4" s="1384"/>
      <c r="W4" s="660"/>
      <c r="X4" s="1376" t="s">
        <v>730</v>
      </c>
      <c r="Y4" s="1376"/>
      <c r="Z4" s="1376"/>
      <c r="AA4" s="1376"/>
    </row>
    <row r="5" spans="1:38" ht="18.75" customHeight="1" x14ac:dyDescent="0.2">
      <c r="A5" s="1395"/>
      <c r="B5" s="1395"/>
      <c r="C5" s="660"/>
      <c r="D5" s="660"/>
      <c r="E5" s="660"/>
      <c r="F5" s="660"/>
      <c r="G5" s="660"/>
      <c r="H5" s="660"/>
      <c r="I5" s="660"/>
      <c r="J5" s="660"/>
      <c r="K5" s="1384"/>
      <c r="L5" s="1384"/>
      <c r="M5" s="1384"/>
      <c r="N5" s="1384"/>
      <c r="O5" s="1384"/>
      <c r="P5" s="1384"/>
      <c r="Q5" s="1384"/>
      <c r="R5" s="1384"/>
      <c r="S5" s="1384"/>
      <c r="T5" s="1384"/>
      <c r="U5" s="1384"/>
      <c r="V5" s="1384"/>
      <c r="W5" s="660"/>
      <c r="X5" s="1377" t="s">
        <v>731</v>
      </c>
      <c r="Y5" s="1378"/>
      <c r="Z5" s="1378"/>
      <c r="AA5" s="1379"/>
    </row>
    <row r="6" spans="1:38" x14ac:dyDescent="0.2">
      <c r="A6" s="1396" t="s">
        <v>616</v>
      </c>
      <c r="B6" s="1397"/>
      <c r="C6" s="843"/>
      <c r="D6" s="987"/>
      <c r="E6" s="843"/>
      <c r="F6" s="843"/>
      <c r="G6" s="843"/>
      <c r="H6" s="843"/>
      <c r="I6" s="888"/>
      <c r="J6" s="888"/>
      <c r="K6" s="1398">
        <v>2018</v>
      </c>
      <c r="L6" s="1398"/>
      <c r="M6" s="1398"/>
      <c r="N6" s="1398"/>
      <c r="O6" s="1398"/>
      <c r="P6" s="1398"/>
      <c r="Q6" s="1398"/>
      <c r="R6" s="1398"/>
      <c r="S6" s="1398"/>
      <c r="T6" s="1398"/>
      <c r="U6" s="1398"/>
      <c r="V6" s="1398"/>
      <c r="W6" s="1398"/>
      <c r="X6" s="1398"/>
      <c r="Y6" s="1398"/>
      <c r="Z6" s="1398"/>
      <c r="AA6" s="1398"/>
    </row>
    <row r="7" spans="1:38" ht="33" customHeight="1" x14ac:dyDescent="0.2">
      <c r="A7" s="1387" t="s">
        <v>617</v>
      </c>
      <c r="B7" s="1387" t="s">
        <v>618</v>
      </c>
      <c r="C7" s="1274" t="s">
        <v>15</v>
      </c>
      <c r="D7" s="1420" t="s">
        <v>1038</v>
      </c>
      <c r="E7" s="1274" t="s">
        <v>798</v>
      </c>
      <c r="F7" s="1274" t="s">
        <v>799</v>
      </c>
      <c r="G7" s="1274" t="s">
        <v>800</v>
      </c>
      <c r="H7" s="1274" t="s">
        <v>801</v>
      </c>
      <c r="I7" s="1274" t="s">
        <v>819</v>
      </c>
      <c r="J7" s="1274" t="s">
        <v>818</v>
      </c>
      <c r="K7" s="1387" t="s">
        <v>634</v>
      </c>
      <c r="L7" s="1385" t="s">
        <v>613</v>
      </c>
      <c r="M7" s="1385" t="s">
        <v>614</v>
      </c>
      <c r="N7" s="1387" t="s">
        <v>622</v>
      </c>
      <c r="O7" s="1388" t="s">
        <v>556</v>
      </c>
      <c r="P7" s="1270" t="s">
        <v>871</v>
      </c>
      <c r="Q7" s="1388" t="s">
        <v>838</v>
      </c>
      <c r="R7" s="1389" t="s">
        <v>528</v>
      </c>
      <c r="S7" s="1390"/>
      <c r="T7" s="1390"/>
      <c r="U7" s="1390"/>
      <c r="V7" s="1390"/>
      <c r="W7" s="602"/>
      <c r="X7" s="1391" t="s">
        <v>628</v>
      </c>
      <c r="Y7" s="1392"/>
      <c r="Z7" s="1392"/>
      <c r="AA7" s="1393"/>
      <c r="AB7" s="1352" t="str">
        <f>+'PLAN DE ADQUISICIONES'!BG13</f>
        <v xml:space="preserve">Seguimiento a 30 de junio de 2018 </v>
      </c>
      <c r="AC7" s="1353"/>
      <c r="AD7" s="1353"/>
      <c r="AE7" s="1353"/>
      <c r="AF7" s="1353"/>
      <c r="AG7" s="1353"/>
      <c r="AH7" s="1354"/>
      <c r="AI7" s="1352" t="s">
        <v>960</v>
      </c>
      <c r="AJ7" s="1353"/>
      <c r="AK7" s="1353"/>
      <c r="AL7" s="1354"/>
    </row>
    <row r="8" spans="1:38" ht="87.75" customHeight="1" x14ac:dyDescent="0.2">
      <c r="A8" s="1387"/>
      <c r="B8" s="1387"/>
      <c r="C8" s="1274"/>
      <c r="D8" s="1421"/>
      <c r="E8" s="1274"/>
      <c r="F8" s="1274"/>
      <c r="G8" s="1274"/>
      <c r="H8" s="1274"/>
      <c r="I8" s="1274"/>
      <c r="J8" s="1274"/>
      <c r="K8" s="1387"/>
      <c r="L8" s="1386"/>
      <c r="M8" s="1386"/>
      <c r="N8" s="1387"/>
      <c r="O8" s="1388"/>
      <c r="P8" s="1270"/>
      <c r="Q8" s="1388"/>
      <c r="R8" s="653" t="s">
        <v>597</v>
      </c>
      <c r="S8" s="653" t="s">
        <v>629</v>
      </c>
      <c r="T8" s="653" t="s">
        <v>598</v>
      </c>
      <c r="U8" s="653" t="s">
        <v>599</v>
      </c>
      <c r="V8" s="603" t="s">
        <v>600</v>
      </c>
      <c r="W8" s="603" t="s">
        <v>624</v>
      </c>
      <c r="X8" s="800" t="s">
        <v>630</v>
      </c>
      <c r="Y8" s="801" t="s">
        <v>631</v>
      </c>
      <c r="Z8" s="801" t="s">
        <v>632</v>
      </c>
      <c r="AA8" s="802" t="s">
        <v>6</v>
      </c>
      <c r="AB8" s="935" t="s">
        <v>481</v>
      </c>
      <c r="AC8" s="936" t="s">
        <v>480</v>
      </c>
      <c r="AD8" s="936" t="s">
        <v>965</v>
      </c>
      <c r="AE8" s="945" t="s">
        <v>6</v>
      </c>
      <c r="AF8" s="946" t="s">
        <v>479</v>
      </c>
      <c r="AG8" s="947" t="s">
        <v>478</v>
      </c>
      <c r="AH8" s="947" t="s">
        <v>477</v>
      </c>
      <c r="AI8" s="935" t="s">
        <v>481</v>
      </c>
      <c r="AJ8" s="936" t="s">
        <v>480</v>
      </c>
      <c r="AK8" s="936" t="s">
        <v>965</v>
      </c>
      <c r="AL8" s="945" t="s">
        <v>6</v>
      </c>
    </row>
    <row r="9" spans="1:38" ht="69.75" customHeight="1" x14ac:dyDescent="0.2">
      <c r="A9" s="1403">
        <v>120101</v>
      </c>
      <c r="B9" s="1394" t="s">
        <v>638</v>
      </c>
      <c r="C9" s="839">
        <v>6</v>
      </c>
      <c r="D9" s="1074">
        <v>1</v>
      </c>
      <c r="E9" s="839"/>
      <c r="F9" s="839"/>
      <c r="G9" s="839"/>
      <c r="H9" s="839"/>
      <c r="I9" s="889"/>
      <c r="J9" s="889"/>
      <c r="K9" s="571" t="s">
        <v>635</v>
      </c>
      <c r="L9" s="591">
        <v>93141506</v>
      </c>
      <c r="M9" s="591" t="s">
        <v>636</v>
      </c>
      <c r="N9" s="598" t="s">
        <v>637</v>
      </c>
      <c r="O9" s="619">
        <v>10106</v>
      </c>
      <c r="P9" s="629" t="s">
        <v>919</v>
      </c>
      <c r="Q9" s="619" t="s">
        <v>921</v>
      </c>
      <c r="R9" s="573" t="s">
        <v>97</v>
      </c>
      <c r="S9" s="573" t="s">
        <v>560</v>
      </c>
      <c r="T9" s="574">
        <v>3</v>
      </c>
      <c r="U9" s="617">
        <v>1</v>
      </c>
      <c r="V9" s="997" t="s">
        <v>611</v>
      </c>
      <c r="W9" s="846" t="str">
        <f>IF(V9=listas!$C$1,listas!$B$1,IF(V9=listas!$C$2,listas!$B$2,IF(V9=listas!$C$3,listas!$B$3,IF(V9=listas!$C$4,listas!$B$4,IF(V9=listas!$C$5,listas!$B$5,IF(V9=listas!$C$6,listas!$B$6,IF(V9=listas!$C$7,listas!$B$7,IF(V9=listas!$C$8,listas!$B$8,""))))))))</f>
        <v>CCE-10</v>
      </c>
      <c r="X9" s="803">
        <v>2909985</v>
      </c>
      <c r="Y9" s="803"/>
      <c r="Z9" s="803"/>
      <c r="AA9" s="803">
        <f>SUM(X9:Z9)</f>
        <v>2909985</v>
      </c>
      <c r="AB9" s="803">
        <v>2909985</v>
      </c>
      <c r="AC9" s="803"/>
      <c r="AD9" s="803"/>
      <c r="AE9" s="803">
        <f>+AB9+AC9+AD9</f>
        <v>2909985</v>
      </c>
      <c r="AF9" s="803">
        <v>43236</v>
      </c>
      <c r="AG9" s="803">
        <v>73</v>
      </c>
      <c r="AH9" s="803" t="s">
        <v>1065</v>
      </c>
      <c r="AI9" s="803"/>
      <c r="AJ9" s="803"/>
      <c r="AK9" s="803"/>
      <c r="AL9" s="803"/>
    </row>
    <row r="10" spans="1:38" ht="18.75" customHeight="1" x14ac:dyDescent="0.2">
      <c r="A10" s="1403"/>
      <c r="B10" s="1394"/>
      <c r="C10" s="1098"/>
      <c r="D10" s="1099"/>
      <c r="E10" s="586"/>
      <c r="F10" s="586"/>
      <c r="G10" s="586"/>
      <c r="H10" s="586"/>
      <c r="I10" s="586"/>
      <c r="J10" s="586"/>
      <c r="K10" s="1100" t="s">
        <v>1070</v>
      </c>
      <c r="L10" s="591"/>
      <c r="M10" s="591"/>
      <c r="N10" s="598"/>
      <c r="O10" s="619"/>
      <c r="P10" s="629"/>
      <c r="Q10" s="619"/>
      <c r="R10" s="573"/>
      <c r="S10" s="573"/>
      <c r="T10" s="574"/>
      <c r="U10" s="617"/>
      <c r="V10" s="1097"/>
      <c r="W10" s="846"/>
      <c r="X10" s="803">
        <f>3000000-AB9</f>
        <v>90015</v>
      </c>
      <c r="Y10" s="803"/>
      <c r="Z10" s="803"/>
      <c r="AA10" s="803">
        <f>+X10+Y10+Z10</f>
        <v>90015</v>
      </c>
      <c r="AB10" s="803"/>
      <c r="AC10" s="803"/>
      <c r="AD10" s="803"/>
      <c r="AE10" s="803"/>
      <c r="AF10" s="803"/>
      <c r="AG10" s="803"/>
      <c r="AH10" s="803"/>
      <c r="AI10" s="803"/>
      <c r="AJ10" s="803"/>
      <c r="AK10" s="803"/>
      <c r="AL10" s="803"/>
    </row>
    <row r="11" spans="1:38" ht="15" customHeight="1" x14ac:dyDescent="0.2">
      <c r="A11" s="1403"/>
      <c r="B11" s="1394"/>
      <c r="C11" s="1416" t="s">
        <v>500</v>
      </c>
      <c r="D11" s="1417"/>
      <c r="E11" s="1417"/>
      <c r="F11" s="1417"/>
      <c r="G11" s="1417"/>
      <c r="H11" s="1417"/>
      <c r="I11" s="1417"/>
      <c r="J11" s="1417"/>
      <c r="K11" s="1417"/>
      <c r="L11" s="1417"/>
      <c r="M11" s="1417"/>
      <c r="N11" s="1417"/>
      <c r="O11" s="1417"/>
      <c r="P11" s="1417"/>
      <c r="Q11" s="1417"/>
      <c r="R11" s="1417"/>
      <c r="S11" s="1417"/>
      <c r="T11" s="1417"/>
      <c r="U11" s="1417"/>
      <c r="V11" s="1418"/>
      <c r="W11" s="654"/>
      <c r="X11" s="804">
        <f>+X9+X10</f>
        <v>3000000</v>
      </c>
      <c r="Y11" s="804"/>
      <c r="Z11" s="804"/>
      <c r="AA11" s="804">
        <f>+AA9+AA10</f>
        <v>3000000</v>
      </c>
      <c r="AB11" s="804">
        <f>SUM(AB9:AB9)</f>
        <v>2909985</v>
      </c>
      <c r="AC11" s="804"/>
      <c r="AD11" s="804"/>
      <c r="AE11" s="804">
        <f>SUM(AE9:AE9)</f>
        <v>2909985</v>
      </c>
      <c r="AF11" s="804"/>
      <c r="AG11" s="804"/>
      <c r="AH11" s="804"/>
      <c r="AI11" s="804">
        <v>2909985</v>
      </c>
      <c r="AJ11" s="804"/>
      <c r="AK11" s="804"/>
      <c r="AL11" s="804">
        <f>+AI11+AJ11+AK11</f>
        <v>2909985</v>
      </c>
    </row>
    <row r="12" spans="1:38" ht="45" customHeight="1" x14ac:dyDescent="0.2">
      <c r="A12" s="1400">
        <v>3120102</v>
      </c>
      <c r="B12" s="1380" t="s">
        <v>645</v>
      </c>
      <c r="C12" s="900">
        <v>7</v>
      </c>
      <c r="D12" s="1074">
        <v>4</v>
      </c>
      <c r="E12" s="840"/>
      <c r="F12" s="840"/>
      <c r="G12" s="840"/>
      <c r="H12" s="840"/>
      <c r="I12" s="890"/>
      <c r="J12" s="890"/>
      <c r="K12" s="613" t="s">
        <v>646</v>
      </c>
      <c r="L12" s="599">
        <v>81111811</v>
      </c>
      <c r="M12" s="557" t="s">
        <v>502</v>
      </c>
      <c r="N12" s="600" t="s">
        <v>568</v>
      </c>
      <c r="O12" s="619">
        <v>20102</v>
      </c>
      <c r="P12" s="629" t="s">
        <v>908</v>
      </c>
      <c r="Q12" s="619" t="s">
        <v>922</v>
      </c>
      <c r="R12" s="593" t="s">
        <v>358</v>
      </c>
      <c r="S12" s="593" t="s">
        <v>358</v>
      </c>
      <c r="T12" s="589">
        <v>180</v>
      </c>
      <c r="U12" s="617">
        <v>0</v>
      </c>
      <c r="V12" s="997" t="s">
        <v>626</v>
      </c>
      <c r="W12" s="846" t="str">
        <f>IF(V12=listas!$C$1,listas!$B$1,IF(V12=listas!$C$2,listas!$B$2,IF(V12=listas!$C$3,listas!$B$3,IF(V12=listas!$C$4,listas!$B$4,IF(V12=listas!$C$5,listas!$B$5,IF(V12=listas!$C$6,listas!$B$6,IF(V12=listas!$C$7,listas!$B$7,IF(V12=listas!$C$8,listas!$B$8,""))))))))</f>
        <v>CCE-05</v>
      </c>
      <c r="X12" s="805">
        <v>32158435</v>
      </c>
      <c r="Y12" s="803"/>
      <c r="Z12" s="803"/>
      <c r="AA12" s="803">
        <f t="shared" ref="AA12:AA25" si="0">+X12+Y12+Z12</f>
        <v>32158435</v>
      </c>
      <c r="AB12" s="805"/>
      <c r="AC12" s="803"/>
      <c r="AD12" s="803"/>
      <c r="AE12" s="803"/>
      <c r="AF12" s="803"/>
      <c r="AG12" s="805"/>
      <c r="AH12" s="803"/>
      <c r="AI12" s="803"/>
      <c r="AJ12" s="803"/>
      <c r="AK12" s="803"/>
      <c r="AL12" s="803"/>
    </row>
    <row r="13" spans="1:38" ht="42" customHeight="1" x14ac:dyDescent="0.2">
      <c r="A13" s="1401"/>
      <c r="B13" s="1381"/>
      <c r="C13" s="900">
        <v>153</v>
      </c>
      <c r="D13" s="985"/>
      <c r="E13" s="841"/>
      <c r="F13" s="841"/>
      <c r="G13" s="841"/>
      <c r="H13" s="841"/>
      <c r="I13" s="891"/>
      <c r="J13" s="891"/>
      <c r="K13" s="613" t="s">
        <v>1053</v>
      </c>
      <c r="L13" s="599">
        <v>81111811</v>
      </c>
      <c r="M13" s="557" t="s">
        <v>502</v>
      </c>
      <c r="N13" s="600" t="s">
        <v>568</v>
      </c>
      <c r="O13" s="884">
        <v>10106</v>
      </c>
      <c r="P13" s="622" t="s">
        <v>919</v>
      </c>
      <c r="Q13" s="884" t="s">
        <v>922</v>
      </c>
      <c r="R13" s="593" t="s">
        <v>104</v>
      </c>
      <c r="S13" s="593" t="s">
        <v>104</v>
      </c>
      <c r="T13" s="912">
        <v>3</v>
      </c>
      <c r="U13" s="617">
        <v>1</v>
      </c>
      <c r="V13" s="1037" t="s">
        <v>626</v>
      </c>
      <c r="W13" s="846" t="str">
        <f>IF(V13=listas!$C$1,listas!$B$1,IF(V13=listas!$C$2,listas!$B$2,IF(V13=listas!$C$3,listas!$B$3,IF(V13=listas!$C$4,listas!$B$4,IF(V13=listas!$C$5,listas!$B$5,IF(V13=listas!$C$6,listas!$B$6,IF(V13=listas!$C$7,listas!$B$7,IF(V13=listas!$C$8,listas!$B$8,""))))))))</f>
        <v>CCE-05</v>
      </c>
      <c r="X13" s="805">
        <f>9587670-1638481</f>
        <v>7949189</v>
      </c>
      <c r="Y13" s="803"/>
      <c r="Z13" s="803"/>
      <c r="AA13" s="803">
        <f t="shared" si="0"/>
        <v>7949189</v>
      </c>
      <c r="AB13" s="805">
        <v>7949189</v>
      </c>
      <c r="AC13" s="803"/>
      <c r="AD13" s="803"/>
      <c r="AE13" s="803">
        <f>+AB13+AC13+AD13</f>
        <v>7949189</v>
      </c>
      <c r="AF13" s="938">
        <v>43185</v>
      </c>
      <c r="AG13" s="990" t="s">
        <v>1055</v>
      </c>
      <c r="AH13" s="803" t="s">
        <v>1054</v>
      </c>
      <c r="AI13" s="803"/>
      <c r="AJ13" s="803"/>
      <c r="AK13" s="803"/>
      <c r="AL13" s="803"/>
    </row>
    <row r="14" spans="1:38" ht="27" customHeight="1" x14ac:dyDescent="0.2">
      <c r="A14" s="1401"/>
      <c r="B14" s="1381"/>
      <c r="C14" s="900">
        <v>154</v>
      </c>
      <c r="D14" s="1074">
        <v>6</v>
      </c>
      <c r="E14" s="841"/>
      <c r="F14" s="841"/>
      <c r="G14" s="841"/>
      <c r="H14" s="841"/>
      <c r="I14" s="891"/>
      <c r="J14" s="891"/>
      <c r="K14" s="613" t="s">
        <v>1052</v>
      </c>
      <c r="L14" s="599">
        <v>81111811</v>
      </c>
      <c r="M14" s="557" t="s">
        <v>502</v>
      </c>
      <c r="N14" s="600" t="s">
        <v>568</v>
      </c>
      <c r="O14" s="884">
        <v>10106</v>
      </c>
      <c r="P14" s="622" t="s">
        <v>919</v>
      </c>
      <c r="Q14" s="884" t="s">
        <v>922</v>
      </c>
      <c r="R14" s="593" t="s">
        <v>561</v>
      </c>
      <c r="S14" s="593" t="s">
        <v>561</v>
      </c>
      <c r="T14" s="912">
        <v>180</v>
      </c>
      <c r="U14" s="617">
        <v>0</v>
      </c>
      <c r="V14" s="1037" t="s">
        <v>626</v>
      </c>
      <c r="W14" s="846" t="str">
        <f>IF(V14=listas!$C$1,listas!$B$1,IF(V14=listas!$C$2,listas!$B$2,IF(V14=listas!$C$3,listas!$B$3,IF(V14=listas!$C$4,listas!$B$4,IF(V14=listas!$C$5,listas!$B$5,IF(V14=listas!$C$6,listas!$B$6,IF(V14=listas!$C$7,listas!$B$7,IF(V14=listas!$C$8,listas!$B$8,""))))))))</f>
        <v>CCE-05</v>
      </c>
      <c r="X14" s="805">
        <f>9587671.2+1638480</f>
        <v>11226151.199999999</v>
      </c>
      <c r="Y14" s="803"/>
      <c r="Z14" s="803"/>
      <c r="AA14" s="803">
        <f t="shared" si="0"/>
        <v>11226151.199999999</v>
      </c>
      <c r="AB14" s="805"/>
      <c r="AC14" s="803"/>
      <c r="AD14" s="803"/>
      <c r="AE14" s="803"/>
      <c r="AF14" s="803"/>
      <c r="AG14" s="805"/>
      <c r="AH14" s="803"/>
      <c r="AI14" s="803"/>
      <c r="AJ14" s="803"/>
      <c r="AK14" s="803"/>
      <c r="AL14" s="803"/>
    </row>
    <row r="15" spans="1:38" ht="51.75" customHeight="1" x14ac:dyDescent="0.2">
      <c r="A15" s="1401"/>
      <c r="B15" s="1381"/>
      <c r="C15" s="900">
        <v>135</v>
      </c>
      <c r="D15" s="1074">
        <v>8</v>
      </c>
      <c r="E15" s="591" t="s">
        <v>804</v>
      </c>
      <c r="F15" s="878">
        <v>43110</v>
      </c>
      <c r="G15" s="878">
        <v>43112</v>
      </c>
      <c r="H15" s="878">
        <v>43112</v>
      </c>
      <c r="I15" s="894">
        <v>43118</v>
      </c>
      <c r="J15" s="891"/>
      <c r="K15" s="613" t="s">
        <v>647</v>
      </c>
      <c r="L15" s="599">
        <v>81112500</v>
      </c>
      <c r="M15" s="557" t="s">
        <v>502</v>
      </c>
      <c r="N15" s="600" t="s">
        <v>568</v>
      </c>
      <c r="O15" s="884">
        <v>20102</v>
      </c>
      <c r="P15" s="622" t="s">
        <v>908</v>
      </c>
      <c r="Q15" s="884" t="s">
        <v>923</v>
      </c>
      <c r="R15" s="593" t="s">
        <v>559</v>
      </c>
      <c r="S15" s="593" t="s">
        <v>559</v>
      </c>
      <c r="T15" s="912">
        <v>360</v>
      </c>
      <c r="U15" s="617">
        <v>0</v>
      </c>
      <c r="V15" s="997" t="s">
        <v>626</v>
      </c>
      <c r="W15" s="846" t="str">
        <f>IF(V15=listas!$C$1,listas!$B$1,IF(V15=listas!$C$2,listas!$B$2,IF(V15=listas!$C$3,listas!$B$3,IF(V15=listas!$C$4,listas!$B$4,IF(V15=listas!$C$5,listas!$B$5,IF(V15=listas!$C$6,listas!$B$6,IF(V15=listas!$C$7,listas!$B$7,IF(V15=listas!$C$8,listas!$B$8,""))))))))</f>
        <v>CCE-05</v>
      </c>
      <c r="X15" s="805">
        <f>8068022-114711</f>
        <v>7953311</v>
      </c>
      <c r="Y15" s="803"/>
      <c r="Z15" s="803"/>
      <c r="AA15" s="803">
        <f t="shared" si="0"/>
        <v>7953311</v>
      </c>
      <c r="AB15" s="805">
        <f>8068022-114711</f>
        <v>7953311</v>
      </c>
      <c r="AC15" s="803"/>
      <c r="AD15" s="803"/>
      <c r="AE15" s="803">
        <f t="shared" ref="AE15" si="1">+AB15+AC15+AD15</f>
        <v>7953311</v>
      </c>
      <c r="AF15" s="938">
        <v>43122</v>
      </c>
      <c r="AG15" s="990">
        <v>43</v>
      </c>
      <c r="AH15" s="803" t="s">
        <v>970</v>
      </c>
      <c r="AI15" s="803"/>
      <c r="AJ15" s="803"/>
      <c r="AK15" s="803"/>
      <c r="AL15" s="803"/>
    </row>
    <row r="16" spans="1:38" ht="28.5" customHeight="1" x14ac:dyDescent="0.2">
      <c r="A16" s="1401"/>
      <c r="B16" s="1381"/>
      <c r="C16" s="1035">
        <v>11</v>
      </c>
      <c r="D16" s="1074">
        <v>30</v>
      </c>
      <c r="E16" s="1034"/>
      <c r="F16" s="841"/>
      <c r="G16" s="841"/>
      <c r="H16" s="841"/>
      <c r="I16" s="891"/>
      <c r="J16" s="891"/>
      <c r="K16" s="613" t="s">
        <v>648</v>
      </c>
      <c r="L16" s="599">
        <v>81112500</v>
      </c>
      <c r="M16" s="557" t="s">
        <v>502</v>
      </c>
      <c r="N16" s="600" t="s">
        <v>568</v>
      </c>
      <c r="O16" s="619">
        <v>20102</v>
      </c>
      <c r="P16" s="629" t="s">
        <v>908</v>
      </c>
      <c r="Q16" s="884" t="s">
        <v>848</v>
      </c>
      <c r="R16" s="593" t="s">
        <v>97</v>
      </c>
      <c r="S16" s="593" t="s">
        <v>97</v>
      </c>
      <c r="T16" s="912">
        <v>360</v>
      </c>
      <c r="U16" s="617">
        <v>0</v>
      </c>
      <c r="V16" s="1035" t="s">
        <v>611</v>
      </c>
      <c r="W16" s="846" t="str">
        <f>IF(V16=listas!$C$1,listas!$B$1,IF(V16=listas!$C$2,listas!$B$2,IF(V16=listas!$C$3,listas!$B$3,IF(V16=listas!$C$4,listas!$B$4,IF(V16=listas!$C$5,listas!$B$5,IF(V16=listas!$C$6,listas!$B$6,IF(V16=listas!$C$7,listas!$B$7,IF(V16=listas!$C$8,listas!$B$8,""))))))))</f>
        <v>CCE-10</v>
      </c>
      <c r="X16" s="805">
        <f>21370849+114711+500000</f>
        <v>21985560</v>
      </c>
      <c r="Y16" s="803"/>
      <c r="Z16" s="803"/>
      <c r="AA16" s="803">
        <f t="shared" si="0"/>
        <v>21985560</v>
      </c>
      <c r="AB16" s="805">
        <v>21823664</v>
      </c>
      <c r="AC16" s="803"/>
      <c r="AD16" s="803"/>
      <c r="AE16" s="803">
        <f>+AB16+AC16+AD16</f>
        <v>21823664</v>
      </c>
      <c r="AF16" s="1067">
        <v>43206</v>
      </c>
      <c r="AG16" s="990">
        <v>71</v>
      </c>
      <c r="AH16" s="803" t="s">
        <v>1057</v>
      </c>
      <c r="AI16" s="803"/>
      <c r="AJ16" s="803"/>
      <c r="AK16" s="803"/>
      <c r="AL16" s="803"/>
    </row>
    <row r="17" spans="1:38" ht="37.5" customHeight="1" x14ac:dyDescent="0.2">
      <c r="A17" s="1401"/>
      <c r="B17" s="1381"/>
      <c r="C17" s="900">
        <v>12</v>
      </c>
      <c r="D17" s="1074">
        <v>32</v>
      </c>
      <c r="E17" s="841"/>
      <c r="F17" s="841"/>
      <c r="G17" s="841"/>
      <c r="H17" s="841"/>
      <c r="I17" s="891"/>
      <c r="J17" s="891"/>
      <c r="K17" s="613" t="s">
        <v>649</v>
      </c>
      <c r="L17" s="599" t="s">
        <v>717</v>
      </c>
      <c r="M17" s="557" t="s">
        <v>502</v>
      </c>
      <c r="N17" s="600" t="s">
        <v>568</v>
      </c>
      <c r="O17" s="619">
        <v>20102</v>
      </c>
      <c r="P17" s="629" t="s">
        <v>908</v>
      </c>
      <c r="Q17" s="619" t="s">
        <v>848</v>
      </c>
      <c r="R17" s="593" t="s">
        <v>564</v>
      </c>
      <c r="S17" s="593" t="s">
        <v>564</v>
      </c>
      <c r="T17" s="594">
        <v>360</v>
      </c>
      <c r="U17" s="617">
        <v>0</v>
      </c>
      <c r="V17" s="997" t="s">
        <v>611</v>
      </c>
      <c r="W17" s="846" t="str">
        <f>IF(V17=listas!$C$1,listas!$B$1,IF(V17=listas!$C$2,listas!$B$2,IF(V17=listas!$C$3,listas!$B$3,IF(V17=listas!$C$4,listas!$B$4,IF(V17=listas!$C$5,listas!$B$5,IF(V17=listas!$C$6,listas!$B$6,IF(V17=listas!$C$7,listas!$B$7,IF(V17=listas!$C$8,listas!$B$8,""))))))))</f>
        <v>CCE-10</v>
      </c>
      <c r="X17" s="805">
        <v>15862775</v>
      </c>
      <c r="Y17" s="803"/>
      <c r="Z17" s="803"/>
      <c r="AA17" s="803">
        <f t="shared" si="0"/>
        <v>15862775</v>
      </c>
      <c r="AB17" s="805"/>
      <c r="AC17" s="803"/>
      <c r="AD17" s="803"/>
      <c r="AE17" s="803"/>
      <c r="AF17" s="803"/>
      <c r="AG17" s="990"/>
      <c r="AH17" s="803"/>
      <c r="AI17" s="803"/>
      <c r="AJ17" s="803"/>
      <c r="AK17" s="803"/>
      <c r="AL17" s="803"/>
    </row>
    <row r="18" spans="1:38" ht="24.75" customHeight="1" x14ac:dyDescent="0.2">
      <c r="A18" s="1401"/>
      <c r="B18" s="1381"/>
      <c r="C18" s="1035">
        <v>13</v>
      </c>
      <c r="D18" s="1035"/>
      <c r="E18" s="1034"/>
      <c r="F18" s="841"/>
      <c r="G18" s="841"/>
      <c r="H18" s="841"/>
      <c r="I18" s="891"/>
      <c r="J18" s="891"/>
      <c r="K18" s="613" t="s">
        <v>650</v>
      </c>
      <c r="L18" s="599">
        <v>81112200</v>
      </c>
      <c r="M18" s="557" t="s">
        <v>502</v>
      </c>
      <c r="N18" s="600" t="s">
        <v>568</v>
      </c>
      <c r="O18" s="1025">
        <v>20102</v>
      </c>
      <c r="P18" s="1026" t="s">
        <v>908</v>
      </c>
      <c r="Q18" s="884" t="s">
        <v>848</v>
      </c>
      <c r="R18" s="593" t="s">
        <v>389</v>
      </c>
      <c r="S18" s="593" t="s">
        <v>389</v>
      </c>
      <c r="T18" s="594">
        <v>90</v>
      </c>
      <c r="U18" s="617">
        <v>0</v>
      </c>
      <c r="V18" s="1035" t="s">
        <v>611</v>
      </c>
      <c r="W18" s="846" t="str">
        <f>IF(V18=listas!$C$1,listas!$B$1,IF(V18=listas!$C$2,listas!$B$2,IF(V18=listas!$C$3,listas!$B$3,IF(V18=listas!$C$4,listas!$B$4,IF(V18=listas!$C$5,listas!$B$5,IF(V18=listas!$C$6,listas!$B$6,IF(V18=listas!$C$7,listas!$B$7,IF(V18=listas!$C$8,listas!$B$8,""))))))))</f>
        <v>CCE-10</v>
      </c>
      <c r="X18" s="805">
        <f>19008078-19008078</f>
        <v>0</v>
      </c>
      <c r="Y18" s="803"/>
      <c r="Z18" s="803"/>
      <c r="AA18" s="803">
        <f t="shared" si="0"/>
        <v>0</v>
      </c>
      <c r="AB18" s="805"/>
      <c r="AC18" s="803"/>
      <c r="AD18" s="803"/>
      <c r="AE18" s="803"/>
      <c r="AF18" s="803"/>
      <c r="AG18" s="990"/>
      <c r="AH18" s="803"/>
      <c r="AI18" s="803"/>
      <c r="AJ18" s="803"/>
      <c r="AK18" s="803"/>
      <c r="AL18" s="803"/>
    </row>
    <row r="19" spans="1:38" ht="32.25" customHeight="1" x14ac:dyDescent="0.2">
      <c r="A19" s="1401"/>
      <c r="B19" s="1381"/>
      <c r="C19" s="1020">
        <v>155</v>
      </c>
      <c r="D19" s="1074">
        <v>33</v>
      </c>
      <c r="E19" s="1019"/>
      <c r="F19" s="1019"/>
      <c r="G19" s="1019"/>
      <c r="H19" s="1019"/>
      <c r="I19" s="1019"/>
      <c r="J19" s="1019"/>
      <c r="K19" s="613" t="s">
        <v>1049</v>
      </c>
      <c r="L19" s="599">
        <v>81112500</v>
      </c>
      <c r="M19" s="557" t="s">
        <v>502</v>
      </c>
      <c r="N19" s="600" t="s">
        <v>568</v>
      </c>
      <c r="O19" s="884">
        <v>20101</v>
      </c>
      <c r="P19" s="622" t="s">
        <v>911</v>
      </c>
      <c r="Q19" s="884" t="s">
        <v>1073</v>
      </c>
      <c r="R19" s="593" t="s">
        <v>358</v>
      </c>
      <c r="S19" s="593" t="s">
        <v>101</v>
      </c>
      <c r="T19" s="594">
        <v>3</v>
      </c>
      <c r="U19" s="617">
        <v>1</v>
      </c>
      <c r="V19" s="1068" t="s">
        <v>1050</v>
      </c>
      <c r="W19" s="846" t="s">
        <v>1045</v>
      </c>
      <c r="X19" s="805">
        <v>44859079</v>
      </c>
      <c r="Y19" s="803"/>
      <c r="Z19" s="803"/>
      <c r="AA19" s="803">
        <f>+X19+Y19+Z19</f>
        <v>44859079</v>
      </c>
      <c r="AB19" s="805"/>
      <c r="AC19" s="803"/>
      <c r="AD19" s="803"/>
      <c r="AE19" s="803"/>
      <c r="AF19" s="803"/>
      <c r="AG19" s="990"/>
      <c r="AH19" s="803"/>
      <c r="AI19" s="803"/>
      <c r="AJ19" s="803"/>
      <c r="AK19" s="803"/>
      <c r="AL19" s="803"/>
    </row>
    <row r="20" spans="1:38" ht="59.25" customHeight="1" x14ac:dyDescent="0.2">
      <c r="A20" s="1401"/>
      <c r="B20" s="1381"/>
      <c r="C20" s="1035">
        <v>160</v>
      </c>
      <c r="D20" s="1074">
        <v>34</v>
      </c>
      <c r="E20" s="1034"/>
      <c r="F20" s="841"/>
      <c r="G20" s="841"/>
      <c r="H20" s="841"/>
      <c r="I20" s="891"/>
      <c r="J20" s="891"/>
      <c r="K20" s="613" t="s">
        <v>1064</v>
      </c>
      <c r="L20" s="599" t="s">
        <v>1069</v>
      </c>
      <c r="M20" s="557" t="s">
        <v>502</v>
      </c>
      <c r="N20" s="600" t="s">
        <v>568</v>
      </c>
      <c r="O20" s="884">
        <v>20102</v>
      </c>
      <c r="P20" s="622" t="s">
        <v>908</v>
      </c>
      <c r="Q20" s="884" t="s">
        <v>924</v>
      </c>
      <c r="R20" s="593" t="s">
        <v>389</v>
      </c>
      <c r="S20" s="593" t="s">
        <v>389</v>
      </c>
      <c r="T20" s="594">
        <v>7</v>
      </c>
      <c r="U20" s="617">
        <v>1</v>
      </c>
      <c r="V20" s="1073" t="s">
        <v>611</v>
      </c>
      <c r="W20" s="846" t="str">
        <f>IF(V20=listas!$C$1,listas!$B$1,IF(V20=listas!$C$2,listas!$B$2,IF(V20=listas!$C$3,listas!$B$3,IF(V20=listas!$C$4,listas!$B$4,IF(V20=listas!$C$5,listas!$B$5,IF(V20=listas!$C$6,listas!$B$6,IF(V20=listas!$C$7,listas!$B$7,IF(V20=listas!$C$8,listas!$B$8,""))))))))</f>
        <v>CCE-10</v>
      </c>
      <c r="X20" s="805">
        <v>8756500</v>
      </c>
      <c r="Y20" s="803"/>
      <c r="Z20" s="803"/>
      <c r="AA20" s="803">
        <f t="shared" si="0"/>
        <v>8756500</v>
      </c>
      <c r="AB20" s="805">
        <v>4600000</v>
      </c>
      <c r="AC20" s="803"/>
      <c r="AD20" s="803"/>
      <c r="AE20" s="803">
        <f>+AB20+AC20+AD20</f>
        <v>4600000</v>
      </c>
      <c r="AF20" s="1067">
        <v>43272</v>
      </c>
      <c r="AG20" s="990">
        <v>76</v>
      </c>
      <c r="AH20" s="803" t="s">
        <v>1075</v>
      </c>
      <c r="AI20" s="803"/>
      <c r="AJ20" s="803"/>
      <c r="AK20" s="803"/>
      <c r="AL20" s="803"/>
    </row>
    <row r="21" spans="1:38" ht="21.75" customHeight="1" x14ac:dyDescent="0.2">
      <c r="A21" s="1401"/>
      <c r="B21" s="1381"/>
      <c r="C21" s="1101"/>
      <c r="D21" s="1074"/>
      <c r="E21" s="1102"/>
      <c r="F21" s="1102"/>
      <c r="G21" s="1102"/>
      <c r="H21" s="1102"/>
      <c r="I21" s="1102"/>
      <c r="J21" s="1102"/>
      <c r="K21" s="613" t="s">
        <v>1074</v>
      </c>
      <c r="L21" s="599"/>
      <c r="M21" s="557"/>
      <c r="N21" s="600"/>
      <c r="O21" s="884"/>
      <c r="P21" s="622"/>
      <c r="Q21" s="884"/>
      <c r="R21" s="593"/>
      <c r="S21" s="593"/>
      <c r="T21" s="594"/>
      <c r="U21" s="617"/>
      <c r="V21" s="1101"/>
      <c r="W21" s="846"/>
      <c r="X21" s="805">
        <f>8756500-AB20</f>
        <v>4156500</v>
      </c>
      <c r="Y21" s="803"/>
      <c r="Z21" s="803"/>
      <c r="AA21" s="803">
        <f>+X21+Y21+Z21</f>
        <v>4156500</v>
      </c>
      <c r="AB21" s="805"/>
      <c r="AC21" s="803"/>
      <c r="AD21" s="803"/>
      <c r="AE21" s="803"/>
      <c r="AF21" s="1067"/>
      <c r="AG21" s="990"/>
      <c r="AH21" s="803"/>
      <c r="AI21" s="803"/>
      <c r="AJ21" s="803"/>
      <c r="AK21" s="803"/>
      <c r="AL21" s="803"/>
    </row>
    <row r="22" spans="1:38" ht="20.25" customHeight="1" x14ac:dyDescent="0.2">
      <c r="A22" s="1401"/>
      <c r="B22" s="1381"/>
      <c r="C22" s="900">
        <v>15</v>
      </c>
      <c r="D22" s="999"/>
      <c r="E22" s="841"/>
      <c r="F22" s="841"/>
      <c r="G22" s="841"/>
      <c r="H22" s="841"/>
      <c r="I22" s="891"/>
      <c r="J22" s="891"/>
      <c r="K22" s="613" t="s">
        <v>651</v>
      </c>
      <c r="L22" s="599">
        <v>81112500</v>
      </c>
      <c r="M22" s="557" t="s">
        <v>502</v>
      </c>
      <c r="N22" s="600" t="s">
        <v>568</v>
      </c>
      <c r="O22" s="884">
        <v>20102</v>
      </c>
      <c r="P22" s="622" t="s">
        <v>908</v>
      </c>
      <c r="Q22" s="884" t="s">
        <v>848</v>
      </c>
      <c r="R22" s="593" t="s">
        <v>358</v>
      </c>
      <c r="S22" s="593" t="s">
        <v>358</v>
      </c>
      <c r="T22" s="594">
        <v>90</v>
      </c>
      <c r="U22" s="617">
        <v>0</v>
      </c>
      <c r="V22" s="1037" t="s">
        <v>627</v>
      </c>
      <c r="W22" s="846" t="str">
        <f>IF(V22=listas!$C$1,listas!$B$1,IF(V22=listas!$C$2,listas!$B$2,IF(V22=listas!$C$3,listas!$B$3,IF(V22=listas!$C$4,listas!$B$4,IF(V22=listas!$C$5,listas!$B$5,IF(V22=listas!$C$6,listas!$B$6,IF(V22=listas!$C$7,listas!$B$7,IF(V22=listas!$C$8,listas!$B$8,""))))))))</f>
        <v>CCE-06</v>
      </c>
      <c r="X22" s="805">
        <f>27000000-27000000</f>
        <v>0</v>
      </c>
      <c r="Y22" s="803"/>
      <c r="Z22" s="803"/>
      <c r="AA22" s="803">
        <f t="shared" si="0"/>
        <v>0</v>
      </c>
      <c r="AB22" s="805"/>
      <c r="AC22" s="803"/>
      <c r="AD22" s="803"/>
      <c r="AE22" s="803"/>
      <c r="AF22" s="803"/>
      <c r="AG22" s="805"/>
      <c r="AH22" s="803"/>
      <c r="AI22" s="803"/>
      <c r="AJ22" s="803"/>
      <c r="AK22" s="803"/>
      <c r="AL22" s="803"/>
    </row>
    <row r="23" spans="1:38" ht="28.5" customHeight="1" x14ac:dyDescent="0.2">
      <c r="A23" s="1401"/>
      <c r="B23" s="1381"/>
      <c r="C23" s="900">
        <v>16</v>
      </c>
      <c r="D23" s="1074">
        <v>35</v>
      </c>
      <c r="E23" s="841"/>
      <c r="F23" s="841"/>
      <c r="G23" s="841"/>
      <c r="H23" s="841"/>
      <c r="I23" s="891"/>
      <c r="J23" s="891"/>
      <c r="K23" s="613" t="s">
        <v>725</v>
      </c>
      <c r="L23" s="599">
        <v>81111500</v>
      </c>
      <c r="M23" s="557" t="s">
        <v>502</v>
      </c>
      <c r="N23" s="600" t="s">
        <v>568</v>
      </c>
      <c r="O23" s="619">
        <v>20102</v>
      </c>
      <c r="P23" s="629" t="s">
        <v>908</v>
      </c>
      <c r="Q23" s="619" t="s">
        <v>924</v>
      </c>
      <c r="R23" s="593" t="s">
        <v>39</v>
      </c>
      <c r="S23" s="593" t="s">
        <v>39</v>
      </c>
      <c r="T23" s="594">
        <v>240</v>
      </c>
      <c r="U23" s="617">
        <v>0</v>
      </c>
      <c r="V23" s="997" t="s">
        <v>611</v>
      </c>
      <c r="W23" s="846" t="str">
        <f>IF(V23=listas!$C$1,listas!$B$1,IF(V23=listas!$C$2,listas!$B$2,IF(V23=listas!$C$3,listas!$B$3,IF(V23=listas!$C$4,listas!$B$4,IF(V23=listas!$C$5,listas!$B$5,IF(V23=listas!$C$6,listas!$B$6,IF(V23=listas!$C$7,listas!$B$7,IF(V23=listas!$C$8,listas!$B$8,""))))))))</f>
        <v>CCE-10</v>
      </c>
      <c r="X23" s="805">
        <v>8000000</v>
      </c>
      <c r="Y23" s="803"/>
      <c r="Z23" s="803"/>
      <c r="AA23" s="803">
        <f t="shared" si="0"/>
        <v>8000000</v>
      </c>
      <c r="AB23" s="805"/>
      <c r="AC23" s="803"/>
      <c r="AD23" s="803"/>
      <c r="AE23" s="803"/>
      <c r="AF23" s="803"/>
      <c r="AG23" s="805"/>
      <c r="AH23" s="803"/>
      <c r="AI23" s="803"/>
      <c r="AJ23" s="803"/>
      <c r="AK23" s="803"/>
      <c r="AL23" s="803"/>
    </row>
    <row r="24" spans="1:38" ht="66.75" customHeight="1" x14ac:dyDescent="0.2">
      <c r="A24" s="1401"/>
      <c r="B24" s="1381"/>
      <c r="C24" s="1037">
        <v>159</v>
      </c>
      <c r="D24" s="1074">
        <v>37</v>
      </c>
      <c r="E24" s="1038"/>
      <c r="F24" s="1038"/>
      <c r="G24" s="1038"/>
      <c r="H24" s="1038"/>
      <c r="I24" s="1038"/>
      <c r="J24" s="1038"/>
      <c r="K24" s="613" t="s">
        <v>1060</v>
      </c>
      <c r="L24" s="599" t="s">
        <v>1059</v>
      </c>
      <c r="M24" s="1080" t="s">
        <v>641</v>
      </c>
      <c r="N24" s="570" t="s">
        <v>642</v>
      </c>
      <c r="O24" s="1041">
        <v>1010801</v>
      </c>
      <c r="P24" s="1040" t="s">
        <v>929</v>
      </c>
      <c r="Q24" s="884" t="s">
        <v>930</v>
      </c>
      <c r="R24" s="593" t="s">
        <v>389</v>
      </c>
      <c r="S24" s="594" t="s">
        <v>358</v>
      </c>
      <c r="T24" s="594">
        <v>90</v>
      </c>
      <c r="U24" s="617">
        <v>0</v>
      </c>
      <c r="V24" s="1080" t="s">
        <v>611</v>
      </c>
      <c r="W24" s="846" t="str">
        <f>IF(V24=listas!$C$1,listas!$B$1,IF(V24=listas!$C$2,listas!$B$2,IF(V24=listas!$C$3,listas!$B$3,IF(V24=listas!$C$4,listas!$B$4,IF(V24=listas!$C$5,listas!$B$5,IF(V24=listas!$C$6,listas!$B$6,IF(V24=listas!$C$7,listas!$B$7,IF(V24=listas!$C$8,listas!$B$8,""))))))))</f>
        <v>CCE-10</v>
      </c>
      <c r="X24" s="805">
        <v>649000</v>
      </c>
      <c r="Y24" s="803"/>
      <c r="Z24" s="803"/>
      <c r="AA24" s="803">
        <f>+X24+Y24+Z24</f>
        <v>649000</v>
      </c>
      <c r="AB24" s="805"/>
      <c r="AC24" s="803"/>
      <c r="AD24" s="803"/>
      <c r="AE24" s="803"/>
      <c r="AF24" s="803"/>
      <c r="AG24" s="805"/>
      <c r="AH24" s="803"/>
      <c r="AI24" s="803"/>
      <c r="AJ24" s="803"/>
      <c r="AK24" s="803"/>
      <c r="AL24" s="803"/>
    </row>
    <row r="25" spans="1:38" ht="28.5" customHeight="1" x14ac:dyDescent="0.2">
      <c r="A25" s="1401"/>
      <c r="B25" s="1381"/>
      <c r="C25" s="900">
        <v>17</v>
      </c>
      <c r="D25" s="999"/>
      <c r="E25" s="841"/>
      <c r="F25" s="841"/>
      <c r="G25" s="841"/>
      <c r="H25" s="841"/>
      <c r="I25" s="891"/>
      <c r="J25" s="891"/>
      <c r="K25" s="613" t="s">
        <v>652</v>
      </c>
      <c r="L25" s="599" t="s">
        <v>718</v>
      </c>
      <c r="M25" s="591" t="s">
        <v>782</v>
      </c>
      <c r="N25" s="570" t="s">
        <v>593</v>
      </c>
      <c r="O25" s="619">
        <v>30201</v>
      </c>
      <c r="P25" s="619" t="s">
        <v>925</v>
      </c>
      <c r="Q25" s="619" t="s">
        <v>926</v>
      </c>
      <c r="R25" s="593" t="s">
        <v>559</v>
      </c>
      <c r="S25" s="593" t="s">
        <v>559</v>
      </c>
      <c r="T25" s="594">
        <v>360</v>
      </c>
      <c r="U25" s="617">
        <v>0</v>
      </c>
      <c r="V25" s="594"/>
      <c r="W25" s="655" t="s">
        <v>691</v>
      </c>
      <c r="X25" s="805">
        <v>600000</v>
      </c>
      <c r="Y25" s="803"/>
      <c r="Z25" s="803"/>
      <c r="AA25" s="803">
        <f t="shared" si="0"/>
        <v>600000</v>
      </c>
      <c r="AB25" s="805">
        <v>178500</v>
      </c>
      <c r="AC25" s="803"/>
      <c r="AD25" s="803"/>
      <c r="AE25" s="803">
        <f>+AB25+AC25+AD25</f>
        <v>178500</v>
      </c>
      <c r="AF25" s="803"/>
      <c r="AG25" s="805"/>
      <c r="AH25" s="803"/>
      <c r="AI25" s="803"/>
      <c r="AJ25" s="803"/>
      <c r="AK25" s="803"/>
      <c r="AL25" s="803">
        <f>+AI25+AJ25+AK25</f>
        <v>0</v>
      </c>
    </row>
    <row r="26" spans="1:38" ht="15" customHeight="1" x14ac:dyDescent="0.2">
      <c r="A26" s="1402"/>
      <c r="B26" s="1382"/>
      <c r="C26" s="1405" t="s">
        <v>500</v>
      </c>
      <c r="D26" s="1406"/>
      <c r="E26" s="1406"/>
      <c r="F26" s="1406"/>
      <c r="G26" s="1406"/>
      <c r="H26" s="1406"/>
      <c r="I26" s="1406"/>
      <c r="J26" s="1406"/>
      <c r="K26" s="1406"/>
      <c r="L26" s="1406"/>
      <c r="M26" s="1406"/>
      <c r="N26" s="1406"/>
      <c r="O26" s="1406"/>
      <c r="P26" s="1406"/>
      <c r="Q26" s="1406"/>
      <c r="R26" s="1406"/>
      <c r="S26" s="1406"/>
      <c r="T26" s="1406"/>
      <c r="U26" s="1406"/>
      <c r="V26" s="1407"/>
      <c r="W26" s="654"/>
      <c r="X26" s="806">
        <f>SUM(X12:X25)</f>
        <v>164156500.19999999</v>
      </c>
      <c r="Y26" s="806"/>
      <c r="Z26" s="806"/>
      <c r="AA26" s="806">
        <f>SUM(AA12:AA25)</f>
        <v>164156500.19999999</v>
      </c>
      <c r="AB26" s="806">
        <f>SUM(AB12:AB25)</f>
        <v>42504664</v>
      </c>
      <c r="AC26" s="806"/>
      <c r="AD26" s="806"/>
      <c r="AE26" s="806">
        <f>SUM(AE12:AE25)</f>
        <v>42504664</v>
      </c>
      <c r="AF26" s="806"/>
      <c r="AG26" s="806"/>
      <c r="AH26" s="806">
        <f>SUM(AH12:AH25)</f>
        <v>0</v>
      </c>
      <c r="AI26" s="806">
        <v>32605204</v>
      </c>
      <c r="AJ26" s="806">
        <f t="shared" ref="AJ26:AK26" si="2">SUM(AJ12:AJ25)</f>
        <v>0</v>
      </c>
      <c r="AK26" s="806">
        <f t="shared" si="2"/>
        <v>0</v>
      </c>
      <c r="AL26" s="806">
        <f>+AI26+AJ26+AK26</f>
        <v>32605204</v>
      </c>
    </row>
    <row r="27" spans="1:38" ht="73.5" customHeight="1" x14ac:dyDescent="0.2">
      <c r="A27" s="1403">
        <v>120103</v>
      </c>
      <c r="B27" s="1394" t="s">
        <v>653</v>
      </c>
      <c r="C27" s="839">
        <v>18</v>
      </c>
      <c r="D27" s="1074">
        <v>61</v>
      </c>
      <c r="E27" s="839"/>
      <c r="F27" s="839"/>
      <c r="G27" s="839"/>
      <c r="H27" s="839"/>
      <c r="I27" s="889"/>
      <c r="J27" s="889"/>
      <c r="K27" s="592" t="s">
        <v>639</v>
      </c>
      <c r="L27" s="591" t="s">
        <v>640</v>
      </c>
      <c r="M27" s="591" t="s">
        <v>641</v>
      </c>
      <c r="N27" s="598" t="s">
        <v>642</v>
      </c>
      <c r="O27" s="591">
        <v>1010804</v>
      </c>
      <c r="P27" s="591" t="s">
        <v>927</v>
      </c>
      <c r="Q27" s="591" t="s">
        <v>928</v>
      </c>
      <c r="R27" s="593" t="s">
        <v>56</v>
      </c>
      <c r="S27" s="594" t="s">
        <v>56</v>
      </c>
      <c r="T27" s="655">
        <v>16</v>
      </c>
      <c r="U27" s="617">
        <v>0</v>
      </c>
      <c r="V27" s="997" t="s">
        <v>611</v>
      </c>
      <c r="W27" s="846" t="str">
        <f>IF(V27=listas!$C$1,listas!$B$1,IF(V27=listas!$C$2,listas!$B$2,IF(V27=listas!$C$3,listas!$B$3,IF(V27=listas!$C$4,listas!$B$4,IF(V27=listas!$C$5,listas!$B$5,IF(V27=listas!$C$6,listas!$B$6,IF(V27=listas!$C$7,listas!$B$7,IF(V27=listas!$C$8,listas!$B$8,""))))))))</f>
        <v>CCE-10</v>
      </c>
      <c r="X27" s="803">
        <v>3000000</v>
      </c>
      <c r="Y27" s="803"/>
      <c r="Z27" s="803"/>
      <c r="AA27" s="803">
        <f>SUM(X27:Y27)</f>
        <v>3000000</v>
      </c>
      <c r="AB27" s="803"/>
      <c r="AC27" s="803"/>
      <c r="AD27" s="803"/>
      <c r="AE27" s="803"/>
      <c r="AF27" s="803"/>
      <c r="AG27" s="803"/>
      <c r="AH27" s="803"/>
      <c r="AI27" s="803">
        <v>0</v>
      </c>
      <c r="AJ27" s="803"/>
      <c r="AK27" s="803"/>
      <c r="AL27" s="803"/>
    </row>
    <row r="28" spans="1:38" ht="15" customHeight="1" x14ac:dyDescent="0.2">
      <c r="A28" s="1403"/>
      <c r="B28" s="1394"/>
      <c r="C28" s="1416" t="s">
        <v>500</v>
      </c>
      <c r="D28" s="1417"/>
      <c r="E28" s="1417"/>
      <c r="F28" s="1417"/>
      <c r="G28" s="1417"/>
      <c r="H28" s="1417"/>
      <c r="I28" s="1417"/>
      <c r="J28" s="1417"/>
      <c r="K28" s="1417"/>
      <c r="L28" s="1417"/>
      <c r="M28" s="1417"/>
      <c r="N28" s="1417"/>
      <c r="O28" s="1417"/>
      <c r="P28" s="1417"/>
      <c r="Q28" s="1417"/>
      <c r="R28" s="1417"/>
      <c r="S28" s="1417"/>
      <c r="T28" s="1417"/>
      <c r="U28" s="1417"/>
      <c r="V28" s="1418"/>
      <c r="W28" s="654"/>
      <c r="X28" s="804">
        <f>SUM(X27:X27)</f>
        <v>3000000</v>
      </c>
      <c r="Y28" s="804"/>
      <c r="Z28" s="804"/>
      <c r="AA28" s="804">
        <f>SUM(AA27:AA27)</f>
        <v>3000000</v>
      </c>
      <c r="AB28" s="804">
        <f>SUM(AB27:AB27)</f>
        <v>0</v>
      </c>
      <c r="AC28" s="804"/>
      <c r="AD28" s="804"/>
      <c r="AE28" s="804">
        <f>SUM(AE27:AE27)</f>
        <v>0</v>
      </c>
      <c r="AF28" s="804"/>
      <c r="AG28" s="804"/>
      <c r="AH28" s="804"/>
      <c r="AI28" s="804"/>
      <c r="AJ28" s="804"/>
      <c r="AK28" s="804"/>
      <c r="AL28" s="804"/>
    </row>
    <row r="29" spans="1:38" ht="49.5" customHeight="1" x14ac:dyDescent="0.2">
      <c r="A29" s="1403">
        <v>120104</v>
      </c>
      <c r="B29" s="1394" t="s">
        <v>1058</v>
      </c>
      <c r="C29" s="839">
        <v>159</v>
      </c>
      <c r="D29" s="1074">
        <v>37</v>
      </c>
      <c r="E29" s="839"/>
      <c r="F29" s="839"/>
      <c r="G29" s="839"/>
      <c r="H29" s="839"/>
      <c r="I29" s="889"/>
      <c r="J29" s="889"/>
      <c r="K29" s="571" t="s">
        <v>1060</v>
      </c>
      <c r="L29" s="1087" t="s">
        <v>1059</v>
      </c>
      <c r="M29" s="1087" t="s">
        <v>641</v>
      </c>
      <c r="N29" s="570" t="s">
        <v>642</v>
      </c>
      <c r="O29" s="884">
        <v>1010801</v>
      </c>
      <c r="P29" s="1087" t="s">
        <v>929</v>
      </c>
      <c r="Q29" s="884" t="s">
        <v>930</v>
      </c>
      <c r="R29" s="593" t="s">
        <v>389</v>
      </c>
      <c r="S29" s="594" t="s">
        <v>358</v>
      </c>
      <c r="T29" s="594">
        <v>90</v>
      </c>
      <c r="U29" s="617">
        <v>0</v>
      </c>
      <c r="V29" s="1087" t="s">
        <v>611</v>
      </c>
      <c r="W29" s="846" t="str">
        <f>IF(V29=listas!$C$1,listas!$B$1,IF(V29=listas!$C$2,listas!$B$2,IF(V29=listas!$C$3,listas!$B$3,IF(V29=listas!$C$4,listas!$B$4,IF(V29=listas!$C$5,listas!$B$5,IF(V29=listas!$C$6,listas!$B$6,IF(V29=listas!$C$7,listas!$B$7,IF(V29=listas!$C$8,listas!$B$8,""))))))))</f>
        <v>CCE-10</v>
      </c>
      <c r="X29" s="805">
        <v>3000000</v>
      </c>
      <c r="Y29" s="803"/>
      <c r="Z29" s="803"/>
      <c r="AA29" s="803">
        <f>SUM(X29:Y29)</f>
        <v>3000000</v>
      </c>
      <c r="AB29" s="805"/>
      <c r="AC29" s="803"/>
      <c r="AD29" s="803"/>
      <c r="AE29" s="803"/>
      <c r="AF29" s="803"/>
      <c r="AG29" s="805"/>
      <c r="AH29" s="803"/>
      <c r="AI29" s="803"/>
      <c r="AJ29" s="803"/>
      <c r="AK29" s="803"/>
      <c r="AL29" s="803"/>
    </row>
    <row r="30" spans="1:38" ht="26.25" customHeight="1" x14ac:dyDescent="0.2">
      <c r="A30" s="1403"/>
      <c r="B30" s="1394"/>
      <c r="C30" s="839">
        <v>20</v>
      </c>
      <c r="D30" s="985"/>
      <c r="E30" s="839"/>
      <c r="F30" s="839"/>
      <c r="G30" s="839"/>
      <c r="H30" s="839"/>
      <c r="I30" s="889"/>
      <c r="J30" s="889"/>
      <c r="K30" s="591" t="s">
        <v>643</v>
      </c>
      <c r="L30" s="655" t="s">
        <v>718</v>
      </c>
      <c r="M30" s="655" t="s">
        <v>644</v>
      </c>
      <c r="N30" s="596" t="s">
        <v>720</v>
      </c>
      <c r="O30" s="591" t="s">
        <v>931</v>
      </c>
      <c r="P30" s="591" t="s">
        <v>932</v>
      </c>
      <c r="Q30" s="619" t="s">
        <v>933</v>
      </c>
      <c r="R30" s="593" t="s">
        <v>559</v>
      </c>
      <c r="S30" s="594" t="s">
        <v>559</v>
      </c>
      <c r="T30" s="574">
        <v>360</v>
      </c>
      <c r="U30" s="617">
        <v>0</v>
      </c>
      <c r="V30" s="601"/>
      <c r="W30" s="655" t="s">
        <v>718</v>
      </c>
      <c r="X30" s="805">
        <v>2750000</v>
      </c>
      <c r="Y30" s="803"/>
      <c r="Z30" s="803"/>
      <c r="AA30" s="803">
        <f>+X30+Y30+Z30</f>
        <v>2750000</v>
      </c>
      <c r="AB30" s="805">
        <f>173000+165180+14000</f>
        <v>352180</v>
      </c>
      <c r="AC30" s="803"/>
      <c r="AD30" s="803"/>
      <c r="AE30" s="803">
        <f>+AB30+AC30+AD30</f>
        <v>352180</v>
      </c>
      <c r="AF30" s="803"/>
      <c r="AG30" s="805"/>
      <c r="AH30" s="803"/>
      <c r="AI30" s="803">
        <v>352180</v>
      </c>
      <c r="AJ30" s="803"/>
      <c r="AK30" s="803"/>
      <c r="AL30" s="803">
        <f>+AI30+AJ30+AK30</f>
        <v>352180</v>
      </c>
    </row>
    <row r="31" spans="1:38" ht="17.25" customHeight="1" x14ac:dyDescent="0.2">
      <c r="A31" s="1403"/>
      <c r="B31" s="1394"/>
      <c r="C31" s="1416" t="s">
        <v>500</v>
      </c>
      <c r="D31" s="1417"/>
      <c r="E31" s="1417"/>
      <c r="F31" s="1417"/>
      <c r="G31" s="1417"/>
      <c r="H31" s="1417"/>
      <c r="I31" s="1417"/>
      <c r="J31" s="1417"/>
      <c r="K31" s="1417"/>
      <c r="L31" s="1417"/>
      <c r="M31" s="1417"/>
      <c r="N31" s="1417"/>
      <c r="O31" s="1417"/>
      <c r="P31" s="1417"/>
      <c r="Q31" s="1417"/>
      <c r="R31" s="1417"/>
      <c r="S31" s="1417"/>
      <c r="T31" s="1417"/>
      <c r="U31" s="1417"/>
      <c r="V31" s="1418"/>
      <c r="W31" s="654"/>
      <c r="X31" s="806">
        <f>SUM(X29:X30)</f>
        <v>5750000</v>
      </c>
      <c r="Y31" s="806"/>
      <c r="Z31" s="806"/>
      <c r="AA31" s="806">
        <f>SUM(AA29:AA30)</f>
        <v>5750000</v>
      </c>
      <c r="AB31" s="806">
        <f>SUM(AB29:AB30)</f>
        <v>352180</v>
      </c>
      <c r="AC31" s="806"/>
      <c r="AD31" s="806"/>
      <c r="AE31" s="806">
        <f>SUM(AE29:AE30)</f>
        <v>352180</v>
      </c>
      <c r="AF31" s="806"/>
      <c r="AG31" s="806"/>
      <c r="AH31" s="806"/>
      <c r="AI31" s="806">
        <f>+AI29+AI30</f>
        <v>352180</v>
      </c>
      <c r="AJ31" s="806"/>
      <c r="AK31" s="806"/>
      <c r="AL31" s="806">
        <f>+AL29+AL30</f>
        <v>352180</v>
      </c>
    </row>
    <row r="32" spans="1:38" ht="19.5" customHeight="1" x14ac:dyDescent="0.2">
      <c r="A32" s="1419" t="s">
        <v>654</v>
      </c>
      <c r="B32" s="1419"/>
      <c r="C32" s="1419"/>
      <c r="D32" s="1419"/>
      <c r="E32" s="1419"/>
      <c r="F32" s="1419"/>
      <c r="G32" s="1419"/>
      <c r="H32" s="1419"/>
      <c r="I32" s="1419"/>
      <c r="J32" s="1419"/>
      <c r="K32" s="1419"/>
      <c r="L32" s="1419"/>
      <c r="M32" s="1419"/>
      <c r="N32" s="1419"/>
      <c r="O32" s="1419"/>
      <c r="P32" s="1419"/>
      <c r="Q32" s="1419"/>
      <c r="R32" s="1419"/>
      <c r="S32" s="1419"/>
      <c r="T32" s="1419"/>
      <c r="U32" s="1419"/>
      <c r="V32" s="1419"/>
      <c r="W32" s="915"/>
      <c r="X32" s="916">
        <f>+X11+X26+X28+X31</f>
        <v>175906500.19999999</v>
      </c>
      <c r="Y32" s="916"/>
      <c r="Z32" s="916"/>
      <c r="AA32" s="916">
        <f>+AA11+AA26+AA28+AA31</f>
        <v>175906500.19999999</v>
      </c>
      <c r="AB32" s="916">
        <f>+AB11+AB26+AB28+AB31</f>
        <v>45766829</v>
      </c>
      <c r="AC32" s="916"/>
      <c r="AD32" s="916"/>
      <c r="AE32" s="916">
        <f>+AE11+AE26+AE28+AE31</f>
        <v>45766829</v>
      </c>
      <c r="AF32" s="916"/>
      <c r="AG32" s="916"/>
      <c r="AH32" s="916"/>
      <c r="AI32" s="916">
        <f>+AI11+AI26+AI28+AI31</f>
        <v>35867369</v>
      </c>
      <c r="AJ32" s="916"/>
      <c r="AK32" s="916"/>
      <c r="AL32" s="916">
        <f>+AL11+AL26+AL28+AL31</f>
        <v>35867369</v>
      </c>
    </row>
    <row r="33" spans="1:39" ht="89.25" x14ac:dyDescent="0.2">
      <c r="A33" s="1400">
        <v>120201</v>
      </c>
      <c r="B33" s="1394" t="s">
        <v>655</v>
      </c>
      <c r="C33" s="839">
        <v>21</v>
      </c>
      <c r="D33" s="1074">
        <v>304</v>
      </c>
      <c r="E33" s="591" t="s">
        <v>802</v>
      </c>
      <c r="F33" s="573">
        <v>43083</v>
      </c>
      <c r="G33" s="573">
        <v>43089</v>
      </c>
      <c r="H33" s="839"/>
      <c r="I33" s="889"/>
      <c r="J33" s="889"/>
      <c r="K33" s="577" t="s">
        <v>656</v>
      </c>
      <c r="L33" s="578">
        <v>80131502</v>
      </c>
      <c r="M33" s="591" t="s">
        <v>782</v>
      </c>
      <c r="N33" s="570" t="s">
        <v>593</v>
      </c>
      <c r="O33" s="619">
        <v>10101</v>
      </c>
      <c r="P33" s="591" t="s">
        <v>934</v>
      </c>
      <c r="Q33" s="619" t="s">
        <v>852</v>
      </c>
      <c r="R33" s="575" t="s">
        <v>559</v>
      </c>
      <c r="S33" s="574" t="s">
        <v>559</v>
      </c>
      <c r="T33" s="594">
        <v>360</v>
      </c>
      <c r="U33" s="617">
        <v>0</v>
      </c>
      <c r="V33" s="997" t="s">
        <v>626</v>
      </c>
      <c r="W33" s="846" t="str">
        <f>IF(V33=listas!$C$1,listas!$B$1,IF(V33=listas!$C$2,listas!$B$2,IF(V33=listas!$C$3,listas!$B$3,IF(V33=listas!$C$4,listas!$B$4,IF(V33=listas!$C$5,listas!$B$5,IF(V33=listas!$C$6,listas!$B$6,IF(V33=listas!$C$7,listas!$B$7,IF(V33=listas!$C$8,listas!$B$8,""))))))))</f>
        <v>CCE-05</v>
      </c>
      <c r="X33" s="805">
        <f>12*5600000-1117908</f>
        <v>66082092</v>
      </c>
      <c r="Y33" s="803"/>
      <c r="Z33" s="803"/>
      <c r="AA33" s="803">
        <f>SUM(X33:Y33)</f>
        <v>66082092</v>
      </c>
      <c r="AB33" s="805">
        <f>12*5600000-1117908</f>
        <v>66082092</v>
      </c>
      <c r="AC33" s="803"/>
      <c r="AD33" s="803"/>
      <c r="AE33" s="803">
        <f>+AB33+AC33+AD33</f>
        <v>66082092</v>
      </c>
      <c r="AF33" s="938">
        <v>43126</v>
      </c>
      <c r="AG33" s="990">
        <v>66</v>
      </c>
      <c r="AH33" s="805" t="s">
        <v>961</v>
      </c>
      <c r="AI33" s="805"/>
      <c r="AJ33" s="803"/>
      <c r="AK33" s="803"/>
      <c r="AL33" s="803"/>
    </row>
    <row r="34" spans="1:39" ht="89.25" x14ac:dyDescent="0.2">
      <c r="A34" s="1401"/>
      <c r="B34" s="1394"/>
      <c r="C34" s="839">
        <v>22</v>
      </c>
      <c r="D34" s="1074">
        <v>305</v>
      </c>
      <c r="E34" s="591" t="s">
        <v>802</v>
      </c>
      <c r="F34" s="573">
        <v>43083</v>
      </c>
      <c r="G34" s="573">
        <v>43089</v>
      </c>
      <c r="H34" s="839"/>
      <c r="I34" s="889"/>
      <c r="J34" s="889"/>
      <c r="K34" s="577" t="s">
        <v>657</v>
      </c>
      <c r="L34" s="578">
        <v>80131502</v>
      </c>
      <c r="M34" s="591" t="s">
        <v>782</v>
      </c>
      <c r="N34" s="570" t="s">
        <v>593</v>
      </c>
      <c r="O34" s="619">
        <v>10101</v>
      </c>
      <c r="P34" s="591" t="s">
        <v>934</v>
      </c>
      <c r="Q34" s="619" t="s">
        <v>852</v>
      </c>
      <c r="R34" s="575" t="s">
        <v>559</v>
      </c>
      <c r="S34" s="580" t="s">
        <v>559</v>
      </c>
      <c r="T34" s="594">
        <v>360</v>
      </c>
      <c r="U34" s="617">
        <v>0</v>
      </c>
      <c r="V34" s="997" t="s">
        <v>626</v>
      </c>
      <c r="W34" s="846" t="str">
        <f>IF(V34=listas!$C$1,listas!$B$1,IF(V34=listas!$C$2,listas!$B$2,IF(V34=listas!$C$3,listas!$B$3,IF(V34=listas!$C$4,listas!$B$4,IF(V34=listas!$C$5,listas!$B$5,IF(V34=listas!$C$6,listas!$B$6,IF(V34=listas!$C$7,listas!$B$7,IF(V34=listas!$C$8,listas!$B$8,""))))))))</f>
        <v>CCE-05</v>
      </c>
      <c r="X34" s="805">
        <f>12*8012000-1825872</f>
        <v>94318128</v>
      </c>
      <c r="Y34" s="803"/>
      <c r="Z34" s="803"/>
      <c r="AA34" s="803">
        <f>SUM(X34:Y34)</f>
        <v>94318128</v>
      </c>
      <c r="AB34" s="805">
        <f>12*8012000-1825872</f>
        <v>94318128</v>
      </c>
      <c r="AC34" s="803"/>
      <c r="AD34" s="803"/>
      <c r="AE34" s="803">
        <f t="shared" ref="AE34:AE37" si="3">+AB34+AC34+AD34</f>
        <v>94318128</v>
      </c>
      <c r="AF34" s="938">
        <v>43126</v>
      </c>
      <c r="AG34" s="990">
        <v>67</v>
      </c>
      <c r="AH34" s="805" t="s">
        <v>961</v>
      </c>
      <c r="AI34" s="805"/>
      <c r="AJ34" s="803"/>
      <c r="AK34" s="803"/>
      <c r="AL34" s="803"/>
    </row>
    <row r="35" spans="1:39" ht="89.25" x14ac:dyDescent="0.2">
      <c r="A35" s="1401"/>
      <c r="B35" s="1394"/>
      <c r="C35" s="839">
        <v>23</v>
      </c>
      <c r="D35" s="1074">
        <v>306</v>
      </c>
      <c r="E35" s="591" t="s">
        <v>802</v>
      </c>
      <c r="F35" s="573">
        <v>43083</v>
      </c>
      <c r="G35" s="573">
        <v>43089</v>
      </c>
      <c r="H35" s="839"/>
      <c r="I35" s="889"/>
      <c r="J35" s="889"/>
      <c r="K35" s="577" t="s">
        <v>658</v>
      </c>
      <c r="L35" s="578">
        <v>80131502</v>
      </c>
      <c r="M35" s="591" t="s">
        <v>782</v>
      </c>
      <c r="N35" s="570" t="s">
        <v>593</v>
      </c>
      <c r="O35" s="619">
        <v>30303</v>
      </c>
      <c r="P35" s="591" t="s">
        <v>935</v>
      </c>
      <c r="Q35" s="619" t="s">
        <v>852</v>
      </c>
      <c r="R35" s="575" t="s">
        <v>559</v>
      </c>
      <c r="S35" s="580" t="s">
        <v>559</v>
      </c>
      <c r="T35" s="594">
        <v>360</v>
      </c>
      <c r="U35" s="617">
        <v>0</v>
      </c>
      <c r="V35" s="997" t="s">
        <v>626</v>
      </c>
      <c r="W35" s="846" t="str">
        <f>IF(V35=listas!$C$1,listas!$B$1,IF(V35=listas!$C$2,listas!$B$2,IF(V35=listas!$C$3,listas!$B$3,IF(V35=listas!$C$4,listas!$B$4,IF(V35=listas!$C$5,listas!$B$5,IF(V35=listas!$C$6,listas!$B$6,IF(V35=listas!$C$7,listas!$B$7,IF(V35=listas!$C$8,listas!$B$8,""))))))))</f>
        <v>CCE-05</v>
      </c>
      <c r="X35" s="805">
        <f>12*12058000-2738784</f>
        <v>141957216</v>
      </c>
      <c r="Y35" s="803"/>
      <c r="Z35" s="803"/>
      <c r="AA35" s="803">
        <f>SUM(X35:Y35)</f>
        <v>141957216</v>
      </c>
      <c r="AB35" s="805">
        <f>12*12058000-2738784</f>
        <v>141957216</v>
      </c>
      <c r="AC35" s="803"/>
      <c r="AD35" s="803"/>
      <c r="AE35" s="803">
        <f t="shared" si="3"/>
        <v>141957216</v>
      </c>
      <c r="AF35" s="938">
        <v>43126</v>
      </c>
      <c r="AG35" s="990">
        <v>68</v>
      </c>
      <c r="AH35" s="805" t="s">
        <v>961</v>
      </c>
      <c r="AI35" s="805"/>
      <c r="AJ35" s="803"/>
      <c r="AK35" s="803"/>
      <c r="AL35" s="803"/>
    </row>
    <row r="36" spans="1:39" ht="89.25" x14ac:dyDescent="0.2">
      <c r="A36" s="1401"/>
      <c r="B36" s="1394"/>
      <c r="C36" s="839">
        <v>24</v>
      </c>
      <c r="D36" s="1074">
        <v>307</v>
      </c>
      <c r="E36" s="591" t="s">
        <v>802</v>
      </c>
      <c r="F36" s="573">
        <v>43083</v>
      </c>
      <c r="G36" s="573">
        <v>43089</v>
      </c>
      <c r="H36" s="839"/>
      <c r="I36" s="889"/>
      <c r="J36" s="889"/>
      <c r="K36" s="577" t="s">
        <v>659</v>
      </c>
      <c r="L36" s="578">
        <v>80131502</v>
      </c>
      <c r="M36" s="591" t="s">
        <v>782</v>
      </c>
      <c r="N36" s="570" t="s">
        <v>593</v>
      </c>
      <c r="O36" s="619">
        <v>30302</v>
      </c>
      <c r="P36" s="591" t="s">
        <v>901</v>
      </c>
      <c r="Q36" s="619" t="s">
        <v>852</v>
      </c>
      <c r="R36" s="575" t="s">
        <v>559</v>
      </c>
      <c r="S36" s="580" t="s">
        <v>559</v>
      </c>
      <c r="T36" s="594">
        <v>360</v>
      </c>
      <c r="U36" s="617">
        <v>0</v>
      </c>
      <c r="V36" s="997" t="s">
        <v>626</v>
      </c>
      <c r="W36" s="846" t="str">
        <f>IF(V36=listas!$C$1,listas!$B$1,IF(V36=listas!$C$2,listas!$B$2,IF(V36=listas!$C$3,listas!$B$3,IF(V36=listas!$C$4,listas!$B$4,IF(V36=listas!$C$5,listas!$B$5,IF(V36=listas!$C$6,listas!$B$6,IF(V36=listas!$C$7,listas!$B$7,IF(V36=listas!$C$8,listas!$B$8,""))))))))</f>
        <v>CCE-05</v>
      </c>
      <c r="X36" s="805">
        <f>12*7948000-1807680</f>
        <v>93568320</v>
      </c>
      <c r="Y36" s="803"/>
      <c r="Z36" s="803"/>
      <c r="AA36" s="803">
        <f>SUM(X36:Y36)</f>
        <v>93568320</v>
      </c>
      <c r="AB36" s="805">
        <f>12*7948000-1807680</f>
        <v>93568320</v>
      </c>
      <c r="AC36" s="803"/>
      <c r="AD36" s="803"/>
      <c r="AE36" s="803">
        <f t="shared" si="3"/>
        <v>93568320</v>
      </c>
      <c r="AF36" s="938">
        <v>43126</v>
      </c>
      <c r="AG36" s="990">
        <v>69</v>
      </c>
      <c r="AH36" s="805" t="s">
        <v>961</v>
      </c>
      <c r="AI36" s="805"/>
      <c r="AJ36" s="803"/>
      <c r="AK36" s="803"/>
      <c r="AL36" s="803"/>
    </row>
    <row r="37" spans="1:39" ht="31.5" customHeight="1" x14ac:dyDescent="0.2">
      <c r="A37" s="1401"/>
      <c r="B37" s="1394"/>
      <c r="C37" s="839">
        <v>25</v>
      </c>
      <c r="D37" s="985"/>
      <c r="E37" s="839"/>
      <c r="F37" s="839"/>
      <c r="G37" s="839"/>
      <c r="H37" s="839"/>
      <c r="I37" s="889"/>
      <c r="J37" s="889"/>
      <c r="K37" s="581" t="s">
        <v>660</v>
      </c>
      <c r="L37" s="578" t="s">
        <v>718</v>
      </c>
      <c r="M37" s="591" t="s">
        <v>782</v>
      </c>
      <c r="N37" s="572" t="s">
        <v>593</v>
      </c>
      <c r="O37" s="591" t="s">
        <v>936</v>
      </c>
      <c r="P37" s="591" t="s">
        <v>937</v>
      </c>
      <c r="Q37" s="619" t="s">
        <v>938</v>
      </c>
      <c r="R37" s="575" t="s">
        <v>559</v>
      </c>
      <c r="S37" s="580" t="s">
        <v>559</v>
      </c>
      <c r="T37" s="594">
        <v>360</v>
      </c>
      <c r="U37" s="617">
        <v>0</v>
      </c>
      <c r="V37" s="655" t="s">
        <v>718</v>
      </c>
      <c r="W37" s="655" t="s">
        <v>718</v>
      </c>
      <c r="X37" s="805">
        <f>12*3570000+7490244</f>
        <v>50330244</v>
      </c>
      <c r="Y37" s="803"/>
      <c r="Z37" s="803"/>
      <c r="AA37" s="803">
        <f>SUM(X37:Y37)</f>
        <v>50330244</v>
      </c>
      <c r="AB37" s="805">
        <f>3482214+3482214+3482214+3482214+3482214+3482214</f>
        <v>20893284</v>
      </c>
      <c r="AC37" s="803"/>
      <c r="AD37" s="803"/>
      <c r="AE37" s="803">
        <f t="shared" si="3"/>
        <v>20893284</v>
      </c>
      <c r="AF37" s="938">
        <v>43110</v>
      </c>
      <c r="AG37" s="805"/>
      <c r="AH37" s="939"/>
      <c r="AI37" s="805"/>
      <c r="AJ37" s="805"/>
      <c r="AK37" s="805"/>
      <c r="AL37" s="803"/>
      <c r="AM37" s="863"/>
    </row>
    <row r="38" spans="1:39" ht="24.75" customHeight="1" x14ac:dyDescent="0.2">
      <c r="A38" s="1401"/>
      <c r="B38" s="1394"/>
      <c r="C38" s="1416" t="s">
        <v>500</v>
      </c>
      <c r="D38" s="1417"/>
      <c r="E38" s="1417"/>
      <c r="F38" s="1417"/>
      <c r="G38" s="1417"/>
      <c r="H38" s="1417"/>
      <c r="I38" s="1417"/>
      <c r="J38" s="1417"/>
      <c r="K38" s="1417"/>
      <c r="L38" s="1417"/>
      <c r="M38" s="1417"/>
      <c r="N38" s="1417"/>
      <c r="O38" s="1417"/>
      <c r="P38" s="1417"/>
      <c r="Q38" s="1417"/>
      <c r="R38" s="1417"/>
      <c r="S38" s="1417"/>
      <c r="T38" s="1417"/>
      <c r="U38" s="1417"/>
      <c r="V38" s="1418"/>
      <c r="W38" s="654"/>
      <c r="X38" s="937">
        <f>SUM(X33:X37)</f>
        <v>446256000</v>
      </c>
      <c r="Y38" s="937"/>
      <c r="Z38" s="937"/>
      <c r="AA38" s="937">
        <f>SUM(AA33:AA37)</f>
        <v>446256000</v>
      </c>
      <c r="AB38" s="937">
        <f>SUM(AB33:AB37)</f>
        <v>416819040</v>
      </c>
      <c r="AC38" s="937"/>
      <c r="AD38" s="937"/>
      <c r="AE38" s="937">
        <f>+AB38+AC38+AD38</f>
        <v>416819040</v>
      </c>
      <c r="AF38" s="804"/>
      <c r="AG38" s="804"/>
      <c r="AH38" s="804"/>
      <c r="AI38" s="804">
        <v>185862349</v>
      </c>
      <c r="AJ38" s="804"/>
      <c r="AK38" s="804"/>
      <c r="AL38" s="804">
        <f>+AI38+AJ38+AK38</f>
        <v>185862349</v>
      </c>
      <c r="AM38" s="863"/>
    </row>
    <row r="39" spans="1:39" ht="39" customHeight="1" x14ac:dyDescent="0.2">
      <c r="A39" s="1403">
        <v>120203</v>
      </c>
      <c r="B39" s="1394" t="s">
        <v>686</v>
      </c>
      <c r="C39" s="1035">
        <v>26</v>
      </c>
      <c r="D39" s="1074">
        <v>38</v>
      </c>
      <c r="E39" s="1035"/>
      <c r="F39" s="839"/>
      <c r="G39" s="839"/>
      <c r="H39" s="839"/>
      <c r="I39" s="889"/>
      <c r="J39" s="889"/>
      <c r="K39" s="582" t="s">
        <v>716</v>
      </c>
      <c r="L39" s="1035">
        <v>81112101</v>
      </c>
      <c r="M39" s="1036" t="s">
        <v>502</v>
      </c>
      <c r="N39" s="600" t="s">
        <v>568</v>
      </c>
      <c r="O39" s="1025">
        <v>20102</v>
      </c>
      <c r="P39" s="865" t="s">
        <v>908</v>
      </c>
      <c r="Q39" s="884" t="s">
        <v>939</v>
      </c>
      <c r="R39" s="593" t="s">
        <v>389</v>
      </c>
      <c r="S39" s="593" t="s">
        <v>358</v>
      </c>
      <c r="T39" s="594">
        <v>360</v>
      </c>
      <c r="U39" s="617">
        <v>0</v>
      </c>
      <c r="V39" s="1035" t="s">
        <v>1039</v>
      </c>
      <c r="W39" s="846" t="str">
        <f>IF(V39=listas!$C$1,listas!$B$1,IF(V39=listas!$C$2,listas!$B$2,IF(V39=listas!$C$3,listas!$B$3,IF(V39=listas!$C$4,listas!$B$4,IF(V39=listas!$C$5,listas!$B$5,IF(V39=listas!$C$6,listas!$B$6,IF(V39=listas!$C$7,listas!$B$7,IF(V39=listas!$C$8,listas!$B$8,""))))))))</f>
        <v>CCE-07</v>
      </c>
      <c r="X39" s="803">
        <v>37080000</v>
      </c>
      <c r="Y39" s="803"/>
      <c r="Z39" s="803"/>
      <c r="AA39" s="803">
        <f>+X39+Y39+Z39</f>
        <v>37080000</v>
      </c>
      <c r="AB39" s="803"/>
      <c r="AC39" s="803"/>
      <c r="AD39" s="803"/>
      <c r="AE39" s="803"/>
      <c r="AF39" s="803"/>
      <c r="AG39" s="803"/>
      <c r="AH39" s="803"/>
      <c r="AI39" s="803"/>
      <c r="AJ39" s="803"/>
      <c r="AK39" s="803"/>
      <c r="AL39" s="803"/>
    </row>
    <row r="40" spans="1:39" ht="39.75" customHeight="1" x14ac:dyDescent="0.2">
      <c r="A40" s="1403"/>
      <c r="B40" s="1394"/>
      <c r="C40" s="839">
        <v>27</v>
      </c>
      <c r="D40" s="1074">
        <v>39</v>
      </c>
      <c r="E40" s="839"/>
      <c r="F40" s="839"/>
      <c r="G40" s="839"/>
      <c r="H40" s="839"/>
      <c r="I40" s="889"/>
      <c r="J40" s="889"/>
      <c r="K40" s="571" t="s">
        <v>661</v>
      </c>
      <c r="L40" s="1037">
        <v>78102203</v>
      </c>
      <c r="M40" s="1037" t="s">
        <v>692</v>
      </c>
      <c r="N40" s="600" t="s">
        <v>662</v>
      </c>
      <c r="O40" s="884">
        <v>30303</v>
      </c>
      <c r="P40" s="884" t="s">
        <v>935</v>
      </c>
      <c r="Q40" s="884" t="s">
        <v>939</v>
      </c>
      <c r="R40" s="593" t="s">
        <v>561</v>
      </c>
      <c r="S40" s="593" t="s">
        <v>562</v>
      </c>
      <c r="T40" s="594">
        <v>210</v>
      </c>
      <c r="U40" s="617">
        <v>0</v>
      </c>
      <c r="V40" s="1037" t="s">
        <v>611</v>
      </c>
      <c r="W40" s="846" t="str">
        <f>IF(V40=listas!$C$1,listas!$B$1,IF(V40=listas!$C$2,listas!$B$2,IF(V40=listas!$C$3,listas!$B$3,IF(V40=listas!$C$4,listas!$B$4,IF(V40=listas!$C$5,listas!$B$5,IF(V40=listas!$C$6,listas!$B$6,IF(V40=listas!$C$7,listas!$B$7,IF(V40=listas!$C$8,listas!$B$8,""))))))))</f>
        <v>CCE-10</v>
      </c>
      <c r="X40" s="803">
        <v>7640000</v>
      </c>
      <c r="Y40" s="803"/>
      <c r="Z40" s="803"/>
      <c r="AA40" s="803">
        <f>+X40+Y40+Z40</f>
        <v>7640000</v>
      </c>
      <c r="AB40" s="803"/>
      <c r="AC40" s="803"/>
      <c r="AD40" s="803"/>
      <c r="AE40" s="803"/>
      <c r="AF40" s="803"/>
      <c r="AG40" s="803"/>
      <c r="AH40" s="803"/>
      <c r="AI40" s="803"/>
      <c r="AJ40" s="803"/>
      <c r="AK40" s="803"/>
      <c r="AL40" s="803"/>
    </row>
    <row r="41" spans="1:39" ht="26.25" customHeight="1" x14ac:dyDescent="0.2">
      <c r="A41" s="1403"/>
      <c r="B41" s="1394"/>
      <c r="C41" s="839">
        <v>28</v>
      </c>
      <c r="D41" s="985"/>
      <c r="E41" s="839"/>
      <c r="F41" s="839"/>
      <c r="G41" s="839"/>
      <c r="H41" s="839"/>
      <c r="I41" s="889"/>
      <c r="J41" s="889"/>
      <c r="K41" s="595" t="s">
        <v>663</v>
      </c>
      <c r="L41" s="655" t="s">
        <v>718</v>
      </c>
      <c r="M41" s="591" t="s">
        <v>641</v>
      </c>
      <c r="N41" s="596" t="s">
        <v>642</v>
      </c>
      <c r="O41" s="591" t="s">
        <v>940</v>
      </c>
      <c r="P41" s="591" t="s">
        <v>941</v>
      </c>
      <c r="Q41" s="591" t="s">
        <v>939</v>
      </c>
      <c r="R41" s="593" t="s">
        <v>559</v>
      </c>
      <c r="S41" s="594" t="s">
        <v>559</v>
      </c>
      <c r="T41" s="594">
        <v>360</v>
      </c>
      <c r="U41" s="617">
        <v>0</v>
      </c>
      <c r="V41" s="655" t="s">
        <v>718</v>
      </c>
      <c r="W41" s="655" t="s">
        <v>718</v>
      </c>
      <c r="X41" s="803">
        <v>2200000</v>
      </c>
      <c r="Y41" s="803"/>
      <c r="Z41" s="803"/>
      <c r="AA41" s="803">
        <f>+X41+Y41+Z41</f>
        <v>2200000</v>
      </c>
      <c r="AB41" s="803">
        <f>185710+185710+185710+185710+185710</f>
        <v>928550</v>
      </c>
      <c r="AC41" s="803"/>
      <c r="AD41" s="803"/>
      <c r="AE41" s="803">
        <f>+AB41+AC41+AD41</f>
        <v>928550</v>
      </c>
      <c r="AF41" s="803"/>
      <c r="AG41" s="803"/>
      <c r="AH41" s="803"/>
      <c r="AI41" s="803"/>
      <c r="AJ41" s="803"/>
      <c r="AK41" s="803"/>
      <c r="AL41" s="803">
        <f>+AI41+AJ41+AK41</f>
        <v>0</v>
      </c>
    </row>
    <row r="42" spans="1:39" ht="38.25" customHeight="1" x14ac:dyDescent="0.2">
      <c r="A42" s="1403"/>
      <c r="B42" s="1394"/>
      <c r="C42" s="839">
        <v>29</v>
      </c>
      <c r="D42" s="985"/>
      <c r="E42" s="839"/>
      <c r="F42" s="839"/>
      <c r="G42" s="839"/>
      <c r="H42" s="839"/>
      <c r="I42" s="889"/>
      <c r="J42" s="889"/>
      <c r="K42" s="661" t="s">
        <v>643</v>
      </c>
      <c r="L42" s="655" t="s">
        <v>718</v>
      </c>
      <c r="M42" s="655" t="s">
        <v>644</v>
      </c>
      <c r="N42" s="596" t="s">
        <v>720</v>
      </c>
      <c r="O42" s="591" t="s">
        <v>931</v>
      </c>
      <c r="P42" s="591" t="s">
        <v>932</v>
      </c>
      <c r="Q42" s="591" t="s">
        <v>939</v>
      </c>
      <c r="R42" s="593" t="s">
        <v>559</v>
      </c>
      <c r="S42" s="594" t="s">
        <v>559</v>
      </c>
      <c r="T42" s="574">
        <v>360</v>
      </c>
      <c r="U42" s="617">
        <v>0</v>
      </c>
      <c r="V42" s="655" t="s">
        <v>718</v>
      </c>
      <c r="W42" s="655" t="s">
        <v>718</v>
      </c>
      <c r="X42" s="803">
        <v>4400000</v>
      </c>
      <c r="Y42" s="803"/>
      <c r="Z42" s="803"/>
      <c r="AA42" s="803">
        <f>+X42+Y42+Z42</f>
        <v>4400000</v>
      </c>
      <c r="AB42" s="803">
        <f>304450+222900+164200+185710+176100</f>
        <v>1053360</v>
      </c>
      <c r="AC42" s="803"/>
      <c r="AD42" s="803"/>
      <c r="AE42" s="803">
        <f>+AB42+AC42+AD42</f>
        <v>1053360</v>
      </c>
      <c r="AF42" s="803"/>
      <c r="AG42" s="803"/>
      <c r="AH42" s="803"/>
      <c r="AI42" s="803"/>
      <c r="AJ42" s="803"/>
      <c r="AK42" s="803"/>
      <c r="AL42" s="803">
        <f>+AI42+AJ42+AK42</f>
        <v>0</v>
      </c>
    </row>
    <row r="43" spans="1:39" ht="15" customHeight="1" x14ac:dyDescent="0.2">
      <c r="A43" s="1403"/>
      <c r="B43" s="1394"/>
      <c r="C43" s="1416" t="s">
        <v>500</v>
      </c>
      <c r="D43" s="1417"/>
      <c r="E43" s="1417"/>
      <c r="F43" s="1417"/>
      <c r="G43" s="1417"/>
      <c r="H43" s="1417"/>
      <c r="I43" s="1417"/>
      <c r="J43" s="1417"/>
      <c r="K43" s="1417"/>
      <c r="L43" s="1417"/>
      <c r="M43" s="1417"/>
      <c r="N43" s="1417"/>
      <c r="O43" s="1417"/>
      <c r="P43" s="1417"/>
      <c r="Q43" s="1417"/>
      <c r="R43" s="1417"/>
      <c r="S43" s="1417"/>
      <c r="T43" s="1417"/>
      <c r="U43" s="1417"/>
      <c r="V43" s="1418"/>
      <c r="W43" s="654"/>
      <c r="X43" s="806">
        <f>+X39+X40+X41+X42</f>
        <v>51320000</v>
      </c>
      <c r="Y43" s="806"/>
      <c r="Z43" s="806"/>
      <c r="AA43" s="806">
        <f>+AA39+AA40+AA41+AA42</f>
        <v>51320000</v>
      </c>
      <c r="AB43" s="806">
        <f>+AB39+AB40+AB41+AB42</f>
        <v>1981910</v>
      </c>
      <c r="AC43" s="806"/>
      <c r="AD43" s="806"/>
      <c r="AE43" s="806">
        <f>+AE39+AE40+AE41+AE42</f>
        <v>1981910</v>
      </c>
      <c r="AF43" s="806"/>
      <c r="AG43" s="806"/>
      <c r="AH43" s="806"/>
      <c r="AI43" s="806">
        <v>1981910</v>
      </c>
      <c r="AJ43" s="806"/>
      <c r="AK43" s="806"/>
      <c r="AL43" s="806">
        <f>+AI43+AJ43+AK43</f>
        <v>1981910</v>
      </c>
    </row>
    <row r="44" spans="1:39" ht="87.75" customHeight="1" x14ac:dyDescent="0.2">
      <c r="A44" s="1400">
        <v>120204</v>
      </c>
      <c r="B44" s="1380" t="s">
        <v>664</v>
      </c>
      <c r="C44" s="1080">
        <v>30</v>
      </c>
      <c r="D44" s="1074">
        <v>40</v>
      </c>
      <c r="E44" s="1081"/>
      <c r="F44" s="840"/>
      <c r="G44" s="840"/>
      <c r="H44" s="840"/>
      <c r="I44" s="890"/>
      <c r="J44" s="890"/>
      <c r="K44" s="582" t="s">
        <v>665</v>
      </c>
      <c r="L44" s="1080">
        <v>80161801</v>
      </c>
      <c r="M44" s="1080" t="s">
        <v>641</v>
      </c>
      <c r="N44" s="995" t="s">
        <v>642</v>
      </c>
      <c r="O44" s="865" t="s">
        <v>942</v>
      </c>
      <c r="P44" s="865" t="s">
        <v>943</v>
      </c>
      <c r="Q44" s="1080" t="s">
        <v>944</v>
      </c>
      <c r="R44" s="593" t="s">
        <v>560</v>
      </c>
      <c r="S44" s="594" t="s">
        <v>560</v>
      </c>
      <c r="T44" s="594">
        <v>9</v>
      </c>
      <c r="U44" s="617">
        <v>1</v>
      </c>
      <c r="V44" s="1080" t="s">
        <v>611</v>
      </c>
      <c r="W44" s="846" t="str">
        <f>IF(V44=listas!$C$1,listas!$B$1,IF(V44=listas!$C$2,listas!$B$2,IF(V44=listas!$C$3,listas!$B$3,IF(V44=listas!$C$4,listas!$B$4,IF(V44=listas!$C$5,listas!$B$5,IF(V44=listas!$C$6,listas!$B$6,IF(V44=listas!$C$7,listas!$B$7,IF(V44=listas!$C$8,listas!$B$8,""))))))))</f>
        <v>CCE-10</v>
      </c>
      <c r="X44" s="808">
        <f>11000000+350000</f>
        <v>11350000</v>
      </c>
      <c r="Y44" s="808"/>
      <c r="Z44" s="808"/>
      <c r="AA44" s="808">
        <f>+X44+Y44+Z44</f>
        <v>11350000</v>
      </c>
      <c r="AB44" s="808">
        <v>5783400</v>
      </c>
      <c r="AC44" s="808"/>
      <c r="AD44" s="808"/>
      <c r="AE44" s="808">
        <f>+AB44+AC44+AD44</f>
        <v>5783400</v>
      </c>
      <c r="AF44" s="938">
        <v>43248</v>
      </c>
      <c r="AG44" s="990">
        <v>75</v>
      </c>
      <c r="AH44" s="808" t="s">
        <v>1071</v>
      </c>
      <c r="AI44" s="808"/>
      <c r="AJ44" s="808"/>
      <c r="AK44" s="808"/>
      <c r="AL44" s="808"/>
    </row>
    <row r="45" spans="1:39" ht="27.75" customHeight="1" x14ac:dyDescent="0.2">
      <c r="A45" s="1401"/>
      <c r="B45" s="1381"/>
      <c r="C45" s="999">
        <v>31</v>
      </c>
      <c r="D45" s="999"/>
      <c r="E45" s="841"/>
      <c r="F45" s="841"/>
      <c r="G45" s="841"/>
      <c r="H45" s="841"/>
      <c r="I45" s="891"/>
      <c r="J45" s="891"/>
      <c r="K45" s="996" t="s">
        <v>1056</v>
      </c>
      <c r="L45" s="988">
        <v>30303</v>
      </c>
      <c r="M45" s="988" t="s">
        <v>692</v>
      </c>
      <c r="N45" s="995" t="s">
        <v>662</v>
      </c>
      <c r="O45" s="988">
        <v>30303</v>
      </c>
      <c r="P45" s="988" t="s">
        <v>935</v>
      </c>
      <c r="Q45" s="988" t="s">
        <v>851</v>
      </c>
      <c r="R45" s="593" t="s">
        <v>559</v>
      </c>
      <c r="S45" s="594" t="s">
        <v>559</v>
      </c>
      <c r="T45" s="594">
        <v>360</v>
      </c>
      <c r="U45" s="617">
        <v>0</v>
      </c>
      <c r="V45" s="989" t="s">
        <v>718</v>
      </c>
      <c r="W45" s="989" t="s">
        <v>718</v>
      </c>
      <c r="X45" s="808">
        <f>1050000-350000</f>
        <v>700000</v>
      </c>
      <c r="Y45" s="808"/>
      <c r="Z45" s="808"/>
      <c r="AA45" s="808">
        <f t="shared" ref="AA45:AA50" si="4">+X45+Y45+Z45</f>
        <v>700000</v>
      </c>
      <c r="AB45" s="808"/>
      <c r="AC45" s="808"/>
      <c r="AD45" s="808"/>
      <c r="AE45" s="808"/>
      <c r="AF45" s="808"/>
      <c r="AG45" s="808"/>
      <c r="AH45" s="808"/>
      <c r="AI45" s="808"/>
      <c r="AJ45" s="808"/>
      <c r="AK45" s="808"/>
      <c r="AL45" s="808"/>
    </row>
    <row r="46" spans="1:39" ht="30.75" customHeight="1" x14ac:dyDescent="0.2">
      <c r="A46" s="1401"/>
      <c r="B46" s="1381"/>
      <c r="C46" s="999">
        <v>32</v>
      </c>
      <c r="D46" s="999"/>
      <c r="E46" s="841"/>
      <c r="F46" s="841"/>
      <c r="G46" s="841"/>
      <c r="H46" s="841"/>
      <c r="I46" s="891"/>
      <c r="J46" s="891"/>
      <c r="K46" s="661" t="s">
        <v>643</v>
      </c>
      <c r="L46" s="655" t="s">
        <v>718</v>
      </c>
      <c r="M46" s="655" t="s">
        <v>644</v>
      </c>
      <c r="N46" s="596" t="s">
        <v>720</v>
      </c>
      <c r="O46" s="591" t="s">
        <v>931</v>
      </c>
      <c r="P46" s="591" t="s">
        <v>932</v>
      </c>
      <c r="Q46" s="591" t="s">
        <v>851</v>
      </c>
      <c r="R46" s="593" t="s">
        <v>559</v>
      </c>
      <c r="S46" s="594" t="s">
        <v>559</v>
      </c>
      <c r="T46" s="574">
        <v>360</v>
      </c>
      <c r="U46" s="617">
        <v>0</v>
      </c>
      <c r="V46" s="656" t="s">
        <v>718</v>
      </c>
      <c r="W46" s="655" t="s">
        <v>718</v>
      </c>
      <c r="X46" s="808">
        <v>2750000</v>
      </c>
      <c r="Y46" s="808"/>
      <c r="Z46" s="808"/>
      <c r="AA46" s="808">
        <f t="shared" si="4"/>
        <v>2750000</v>
      </c>
      <c r="AB46" s="808">
        <v>185000</v>
      </c>
      <c r="AC46" s="808"/>
      <c r="AD46" s="808"/>
      <c r="AE46" s="808">
        <f>+AB46+AC46+AD46</f>
        <v>185000</v>
      </c>
      <c r="AF46" s="808"/>
      <c r="AG46" s="808"/>
      <c r="AH46" s="808"/>
      <c r="AI46" s="808">
        <v>185000</v>
      </c>
      <c r="AJ46" s="808"/>
      <c r="AK46" s="808"/>
      <c r="AL46" s="808">
        <f>+AI46+AJ46+AK46</f>
        <v>185000</v>
      </c>
    </row>
    <row r="47" spans="1:39" ht="15" customHeight="1" x14ac:dyDescent="0.2">
      <c r="A47" s="1402"/>
      <c r="B47" s="1382"/>
      <c r="C47" s="1405" t="s">
        <v>500</v>
      </c>
      <c r="D47" s="1406"/>
      <c r="E47" s="1406"/>
      <c r="F47" s="1406"/>
      <c r="G47" s="1406"/>
      <c r="H47" s="1406"/>
      <c r="I47" s="1406"/>
      <c r="J47" s="1406"/>
      <c r="K47" s="1406"/>
      <c r="L47" s="1406"/>
      <c r="M47" s="1406"/>
      <c r="N47" s="1406"/>
      <c r="O47" s="1406"/>
      <c r="P47" s="1406"/>
      <c r="Q47" s="1406"/>
      <c r="R47" s="1406"/>
      <c r="S47" s="1406"/>
      <c r="T47" s="1406"/>
      <c r="U47" s="1406"/>
      <c r="V47" s="1406"/>
      <c r="W47" s="1406"/>
      <c r="X47" s="809">
        <f>+X44+X45+X46</f>
        <v>14800000</v>
      </c>
      <c r="Y47" s="809"/>
      <c r="Z47" s="1093"/>
      <c r="AA47" s="1093">
        <f t="shared" si="4"/>
        <v>14800000</v>
      </c>
      <c r="AB47" s="1093">
        <f>+AB44+AB45+AB46</f>
        <v>5968400</v>
      </c>
      <c r="AC47" s="1093"/>
      <c r="AD47" s="1093"/>
      <c r="AE47" s="1093">
        <f t="shared" ref="AE47" si="5">+AB47+AC47+AD47</f>
        <v>5968400</v>
      </c>
      <c r="AF47" s="1093"/>
      <c r="AG47" s="1093"/>
      <c r="AH47" s="1093"/>
      <c r="AI47" s="1093">
        <f>+AI44+AI45+AI46</f>
        <v>185000</v>
      </c>
      <c r="AJ47" s="1093"/>
      <c r="AK47" s="1093"/>
      <c r="AL47" s="1093">
        <f t="shared" ref="AL47" si="6">+AI47+AJ47+AK47</f>
        <v>185000</v>
      </c>
    </row>
    <row r="48" spans="1:39" ht="38.25" customHeight="1" x14ac:dyDescent="0.2">
      <c r="A48" s="1400">
        <v>312020501</v>
      </c>
      <c r="B48" s="1380" t="s">
        <v>666</v>
      </c>
      <c r="C48" s="1080">
        <v>33</v>
      </c>
      <c r="D48" s="1074">
        <v>63</v>
      </c>
      <c r="E48" s="1081"/>
      <c r="F48" s="840"/>
      <c r="G48" s="840"/>
      <c r="H48" s="840"/>
      <c r="I48" s="890"/>
      <c r="J48" s="890"/>
      <c r="K48" s="571" t="s">
        <v>667</v>
      </c>
      <c r="L48" s="1080" t="s">
        <v>668</v>
      </c>
      <c r="M48" s="1080" t="s">
        <v>641</v>
      </c>
      <c r="N48" s="570" t="s">
        <v>642</v>
      </c>
      <c r="O48" s="865">
        <v>1010804</v>
      </c>
      <c r="P48" s="865" t="s">
        <v>927</v>
      </c>
      <c r="Q48" s="1080" t="s">
        <v>945</v>
      </c>
      <c r="R48" s="593" t="s">
        <v>560</v>
      </c>
      <c r="S48" s="594" t="s">
        <v>560</v>
      </c>
      <c r="T48" s="594">
        <v>10</v>
      </c>
      <c r="U48" s="617">
        <v>1</v>
      </c>
      <c r="V48" s="1080" t="s">
        <v>1039</v>
      </c>
      <c r="W48" s="846" t="str">
        <f>IF(V48=listas!$C$1,listas!$B$1,IF(V48=listas!$C$2,listas!$B$2,IF(V48=listas!$C$3,listas!$B$3,IF(V48=listas!$C$4,listas!$B$4,IF(V48=listas!$C$5,listas!$B$5,IF(V48=listas!$C$6,listas!$B$6,IF(V48=listas!$C$7,listas!$B$7,IF(V48=listas!$C$8,listas!$B$8,""))))))))</f>
        <v>CCE-07</v>
      </c>
      <c r="X48" s="805">
        <v>45000000</v>
      </c>
      <c r="Y48" s="808"/>
      <c r="Z48" s="808"/>
      <c r="AA48" s="808">
        <f t="shared" si="4"/>
        <v>45000000</v>
      </c>
      <c r="AB48" s="805">
        <v>39507908</v>
      </c>
      <c r="AC48" s="808"/>
      <c r="AD48" s="808"/>
      <c r="AE48" s="808">
        <f>+AB48+AC48+AD48</f>
        <v>39507908</v>
      </c>
      <c r="AF48" s="938">
        <v>43248</v>
      </c>
      <c r="AG48" s="990">
        <v>74</v>
      </c>
      <c r="AH48" s="808" t="s">
        <v>1072</v>
      </c>
      <c r="AI48" s="808"/>
      <c r="AJ48" s="808"/>
      <c r="AK48" s="808"/>
      <c r="AL48" s="808"/>
    </row>
    <row r="49" spans="1:38" ht="37.5" customHeight="1" x14ac:dyDescent="0.2">
      <c r="A49" s="1401"/>
      <c r="B49" s="1381"/>
      <c r="C49" s="1080">
        <v>34</v>
      </c>
      <c r="D49" s="1074">
        <v>311</v>
      </c>
      <c r="E49" s="1082"/>
      <c r="F49" s="841"/>
      <c r="G49" s="841"/>
      <c r="H49" s="841"/>
      <c r="I49" s="891"/>
      <c r="J49" s="891"/>
      <c r="K49" s="571" t="s">
        <v>1051</v>
      </c>
      <c r="L49" s="1080">
        <v>78181500</v>
      </c>
      <c r="M49" s="1080" t="s">
        <v>641</v>
      </c>
      <c r="N49" s="570" t="s">
        <v>642</v>
      </c>
      <c r="O49" s="865">
        <v>30201</v>
      </c>
      <c r="P49" s="865" t="s">
        <v>925</v>
      </c>
      <c r="Q49" s="1080" t="s">
        <v>924</v>
      </c>
      <c r="R49" s="593" t="s">
        <v>389</v>
      </c>
      <c r="S49" s="594" t="s">
        <v>389</v>
      </c>
      <c r="T49" s="594">
        <v>6</v>
      </c>
      <c r="U49" s="617">
        <v>1</v>
      </c>
      <c r="V49" s="1080" t="s">
        <v>611</v>
      </c>
      <c r="W49" s="846" t="str">
        <f>IF(V49=listas!$C$1,listas!$B$1,IF(V49=listas!$C$2,listas!$B$2,IF(V49=listas!$C$3,listas!$B$3,IF(V49=listas!$C$4,listas!$B$4,IF(V49=listas!$C$5,listas!$B$5,IF(V49=listas!$C$6,listas!$B$6,IF(V49=listas!$C$7,listas!$B$7,IF(V49=listas!$C$8,listas!$B$8,""))))))))</f>
        <v>CCE-10</v>
      </c>
      <c r="X49" s="805">
        <v>6774000</v>
      </c>
      <c r="Y49" s="808"/>
      <c r="Z49" s="808"/>
      <c r="AA49" s="808">
        <f t="shared" si="4"/>
        <v>6774000</v>
      </c>
      <c r="AB49" s="805"/>
      <c r="AC49" s="808"/>
      <c r="AD49" s="808"/>
      <c r="AE49" s="808"/>
      <c r="AF49" s="808"/>
      <c r="AG49" s="805"/>
      <c r="AH49" s="808"/>
      <c r="AI49" s="808"/>
      <c r="AJ49" s="808"/>
      <c r="AK49" s="808"/>
      <c r="AL49" s="808"/>
    </row>
    <row r="50" spans="1:38" ht="35.25" customHeight="1" x14ac:dyDescent="0.2">
      <c r="A50" s="1401"/>
      <c r="B50" s="1381"/>
      <c r="C50" s="999">
        <v>35</v>
      </c>
      <c r="D50" s="999"/>
      <c r="E50" s="841"/>
      <c r="F50" s="841"/>
      <c r="G50" s="841"/>
      <c r="H50" s="841"/>
      <c r="I50" s="891"/>
      <c r="J50" s="891"/>
      <c r="K50" s="661" t="s">
        <v>643</v>
      </c>
      <c r="L50" s="655" t="s">
        <v>718</v>
      </c>
      <c r="M50" s="655" t="s">
        <v>644</v>
      </c>
      <c r="N50" s="596" t="s">
        <v>720</v>
      </c>
      <c r="O50" s="591" t="s">
        <v>931</v>
      </c>
      <c r="P50" s="591" t="s">
        <v>932</v>
      </c>
      <c r="Q50" s="591" t="s">
        <v>924</v>
      </c>
      <c r="R50" s="593" t="s">
        <v>559</v>
      </c>
      <c r="S50" s="594" t="s">
        <v>559</v>
      </c>
      <c r="T50" s="574">
        <v>360</v>
      </c>
      <c r="U50" s="617">
        <v>0</v>
      </c>
      <c r="V50" s="590"/>
      <c r="W50" s="655" t="s">
        <v>718</v>
      </c>
      <c r="X50" s="805">
        <v>2750000</v>
      </c>
      <c r="Y50" s="808"/>
      <c r="Z50" s="808"/>
      <c r="AA50" s="808">
        <f t="shared" si="4"/>
        <v>2750000</v>
      </c>
      <c r="AB50" s="805">
        <v>142800</v>
      </c>
      <c r="AC50" s="808"/>
      <c r="AD50" s="808"/>
      <c r="AE50" s="808">
        <f>+AB50+AC50+AD50</f>
        <v>142800</v>
      </c>
      <c r="AF50" s="808"/>
      <c r="AG50" s="805"/>
      <c r="AH50" s="808"/>
      <c r="AI50" s="808">
        <v>142800</v>
      </c>
      <c r="AJ50" s="808"/>
      <c r="AK50" s="808"/>
      <c r="AL50" s="808">
        <f>+AI50+AJ50+AK50</f>
        <v>142800</v>
      </c>
    </row>
    <row r="51" spans="1:38" ht="15" customHeight="1" x14ac:dyDescent="0.2">
      <c r="A51" s="1402"/>
      <c r="B51" s="1382"/>
      <c r="C51" s="1405" t="s">
        <v>500</v>
      </c>
      <c r="D51" s="1406"/>
      <c r="E51" s="1406"/>
      <c r="F51" s="1406"/>
      <c r="G51" s="1406"/>
      <c r="H51" s="1406"/>
      <c r="I51" s="1406"/>
      <c r="J51" s="1406"/>
      <c r="K51" s="1406"/>
      <c r="L51" s="1406"/>
      <c r="M51" s="1406"/>
      <c r="N51" s="1406"/>
      <c r="O51" s="1406"/>
      <c r="P51" s="1406"/>
      <c r="Q51" s="1406"/>
      <c r="R51" s="1406"/>
      <c r="S51" s="1406"/>
      <c r="T51" s="1406"/>
      <c r="U51" s="1406"/>
      <c r="V51" s="1406"/>
      <c r="W51" s="1407"/>
      <c r="X51" s="806">
        <f>+X48+X49+X50</f>
        <v>54524000</v>
      </c>
      <c r="Y51" s="806"/>
      <c r="Z51" s="806"/>
      <c r="AA51" s="806">
        <f>+AA48+AA49+AA50</f>
        <v>54524000</v>
      </c>
      <c r="AB51" s="806">
        <f>+AB48+AB49+AB50</f>
        <v>39650708</v>
      </c>
      <c r="AC51" s="806"/>
      <c r="AD51" s="806"/>
      <c r="AE51" s="806">
        <f>+AE48+AE49+AE50</f>
        <v>39650708</v>
      </c>
      <c r="AF51" s="806"/>
      <c r="AG51" s="806"/>
      <c r="AH51" s="806"/>
      <c r="AI51" s="806">
        <f>+AI48+AI49+AI50</f>
        <v>142800</v>
      </c>
      <c r="AJ51" s="806">
        <f t="shared" ref="AJ51:AL51" si="7">+AJ48+AJ49+AJ50</f>
        <v>0</v>
      </c>
      <c r="AK51" s="806">
        <f t="shared" si="7"/>
        <v>0</v>
      </c>
      <c r="AL51" s="806">
        <f t="shared" si="7"/>
        <v>142800</v>
      </c>
    </row>
    <row r="52" spans="1:38" ht="42" customHeight="1" x14ac:dyDescent="0.2">
      <c r="A52" s="1400">
        <v>12020601</v>
      </c>
      <c r="B52" s="1380" t="s">
        <v>687</v>
      </c>
      <c r="C52" s="999">
        <v>36</v>
      </c>
      <c r="D52" s="999"/>
      <c r="E52" s="840"/>
      <c r="F52" s="840"/>
      <c r="G52" s="840"/>
      <c r="H52" s="840"/>
      <c r="I52" s="890"/>
      <c r="J52" s="890"/>
      <c r="K52" s="582" t="s">
        <v>669</v>
      </c>
      <c r="L52" s="1037">
        <v>84131501</v>
      </c>
      <c r="M52" s="1037" t="s">
        <v>782</v>
      </c>
      <c r="N52" s="570" t="s">
        <v>593</v>
      </c>
      <c r="O52" s="884">
        <v>10101</v>
      </c>
      <c r="P52" s="1037" t="s">
        <v>918</v>
      </c>
      <c r="Q52" s="884" t="s">
        <v>946</v>
      </c>
      <c r="R52" s="593" t="s">
        <v>101</v>
      </c>
      <c r="S52" s="594" t="s">
        <v>561</v>
      </c>
      <c r="T52" s="594">
        <v>360</v>
      </c>
      <c r="U52" s="617">
        <v>0</v>
      </c>
      <c r="V52" s="1037" t="s">
        <v>625</v>
      </c>
      <c r="W52" s="846" t="str">
        <f>IF(V52=listas!$C$1,listas!$B$1,IF(V52=listas!$C$2,listas!$B$2,IF(V52=listas!$C$3,listas!$B$3,IF(V52=listas!$C$4,listas!$B$4,IF(V52=listas!$C$5,listas!$B$5,IF(V52=listas!$C$6,listas!$B$6,IF(V52=listas!$C$7,listas!$B$7,IF(V52=listas!$C$8,listas!$B$8,""))))))))</f>
        <v>CCE-04</v>
      </c>
      <c r="X52" s="805"/>
      <c r="Y52" s="806"/>
      <c r="Z52" s="808"/>
      <c r="AA52" s="808"/>
      <c r="AB52" s="805"/>
      <c r="AC52" s="808"/>
      <c r="AD52" s="808"/>
      <c r="AE52" s="808"/>
      <c r="AF52" s="808"/>
      <c r="AG52" s="805"/>
      <c r="AH52" s="808"/>
      <c r="AI52" s="808"/>
      <c r="AJ52" s="808"/>
      <c r="AK52" s="808"/>
      <c r="AL52" s="808"/>
    </row>
    <row r="53" spans="1:38" ht="91.5" customHeight="1" x14ac:dyDescent="0.2">
      <c r="A53" s="1401"/>
      <c r="B53" s="1381"/>
      <c r="C53" s="999">
        <v>37</v>
      </c>
      <c r="D53" s="1074">
        <v>312</v>
      </c>
      <c r="E53" s="841"/>
      <c r="F53" s="841"/>
      <c r="G53" s="841"/>
      <c r="H53" s="841"/>
      <c r="I53" s="891"/>
      <c r="J53" s="891"/>
      <c r="K53" s="582" t="s">
        <v>670</v>
      </c>
      <c r="L53" s="1037">
        <v>84131501</v>
      </c>
      <c r="M53" s="1037" t="s">
        <v>782</v>
      </c>
      <c r="N53" s="570" t="s">
        <v>593</v>
      </c>
      <c r="O53" s="884">
        <v>10101</v>
      </c>
      <c r="P53" s="1037" t="s">
        <v>918</v>
      </c>
      <c r="Q53" s="1039" t="s">
        <v>946</v>
      </c>
      <c r="R53" s="593" t="s">
        <v>561</v>
      </c>
      <c r="S53" s="594" t="s">
        <v>562</v>
      </c>
      <c r="T53" s="594">
        <v>360</v>
      </c>
      <c r="U53" s="617">
        <v>0</v>
      </c>
      <c r="V53" s="1037" t="s">
        <v>627</v>
      </c>
      <c r="W53" s="846" t="str">
        <f>IF(V53=listas!$C$1,listas!$B$1,IF(V53=listas!$C$2,listas!$B$2,IF(V53=listas!$C$3,listas!$B$3,IF(V53=listas!$C$4,listas!$B$4,IF(V53=listas!$C$5,listas!$B$5,IF(V53=listas!$C$6,listas!$B$6,IF(V53=listas!$C$7,listas!$B$7,IF(V53=listas!$C$8,listas!$B$8,""))))))))</f>
        <v>CCE-06</v>
      </c>
      <c r="X53" s="805">
        <v>61800000</v>
      </c>
      <c r="Y53" s="810"/>
      <c r="Z53" s="805"/>
      <c r="AA53" s="808">
        <f>+X53+Y53+Z53</f>
        <v>61800000</v>
      </c>
      <c r="AB53" s="805"/>
      <c r="AC53" s="810"/>
      <c r="AD53" s="805"/>
      <c r="AE53" s="808"/>
      <c r="AF53" s="808"/>
      <c r="AG53" s="805"/>
      <c r="AH53" s="810"/>
      <c r="AI53" s="805"/>
      <c r="AJ53" s="808"/>
      <c r="AK53" s="805"/>
      <c r="AL53" s="808"/>
    </row>
    <row r="54" spans="1:38" ht="15" customHeight="1" x14ac:dyDescent="0.2">
      <c r="A54" s="1401"/>
      <c r="B54" s="1382"/>
      <c r="C54" s="1405" t="s">
        <v>500</v>
      </c>
      <c r="D54" s="1406"/>
      <c r="E54" s="1406"/>
      <c r="F54" s="1406"/>
      <c r="G54" s="1406"/>
      <c r="H54" s="1406"/>
      <c r="I54" s="1406"/>
      <c r="J54" s="1406"/>
      <c r="K54" s="1406"/>
      <c r="L54" s="1406"/>
      <c r="M54" s="1406"/>
      <c r="N54" s="1406"/>
      <c r="O54" s="1406"/>
      <c r="P54" s="1406"/>
      <c r="Q54" s="1406"/>
      <c r="R54" s="1406"/>
      <c r="S54" s="1406"/>
      <c r="T54" s="1406"/>
      <c r="U54" s="1406"/>
      <c r="V54" s="1406"/>
      <c r="W54" s="1407"/>
      <c r="X54" s="806">
        <f>+X52+X53</f>
        <v>61800000</v>
      </c>
      <c r="Y54" s="806"/>
      <c r="Z54" s="806"/>
      <c r="AA54" s="806">
        <f>+AA52+AA53</f>
        <v>61800000</v>
      </c>
      <c r="AB54" s="806">
        <f>+AB52+AB53</f>
        <v>0</v>
      </c>
      <c r="AC54" s="806"/>
      <c r="AD54" s="806"/>
      <c r="AE54" s="806">
        <f>+AE52+AE53</f>
        <v>0</v>
      </c>
      <c r="AF54" s="806"/>
      <c r="AG54" s="806"/>
      <c r="AH54" s="806"/>
      <c r="AI54" s="806"/>
      <c r="AJ54" s="806"/>
      <c r="AK54" s="806"/>
      <c r="AL54" s="806"/>
    </row>
    <row r="55" spans="1:38" ht="30.75" customHeight="1" x14ac:dyDescent="0.2">
      <c r="A55" s="1400">
        <v>120208</v>
      </c>
      <c r="B55" s="1380" t="s">
        <v>688</v>
      </c>
      <c r="C55" s="999">
        <v>5</v>
      </c>
      <c r="D55" s="999"/>
      <c r="E55" s="840"/>
      <c r="F55" s="840"/>
      <c r="G55" s="840"/>
      <c r="H55" s="840"/>
      <c r="I55" s="890"/>
      <c r="J55" s="890"/>
      <c r="K55" s="584" t="s">
        <v>671</v>
      </c>
      <c r="L55" s="576" t="s">
        <v>718</v>
      </c>
      <c r="M55" s="591" t="s">
        <v>782</v>
      </c>
      <c r="N55" s="570" t="s">
        <v>593</v>
      </c>
      <c r="O55" s="591" t="s">
        <v>947</v>
      </c>
      <c r="P55" s="591" t="s">
        <v>948</v>
      </c>
      <c r="Q55" s="591" t="s">
        <v>949</v>
      </c>
      <c r="R55" s="575" t="s">
        <v>559</v>
      </c>
      <c r="S55" s="574" t="s">
        <v>559</v>
      </c>
      <c r="T55" s="588">
        <v>360</v>
      </c>
      <c r="U55" s="617">
        <v>0</v>
      </c>
      <c r="V55" s="585" t="s">
        <v>718</v>
      </c>
      <c r="W55" s="579" t="s">
        <v>721</v>
      </c>
      <c r="X55" s="811">
        <v>23500000</v>
      </c>
      <c r="Y55" s="808"/>
      <c r="Z55" s="808"/>
      <c r="AA55" s="808">
        <f>+X55+Y55+Z55</f>
        <v>23500000</v>
      </c>
      <c r="AB55" s="811">
        <v>11301912</v>
      </c>
      <c r="AC55" s="808"/>
      <c r="AD55" s="808"/>
      <c r="AE55" s="808">
        <f>+AB55+AC55+AD55</f>
        <v>11301912</v>
      </c>
      <c r="AF55" s="808"/>
      <c r="AG55" s="811"/>
      <c r="AH55" s="808"/>
      <c r="AI55" s="808">
        <v>11301912</v>
      </c>
      <c r="AJ55" s="808"/>
      <c r="AK55" s="808"/>
      <c r="AL55" s="808">
        <f>+AI55+AJ55+AK55</f>
        <v>11301912</v>
      </c>
    </row>
    <row r="56" spans="1:38" ht="36" customHeight="1" x14ac:dyDescent="0.2">
      <c r="A56" s="1401"/>
      <c r="B56" s="1381"/>
      <c r="C56" s="999">
        <v>5</v>
      </c>
      <c r="D56" s="999"/>
      <c r="E56" s="841"/>
      <c r="F56" s="841"/>
      <c r="G56" s="841"/>
      <c r="H56" s="841"/>
      <c r="I56" s="891"/>
      <c r="J56" s="891"/>
      <c r="K56" s="584" t="s">
        <v>672</v>
      </c>
      <c r="L56" s="576" t="s">
        <v>718</v>
      </c>
      <c r="M56" s="591" t="s">
        <v>782</v>
      </c>
      <c r="N56" s="570" t="s">
        <v>593</v>
      </c>
      <c r="O56" s="591" t="s">
        <v>947</v>
      </c>
      <c r="P56" s="591" t="s">
        <v>948</v>
      </c>
      <c r="Q56" s="591" t="s">
        <v>949</v>
      </c>
      <c r="R56" s="575" t="s">
        <v>559</v>
      </c>
      <c r="S56" s="574" t="s">
        <v>559</v>
      </c>
      <c r="T56" s="588">
        <v>360</v>
      </c>
      <c r="U56" s="617">
        <v>0</v>
      </c>
      <c r="V56" s="585" t="s">
        <v>718</v>
      </c>
      <c r="W56" s="579" t="s">
        <v>721</v>
      </c>
      <c r="X56" s="811">
        <v>2500000</v>
      </c>
      <c r="Y56" s="808"/>
      <c r="Z56" s="808"/>
      <c r="AA56" s="808">
        <f>+X56+Y56+Z56</f>
        <v>2500000</v>
      </c>
      <c r="AB56" s="811">
        <v>269180</v>
      </c>
      <c r="AC56" s="808"/>
      <c r="AD56" s="808"/>
      <c r="AE56" s="808">
        <f t="shared" ref="AE56:AE57" si="8">+AB56+AC56+AD56</f>
        <v>269180</v>
      </c>
      <c r="AF56" s="808"/>
      <c r="AG56" s="811"/>
      <c r="AH56" s="808"/>
      <c r="AI56" s="808">
        <v>269180</v>
      </c>
      <c r="AJ56" s="808"/>
      <c r="AK56" s="808"/>
      <c r="AL56" s="808">
        <f t="shared" ref="AL56:AL58" si="9">+AI56+AJ56+AK56</f>
        <v>269180</v>
      </c>
    </row>
    <row r="57" spans="1:38" ht="24.75" customHeight="1" x14ac:dyDescent="0.2">
      <c r="A57" s="1401"/>
      <c r="B57" s="1381"/>
      <c r="C57" s="999">
        <v>5</v>
      </c>
      <c r="D57" s="999"/>
      <c r="E57" s="841"/>
      <c r="F57" s="841"/>
      <c r="G57" s="841"/>
      <c r="H57" s="841"/>
      <c r="I57" s="891"/>
      <c r="J57" s="891"/>
      <c r="K57" s="584" t="s">
        <v>673</v>
      </c>
      <c r="L57" s="576" t="s">
        <v>718</v>
      </c>
      <c r="M57" s="591" t="s">
        <v>782</v>
      </c>
      <c r="N57" s="570" t="s">
        <v>593</v>
      </c>
      <c r="O57" s="591" t="s">
        <v>947</v>
      </c>
      <c r="P57" s="591" t="s">
        <v>948</v>
      </c>
      <c r="Q57" s="591" t="s">
        <v>950</v>
      </c>
      <c r="R57" s="575" t="s">
        <v>559</v>
      </c>
      <c r="S57" s="574" t="s">
        <v>559</v>
      </c>
      <c r="T57" s="588">
        <v>360</v>
      </c>
      <c r="U57" s="617">
        <v>0</v>
      </c>
      <c r="V57" s="585" t="s">
        <v>718</v>
      </c>
      <c r="W57" s="579" t="s">
        <v>721</v>
      </c>
      <c r="X57" s="811">
        <v>4000000</v>
      </c>
      <c r="Y57" s="808"/>
      <c r="Z57" s="808"/>
      <c r="AA57" s="808">
        <f>+X57+Y57+Z57</f>
        <v>4000000</v>
      </c>
      <c r="AB57" s="811">
        <v>447184</v>
      </c>
      <c r="AC57" s="808"/>
      <c r="AD57" s="808"/>
      <c r="AE57" s="808">
        <f t="shared" si="8"/>
        <v>447184</v>
      </c>
      <c r="AF57" s="808"/>
      <c r="AG57" s="811"/>
      <c r="AH57" s="808"/>
      <c r="AI57" s="808">
        <v>447184</v>
      </c>
      <c r="AJ57" s="808"/>
      <c r="AK57" s="808"/>
      <c r="AL57" s="808">
        <f t="shared" si="9"/>
        <v>447184</v>
      </c>
    </row>
    <row r="58" spans="1:38" ht="41.25" customHeight="1" x14ac:dyDescent="0.2">
      <c r="A58" s="1401"/>
      <c r="B58" s="1381"/>
      <c r="C58" s="999">
        <v>5</v>
      </c>
      <c r="D58" s="999"/>
      <c r="E58" s="841"/>
      <c r="F58" s="841"/>
      <c r="G58" s="841"/>
      <c r="H58" s="841"/>
      <c r="I58" s="891"/>
      <c r="J58" s="891"/>
      <c r="K58" s="584" t="s">
        <v>674</v>
      </c>
      <c r="L58" s="576" t="s">
        <v>718</v>
      </c>
      <c r="M58" s="591" t="s">
        <v>782</v>
      </c>
      <c r="N58" s="570" t="s">
        <v>593</v>
      </c>
      <c r="O58" s="591" t="s">
        <v>947</v>
      </c>
      <c r="P58" s="591" t="s">
        <v>948</v>
      </c>
      <c r="Q58" s="591" t="s">
        <v>949</v>
      </c>
      <c r="R58" s="575" t="s">
        <v>559</v>
      </c>
      <c r="S58" s="574" t="s">
        <v>559</v>
      </c>
      <c r="T58" s="588">
        <v>360</v>
      </c>
      <c r="U58" s="617">
        <v>0</v>
      </c>
      <c r="V58" s="585" t="s">
        <v>718</v>
      </c>
      <c r="W58" s="579" t="s">
        <v>721</v>
      </c>
      <c r="X58" s="811">
        <v>18000000</v>
      </c>
      <c r="Y58" s="808"/>
      <c r="Z58" s="808"/>
      <c r="AA58" s="808">
        <f>+X58+Y58+Z58</f>
        <v>18000000</v>
      </c>
      <c r="AB58" s="811">
        <v>8274700</v>
      </c>
      <c r="AC58" s="808"/>
      <c r="AD58" s="808"/>
      <c r="AE58" s="808">
        <f>+AB58+AC58+AD58</f>
        <v>8274700</v>
      </c>
      <c r="AF58" s="808"/>
      <c r="AG58" s="811"/>
      <c r="AH58" s="808"/>
      <c r="AI58" s="811">
        <v>8274700</v>
      </c>
      <c r="AJ58" s="808"/>
      <c r="AK58" s="808"/>
      <c r="AL58" s="808">
        <f t="shared" si="9"/>
        <v>8274700</v>
      </c>
    </row>
    <row r="59" spans="1:38" ht="15" customHeight="1" x14ac:dyDescent="0.2">
      <c r="A59" s="1402"/>
      <c r="B59" s="1382"/>
      <c r="C59" s="1405" t="s">
        <v>500</v>
      </c>
      <c r="D59" s="1406"/>
      <c r="E59" s="1406"/>
      <c r="F59" s="1406"/>
      <c r="G59" s="1406"/>
      <c r="H59" s="1406"/>
      <c r="I59" s="1406"/>
      <c r="J59" s="1406"/>
      <c r="K59" s="1406"/>
      <c r="L59" s="1406"/>
      <c r="M59" s="1406"/>
      <c r="N59" s="1406"/>
      <c r="O59" s="1406"/>
      <c r="P59" s="1406"/>
      <c r="Q59" s="1406"/>
      <c r="R59" s="1406"/>
      <c r="S59" s="1406"/>
      <c r="T59" s="1406"/>
      <c r="U59" s="1406"/>
      <c r="V59" s="1406"/>
      <c r="W59" s="1407"/>
      <c r="X59" s="806">
        <f>+X55+X56+X57+X58</f>
        <v>48000000</v>
      </c>
      <c r="Y59" s="806"/>
      <c r="Z59" s="806"/>
      <c r="AA59" s="806">
        <f>+AA55+AA56+AA57+AA58</f>
        <v>48000000</v>
      </c>
      <c r="AB59" s="806">
        <f>SUM(AB55:AB58)</f>
        <v>20292976</v>
      </c>
      <c r="AC59" s="806"/>
      <c r="AD59" s="806"/>
      <c r="AE59" s="806">
        <f>+AE55+AE56+AE57+AE58</f>
        <v>20292976</v>
      </c>
      <c r="AF59" s="806"/>
      <c r="AG59" s="806"/>
      <c r="AH59" s="806"/>
      <c r="AI59" s="806">
        <f>+AI55+AI56+AI57+AI58</f>
        <v>20292976</v>
      </c>
      <c r="AJ59" s="806"/>
      <c r="AK59" s="806"/>
      <c r="AL59" s="806">
        <f>+AI59+AJ59+AK59</f>
        <v>20292976</v>
      </c>
    </row>
    <row r="60" spans="1:38" ht="50.25" customHeight="1" x14ac:dyDescent="0.2">
      <c r="A60" s="1403">
        <v>120209</v>
      </c>
      <c r="B60" s="1380" t="s">
        <v>689</v>
      </c>
      <c r="C60" s="999">
        <v>38</v>
      </c>
      <c r="D60" s="1074">
        <v>330</v>
      </c>
      <c r="E60" s="999"/>
      <c r="F60" s="999"/>
      <c r="G60" s="999"/>
      <c r="H60" s="999"/>
      <c r="I60" s="999"/>
      <c r="J60" s="999"/>
      <c r="K60" s="582" t="s">
        <v>675</v>
      </c>
      <c r="L60" s="591">
        <v>86101705</v>
      </c>
      <c r="M60" s="591" t="s">
        <v>636</v>
      </c>
      <c r="N60" s="598" t="s">
        <v>637</v>
      </c>
      <c r="O60" s="1002">
        <v>10106</v>
      </c>
      <c r="P60" s="591" t="s">
        <v>919</v>
      </c>
      <c r="Q60" s="619" t="s">
        <v>855</v>
      </c>
      <c r="R60" s="593" t="s">
        <v>389</v>
      </c>
      <c r="S60" s="574" t="s">
        <v>358</v>
      </c>
      <c r="T60" s="594">
        <v>3</v>
      </c>
      <c r="U60" s="617">
        <v>1</v>
      </c>
      <c r="V60" s="997" t="s">
        <v>611</v>
      </c>
      <c r="W60" s="846" t="str">
        <f>IF(V60=listas!$C$1,listas!$B$1,IF(V60=listas!$C$2,listas!$B$2,IF(V60=listas!$C$3,listas!$B$3,IF(V60=listas!$C$4,listas!$B$4,IF(V60=listas!$C$5,listas!$B$5,IF(V60=listas!$C$6,listas!$B$6,IF(V60=listas!$C$7,listas!$B$7,IF(V60=listas!$C$8,listas!$B$8,""))))))))</f>
        <v>CCE-10</v>
      </c>
      <c r="X60" s="805">
        <v>13320000</v>
      </c>
      <c r="Y60" s="808"/>
      <c r="Z60" s="808"/>
      <c r="AA60" s="808">
        <f>+X60+Y60+Z60</f>
        <v>13320000</v>
      </c>
      <c r="AB60" s="805"/>
      <c r="AC60" s="808"/>
      <c r="AD60" s="808"/>
      <c r="AE60" s="808"/>
      <c r="AF60" s="808"/>
      <c r="AG60" s="805"/>
      <c r="AH60" s="808"/>
      <c r="AI60" s="808"/>
      <c r="AJ60" s="808"/>
      <c r="AK60" s="808"/>
      <c r="AL60" s="808"/>
    </row>
    <row r="61" spans="1:38" ht="15" customHeight="1" x14ac:dyDescent="0.2">
      <c r="A61" s="1403"/>
      <c r="B61" s="1382"/>
      <c r="C61" s="1404" t="s">
        <v>500</v>
      </c>
      <c r="D61" s="1404"/>
      <c r="E61" s="1404"/>
      <c r="F61" s="1404"/>
      <c r="G61" s="1404"/>
      <c r="H61" s="1404"/>
      <c r="I61" s="1404"/>
      <c r="J61" s="1404"/>
      <c r="K61" s="1404"/>
      <c r="L61" s="1404"/>
      <c r="M61" s="1404"/>
      <c r="N61" s="1404"/>
      <c r="O61" s="913"/>
      <c r="P61" s="913"/>
      <c r="Q61" s="913"/>
      <c r="R61" s="913"/>
      <c r="S61" s="913"/>
      <c r="T61" s="913"/>
      <c r="U61" s="913"/>
      <c r="V61" s="913"/>
      <c r="W61" s="914"/>
      <c r="X61" s="806">
        <f>+X60</f>
        <v>13320000</v>
      </c>
      <c r="Y61" s="806"/>
      <c r="Z61" s="806"/>
      <c r="AA61" s="806">
        <f>+AA60</f>
        <v>13320000</v>
      </c>
      <c r="AB61" s="806">
        <f>+AB60</f>
        <v>0</v>
      </c>
      <c r="AC61" s="806"/>
      <c r="AD61" s="806"/>
      <c r="AE61" s="806">
        <f>+AE60</f>
        <v>0</v>
      </c>
      <c r="AF61" s="806"/>
      <c r="AG61" s="806"/>
      <c r="AH61" s="806"/>
      <c r="AI61" s="806"/>
      <c r="AJ61" s="806"/>
      <c r="AK61" s="806"/>
      <c r="AL61" s="806"/>
    </row>
    <row r="62" spans="1:38" ht="45" customHeight="1" x14ac:dyDescent="0.2">
      <c r="A62" s="1403">
        <v>120210</v>
      </c>
      <c r="B62" s="1380" t="s">
        <v>690</v>
      </c>
      <c r="C62" s="999">
        <v>39</v>
      </c>
      <c r="D62" s="1074">
        <v>302</v>
      </c>
      <c r="E62" s="840"/>
      <c r="F62" s="840"/>
      <c r="G62" s="840"/>
      <c r="H62" s="840"/>
      <c r="I62" s="890"/>
      <c r="J62" s="890"/>
      <c r="K62" s="595" t="s">
        <v>676</v>
      </c>
      <c r="L62" s="586" t="s">
        <v>677</v>
      </c>
      <c r="M62" s="591" t="s">
        <v>636</v>
      </c>
      <c r="N62" s="598" t="s">
        <v>637</v>
      </c>
      <c r="O62" s="619">
        <v>10106</v>
      </c>
      <c r="P62" s="591" t="s">
        <v>919</v>
      </c>
      <c r="Q62" s="619" t="s">
        <v>855</v>
      </c>
      <c r="R62" s="593" t="s">
        <v>563</v>
      </c>
      <c r="S62" s="594" t="s">
        <v>563</v>
      </c>
      <c r="T62" s="594">
        <v>60</v>
      </c>
      <c r="U62" s="617">
        <v>0</v>
      </c>
      <c r="V62" s="997" t="s">
        <v>611</v>
      </c>
      <c r="W62" s="846" t="str">
        <f>IF(V62=listas!$C$1,listas!$B$1,IF(V62=listas!$C$2,listas!$B$2,IF(V62=listas!$C$3,listas!$B$3,IF(V62=listas!$C$4,listas!$B$4,IF(V62=listas!$C$5,listas!$B$5,IF(V62=listas!$C$6,listas!$B$6,IF(V62=listas!$C$7,listas!$B$7,IF(V62=listas!$C$8,listas!$B$8,""))))))))</f>
        <v>CCE-10</v>
      </c>
      <c r="X62" s="805">
        <v>20790000</v>
      </c>
      <c r="Y62" s="808"/>
      <c r="Z62" s="808"/>
      <c r="AA62" s="808">
        <f>+X62+Y62+Z62</f>
        <v>20790000</v>
      </c>
      <c r="AB62" s="805"/>
      <c r="AC62" s="808"/>
      <c r="AD62" s="808"/>
      <c r="AE62" s="808"/>
      <c r="AF62" s="808"/>
      <c r="AG62" s="805"/>
      <c r="AH62" s="808"/>
      <c r="AI62" s="808"/>
      <c r="AJ62" s="808"/>
      <c r="AK62" s="808"/>
      <c r="AL62" s="808"/>
    </row>
    <row r="63" spans="1:38" ht="66.75" customHeight="1" x14ac:dyDescent="0.2">
      <c r="A63" s="1403"/>
      <c r="B63" s="1381"/>
      <c r="C63" s="999">
        <v>40</v>
      </c>
      <c r="D63" s="1074">
        <v>303</v>
      </c>
      <c r="E63" s="841"/>
      <c r="F63" s="841"/>
      <c r="G63" s="841"/>
      <c r="H63" s="841"/>
      <c r="I63" s="891"/>
      <c r="J63" s="891"/>
      <c r="K63" s="582" t="s">
        <v>678</v>
      </c>
      <c r="L63" s="655">
        <v>93141506</v>
      </c>
      <c r="M63" s="591" t="s">
        <v>636</v>
      </c>
      <c r="N63" s="598" t="s">
        <v>637</v>
      </c>
      <c r="O63" s="619">
        <v>10106</v>
      </c>
      <c r="P63" s="591" t="s">
        <v>919</v>
      </c>
      <c r="Q63" s="619" t="s">
        <v>855</v>
      </c>
      <c r="R63" s="593" t="s">
        <v>389</v>
      </c>
      <c r="S63" s="594" t="s">
        <v>358</v>
      </c>
      <c r="T63" s="594">
        <v>3</v>
      </c>
      <c r="U63" s="617">
        <v>1</v>
      </c>
      <c r="V63" s="997" t="s">
        <v>611</v>
      </c>
      <c r="W63" s="846" t="str">
        <f>IF(V63=listas!$C$1,listas!$B$1,IF(V63=listas!$C$2,listas!$B$2,IF(V63=listas!$C$3,listas!$B$3,IF(V63=listas!$C$4,listas!$B$4,IF(V63=listas!$C$5,listas!$B$5,IF(V63=listas!$C$6,listas!$B$6,IF(V63=listas!$C$7,listas!$B$7,IF(V63=listas!$C$8,listas!$B$8,""))))))))</f>
        <v>CCE-10</v>
      </c>
      <c r="X63" s="805">
        <v>7800000</v>
      </c>
      <c r="Y63" s="808"/>
      <c r="Z63" s="808"/>
      <c r="AA63" s="808">
        <f>+X63+Y63+Z63</f>
        <v>7800000</v>
      </c>
      <c r="AB63" s="805"/>
      <c r="AC63" s="808"/>
      <c r="AD63" s="808"/>
      <c r="AE63" s="808"/>
      <c r="AF63" s="808"/>
      <c r="AG63" s="805"/>
      <c r="AH63" s="808"/>
      <c r="AI63" s="808"/>
      <c r="AJ63" s="808"/>
      <c r="AK63" s="808"/>
      <c r="AL63" s="808"/>
    </row>
    <row r="64" spans="1:38" ht="25.5" customHeight="1" x14ac:dyDescent="0.2">
      <c r="A64" s="1403"/>
      <c r="B64" s="1381"/>
      <c r="C64" s="999">
        <v>41</v>
      </c>
      <c r="D64" s="999"/>
      <c r="E64" s="841"/>
      <c r="F64" s="841"/>
      <c r="G64" s="841"/>
      <c r="H64" s="841"/>
      <c r="I64" s="891"/>
      <c r="J64" s="891"/>
      <c r="K64" s="616" t="s">
        <v>679</v>
      </c>
      <c r="L64" s="586" t="s">
        <v>718</v>
      </c>
      <c r="M64" s="591" t="s">
        <v>636</v>
      </c>
      <c r="N64" s="570" t="s">
        <v>637</v>
      </c>
      <c r="O64" s="619">
        <v>10106</v>
      </c>
      <c r="P64" s="591" t="s">
        <v>919</v>
      </c>
      <c r="Q64" s="619" t="s">
        <v>855</v>
      </c>
      <c r="R64" s="593" t="s">
        <v>389</v>
      </c>
      <c r="S64" s="594" t="s">
        <v>389</v>
      </c>
      <c r="T64" s="594">
        <v>180</v>
      </c>
      <c r="U64" s="617">
        <v>0</v>
      </c>
      <c r="V64" s="583" t="s">
        <v>719</v>
      </c>
      <c r="W64" s="590" t="s">
        <v>718</v>
      </c>
      <c r="X64" s="805">
        <v>5000000</v>
      </c>
      <c r="Y64" s="808"/>
      <c r="Z64" s="808"/>
      <c r="AA64" s="808">
        <f>+X64+Y64+Z64</f>
        <v>5000000</v>
      </c>
      <c r="AB64" s="805"/>
      <c r="AC64" s="808"/>
      <c r="AD64" s="808"/>
      <c r="AE64" s="808"/>
      <c r="AF64" s="808"/>
      <c r="AG64" s="805"/>
      <c r="AH64" s="808"/>
      <c r="AI64" s="808"/>
      <c r="AJ64" s="808"/>
      <c r="AK64" s="808"/>
      <c r="AL64" s="808"/>
    </row>
    <row r="65" spans="1:38" ht="15" customHeight="1" x14ac:dyDescent="0.2">
      <c r="A65" s="1403"/>
      <c r="B65" s="1382"/>
      <c r="C65" s="1405" t="s">
        <v>500</v>
      </c>
      <c r="D65" s="1406"/>
      <c r="E65" s="1406"/>
      <c r="F65" s="1406"/>
      <c r="G65" s="1406"/>
      <c r="H65" s="1406"/>
      <c r="I65" s="1406"/>
      <c r="J65" s="1406"/>
      <c r="K65" s="1406"/>
      <c r="L65" s="1406"/>
      <c r="M65" s="1406"/>
      <c r="N65" s="1406"/>
      <c r="O65" s="1406"/>
      <c r="P65" s="1406"/>
      <c r="Q65" s="1406"/>
      <c r="R65" s="1406"/>
      <c r="S65" s="1406"/>
      <c r="T65" s="1406"/>
      <c r="U65" s="1406"/>
      <c r="V65" s="1406"/>
      <c r="W65" s="1407"/>
      <c r="X65" s="806">
        <f>+X62+X63+X64</f>
        <v>33590000</v>
      </c>
      <c r="Y65" s="806"/>
      <c r="Z65" s="806"/>
      <c r="AA65" s="806">
        <f>+AA62+AA63+AA64</f>
        <v>33590000</v>
      </c>
      <c r="AB65" s="806">
        <f>+AB62+AB63+AB64</f>
        <v>0</v>
      </c>
      <c r="AC65" s="806"/>
      <c r="AD65" s="806"/>
      <c r="AE65" s="806">
        <f>+AE62+AE63+AE64</f>
        <v>0</v>
      </c>
      <c r="AF65" s="806"/>
      <c r="AG65" s="806"/>
      <c r="AH65" s="806"/>
      <c r="AI65" s="806"/>
      <c r="AJ65" s="806"/>
      <c r="AK65" s="806"/>
      <c r="AL65" s="806"/>
    </row>
    <row r="66" spans="1:38" ht="33.75" customHeight="1" x14ac:dyDescent="0.2">
      <c r="A66" s="1400">
        <v>120212</v>
      </c>
      <c r="B66" s="1380" t="s">
        <v>680</v>
      </c>
      <c r="C66" s="999">
        <v>42</v>
      </c>
      <c r="D66" s="1074">
        <v>301</v>
      </c>
      <c r="E66" s="999"/>
      <c r="F66" s="999"/>
      <c r="G66" s="999"/>
      <c r="H66" s="999"/>
      <c r="I66" s="999"/>
      <c r="J66" s="999"/>
      <c r="K66" s="595" t="s">
        <v>681</v>
      </c>
      <c r="L66" s="591">
        <v>93141808</v>
      </c>
      <c r="M66" s="591" t="s">
        <v>636</v>
      </c>
      <c r="N66" s="598" t="s">
        <v>637</v>
      </c>
      <c r="O66" s="619">
        <v>10106</v>
      </c>
      <c r="P66" s="591" t="s">
        <v>919</v>
      </c>
      <c r="Q66" s="619" t="s">
        <v>855</v>
      </c>
      <c r="R66" s="593" t="s">
        <v>101</v>
      </c>
      <c r="S66" s="594" t="s">
        <v>561</v>
      </c>
      <c r="T66" s="594">
        <v>3</v>
      </c>
      <c r="U66" s="617">
        <v>1</v>
      </c>
      <c r="V66" s="999" t="s">
        <v>611</v>
      </c>
      <c r="W66" s="846" t="str">
        <f>IF(V66=listas!$C$1,listas!$B$1,IF(V66=listas!$C$2,listas!$B$2,IF(V66=listas!$C$3,listas!$B$3,IF(V66=listas!$C$4,listas!$B$4,IF(V66=listas!$C$5,listas!$B$5,IF(V66=listas!$C$6,listas!$B$6,IF(V66=listas!$C$7,listas!$B$7,IF(V66=listas!$C$8,listas!$B$8,""))))))))</f>
        <v>CCE-10</v>
      </c>
      <c r="X66" s="805">
        <v>4440000</v>
      </c>
      <c r="Y66" s="808"/>
      <c r="Z66" s="808"/>
      <c r="AA66" s="808">
        <f>+X66+Y66+Z66</f>
        <v>4440000</v>
      </c>
      <c r="AB66" s="805"/>
      <c r="AC66" s="808"/>
      <c r="AD66" s="808"/>
      <c r="AE66" s="808"/>
      <c r="AF66" s="808"/>
      <c r="AG66" s="805"/>
      <c r="AH66" s="808"/>
      <c r="AI66" s="808"/>
      <c r="AJ66" s="808"/>
      <c r="AK66" s="808"/>
      <c r="AL66" s="808"/>
    </row>
    <row r="67" spans="1:38" ht="12.75" customHeight="1" x14ac:dyDescent="0.2">
      <c r="A67" s="1402"/>
      <c r="B67" s="1382"/>
      <c r="C67" s="1404" t="s">
        <v>500</v>
      </c>
      <c r="D67" s="1404"/>
      <c r="E67" s="1404"/>
      <c r="F67" s="1404"/>
      <c r="G67" s="1404"/>
      <c r="H67" s="1404"/>
      <c r="I67" s="1404"/>
      <c r="J67" s="1404"/>
      <c r="K67" s="1404"/>
      <c r="L67" s="1404"/>
      <c r="M67" s="1404"/>
      <c r="N67" s="1404"/>
      <c r="O67" s="1404"/>
      <c r="P67" s="1404"/>
      <c r="Q67" s="1404"/>
      <c r="R67" s="1404"/>
      <c r="S67" s="1404"/>
      <c r="T67" s="1404"/>
      <c r="U67" s="1404"/>
      <c r="V67" s="1404"/>
      <c r="W67" s="1404"/>
      <c r="X67" s="806">
        <f>+X66</f>
        <v>4440000</v>
      </c>
      <c r="Y67" s="806"/>
      <c r="Z67" s="806"/>
      <c r="AA67" s="806">
        <f>+AA66</f>
        <v>4440000</v>
      </c>
      <c r="AB67" s="806">
        <f>+AB66</f>
        <v>0</v>
      </c>
      <c r="AC67" s="806"/>
      <c r="AD67" s="806"/>
      <c r="AE67" s="806">
        <f>+AE66</f>
        <v>0</v>
      </c>
      <c r="AF67" s="806"/>
      <c r="AG67" s="806"/>
      <c r="AH67" s="806"/>
      <c r="AI67" s="806"/>
      <c r="AJ67" s="806"/>
      <c r="AK67" s="806"/>
      <c r="AL67" s="806"/>
    </row>
    <row r="68" spans="1:38" ht="12.75" customHeight="1" x14ac:dyDescent="0.2">
      <c r="A68" s="1410" t="s">
        <v>682</v>
      </c>
      <c r="B68" s="1411"/>
      <c r="C68" s="1411"/>
      <c r="D68" s="1411"/>
      <c r="E68" s="1411"/>
      <c r="F68" s="1411"/>
      <c r="G68" s="1411"/>
      <c r="H68" s="1411"/>
      <c r="I68" s="1411"/>
      <c r="J68" s="1411"/>
      <c r="K68" s="1411"/>
      <c r="L68" s="1411"/>
      <c r="M68" s="1411"/>
      <c r="N68" s="1411"/>
      <c r="O68" s="1411"/>
      <c r="P68" s="1411"/>
      <c r="Q68" s="1411"/>
      <c r="R68" s="1411"/>
      <c r="S68" s="1411"/>
      <c r="T68" s="604"/>
      <c r="U68" s="605"/>
      <c r="V68" s="606"/>
      <c r="W68" s="606"/>
      <c r="X68" s="807">
        <f>+X38+X43+X47+X51+X54+X59+X61+X65+X67</f>
        <v>728050000</v>
      </c>
      <c r="Y68" s="807"/>
      <c r="Z68" s="807"/>
      <c r="AA68" s="807">
        <f>+AA38+AA43+AA47+AA51+AA54+AA59+AA61+AA65+AA67</f>
        <v>728050000</v>
      </c>
      <c r="AB68" s="807">
        <f>+AB38+AB43+AB47+AB51+AB54+AB59+AB61+AB65+AB67</f>
        <v>484713034</v>
      </c>
      <c r="AC68" s="807"/>
      <c r="AD68" s="807"/>
      <c r="AE68" s="807">
        <f>+AE38+AE43+AE47+AE51+AE54+AE59+AE61+AE65+AE67</f>
        <v>484713034</v>
      </c>
      <c r="AF68" s="807"/>
      <c r="AG68" s="807"/>
      <c r="AH68" s="807"/>
      <c r="AI68" s="807">
        <f>+AI38+AI43+AI47+AI51+AI54+AI59+AI61+AI65+AI67</f>
        <v>208465035</v>
      </c>
      <c r="AJ68" s="807">
        <f t="shared" ref="AJ68:AL68" si="10">+AJ38+AJ43+AJ47+AJ51+AJ54+AJ59+AJ61+AJ65+AJ67</f>
        <v>0</v>
      </c>
      <c r="AK68" s="807">
        <f t="shared" si="10"/>
        <v>0</v>
      </c>
      <c r="AL68" s="807">
        <f t="shared" si="10"/>
        <v>208465035</v>
      </c>
    </row>
    <row r="69" spans="1:38" ht="25.5" x14ac:dyDescent="0.2">
      <c r="A69" s="1400">
        <v>120302</v>
      </c>
      <c r="B69" s="1380" t="s">
        <v>683</v>
      </c>
      <c r="C69" s="905">
        <v>4</v>
      </c>
      <c r="D69" s="988"/>
      <c r="E69" s="840"/>
      <c r="F69" s="840"/>
      <c r="G69" s="840"/>
      <c r="H69" s="840"/>
      <c r="I69" s="890"/>
      <c r="J69" s="890"/>
      <c r="K69" s="661" t="s">
        <v>722</v>
      </c>
      <c r="L69" s="655" t="s">
        <v>718</v>
      </c>
      <c r="M69" s="591" t="s">
        <v>723</v>
      </c>
      <c r="N69" s="572" t="s">
        <v>724</v>
      </c>
      <c r="O69" s="619">
        <v>30201</v>
      </c>
      <c r="P69" s="591" t="s">
        <v>925</v>
      </c>
      <c r="Q69" s="619" t="s">
        <v>951</v>
      </c>
      <c r="R69" s="614" t="s">
        <v>389</v>
      </c>
      <c r="S69" s="615" t="s">
        <v>389</v>
      </c>
      <c r="T69" s="594">
        <v>360</v>
      </c>
      <c r="U69" s="617">
        <v>0</v>
      </c>
      <c r="V69" s="587" t="s">
        <v>718</v>
      </c>
      <c r="W69" s="585" t="s">
        <v>718</v>
      </c>
      <c r="X69" s="811">
        <v>200000</v>
      </c>
      <c r="Y69" s="805"/>
      <c r="Z69" s="808"/>
      <c r="AA69" s="808">
        <f>+X69+Y69+Z69</f>
        <v>200000</v>
      </c>
      <c r="AB69" s="811">
        <v>104000</v>
      </c>
      <c r="AC69" s="805"/>
      <c r="AD69" s="808"/>
      <c r="AE69" s="808">
        <f>+AB69+AC69+AD69</f>
        <v>104000</v>
      </c>
      <c r="AF69" s="808"/>
      <c r="AG69" s="811"/>
      <c r="AH69" s="805"/>
      <c r="AI69" s="811"/>
      <c r="AJ69" s="805"/>
      <c r="AK69" s="808"/>
      <c r="AL69" s="808"/>
    </row>
    <row r="70" spans="1:38" ht="15" customHeight="1" x14ac:dyDescent="0.2">
      <c r="A70" s="1402"/>
      <c r="B70" s="1382"/>
      <c r="C70" s="1405" t="s">
        <v>500</v>
      </c>
      <c r="D70" s="1406"/>
      <c r="E70" s="1406"/>
      <c r="F70" s="1406"/>
      <c r="G70" s="1406"/>
      <c r="H70" s="1406"/>
      <c r="I70" s="1406"/>
      <c r="J70" s="1406"/>
      <c r="K70" s="1406"/>
      <c r="L70" s="1406"/>
      <c r="M70" s="1406"/>
      <c r="N70" s="1406"/>
      <c r="O70" s="1406"/>
      <c r="P70" s="1406"/>
      <c r="Q70" s="1406"/>
      <c r="R70" s="1406"/>
      <c r="S70" s="1406"/>
      <c r="T70" s="1406"/>
      <c r="U70" s="1406"/>
      <c r="V70" s="1406"/>
      <c r="W70" s="1407"/>
      <c r="X70" s="806">
        <f>+X69</f>
        <v>200000</v>
      </c>
      <c r="Y70" s="806"/>
      <c r="Z70" s="806"/>
      <c r="AA70" s="806">
        <f>+AA69</f>
        <v>200000</v>
      </c>
      <c r="AB70" s="806">
        <f>+AB69</f>
        <v>104000</v>
      </c>
      <c r="AC70" s="806"/>
      <c r="AD70" s="806"/>
      <c r="AE70" s="806">
        <f>+AE69</f>
        <v>104000</v>
      </c>
      <c r="AF70" s="806"/>
      <c r="AG70" s="806"/>
      <c r="AH70" s="806"/>
      <c r="AI70" s="806">
        <v>104000</v>
      </c>
      <c r="AJ70" s="806"/>
      <c r="AK70" s="806"/>
      <c r="AL70" s="806">
        <f>+AI70+AJ70+AK70</f>
        <v>104000</v>
      </c>
    </row>
    <row r="71" spans="1:38" ht="21.75" customHeight="1" x14ac:dyDescent="0.2">
      <c r="A71" s="1410" t="s">
        <v>684</v>
      </c>
      <c r="B71" s="1411"/>
      <c r="C71" s="1411"/>
      <c r="D71" s="1411"/>
      <c r="E71" s="1411"/>
      <c r="F71" s="1411"/>
      <c r="G71" s="1411"/>
      <c r="H71" s="1411"/>
      <c r="I71" s="1411"/>
      <c r="J71" s="1411"/>
      <c r="K71" s="1411"/>
      <c r="L71" s="1411"/>
      <c r="M71" s="1411"/>
      <c r="N71" s="1411"/>
      <c r="O71" s="1411"/>
      <c r="P71" s="1411"/>
      <c r="Q71" s="1411"/>
      <c r="R71" s="1411"/>
      <c r="S71" s="1411"/>
      <c r="T71" s="607"/>
      <c r="U71" s="605"/>
      <c r="V71" s="606"/>
      <c r="W71" s="606"/>
      <c r="X71" s="807">
        <f>+X70</f>
        <v>200000</v>
      </c>
      <c r="Y71" s="812"/>
      <c r="Z71" s="812"/>
      <c r="AA71" s="812">
        <f>+X71+Y71+Z71</f>
        <v>200000</v>
      </c>
      <c r="AB71" s="807">
        <f>+AB70</f>
        <v>104000</v>
      </c>
      <c r="AC71" s="812"/>
      <c r="AD71" s="812"/>
      <c r="AE71" s="812">
        <f>+AB71+AC71+AD71</f>
        <v>104000</v>
      </c>
      <c r="AF71" s="812"/>
      <c r="AG71" s="807"/>
      <c r="AH71" s="812"/>
      <c r="AI71" s="807">
        <f>+AI70</f>
        <v>104000</v>
      </c>
      <c r="AJ71" s="812"/>
      <c r="AK71" s="812"/>
      <c r="AL71" s="812">
        <f>+AI71+AJ71+AK71</f>
        <v>104000</v>
      </c>
    </row>
    <row r="72" spans="1:38" ht="27.75" customHeight="1" x14ac:dyDescent="0.2">
      <c r="A72" s="1412" t="s">
        <v>685</v>
      </c>
      <c r="B72" s="1413"/>
      <c r="C72" s="1413"/>
      <c r="D72" s="1413"/>
      <c r="E72" s="1413"/>
      <c r="F72" s="1413"/>
      <c r="G72" s="1413"/>
      <c r="H72" s="1413"/>
      <c r="I72" s="1413"/>
      <c r="J72" s="1413"/>
      <c r="K72" s="1413"/>
      <c r="L72" s="1413"/>
      <c r="M72" s="1413"/>
      <c r="N72" s="1413"/>
      <c r="O72" s="1413"/>
      <c r="P72" s="1413"/>
      <c r="Q72" s="1413"/>
      <c r="R72" s="1413"/>
      <c r="S72" s="1413"/>
      <c r="T72" s="608"/>
      <c r="U72" s="609"/>
      <c r="V72" s="610"/>
      <c r="W72" s="610"/>
      <c r="X72" s="813">
        <f>+X32+X68+X71</f>
        <v>904156500.20000005</v>
      </c>
      <c r="Y72" s="813"/>
      <c r="Z72" s="813"/>
      <c r="AA72" s="813">
        <f>+AA32+AA68+AA71</f>
        <v>904156500.20000005</v>
      </c>
      <c r="AB72" s="813">
        <f>+AB32+AB68+AB71</f>
        <v>530583863</v>
      </c>
      <c r="AC72" s="813"/>
      <c r="AD72" s="813"/>
      <c r="AE72" s="813">
        <f>+AE32+AE68+AE71</f>
        <v>530583863</v>
      </c>
      <c r="AF72" s="813"/>
      <c r="AG72" s="813"/>
      <c r="AH72" s="813"/>
      <c r="AI72" s="813">
        <f>+AI32+AI68+AI71</f>
        <v>244436404</v>
      </c>
      <c r="AJ72" s="813"/>
      <c r="AK72" s="813"/>
      <c r="AL72" s="813">
        <f>+AL32+AL68+AL71</f>
        <v>244436404</v>
      </c>
    </row>
    <row r="73" spans="1:38" ht="30" customHeight="1" x14ac:dyDescent="0.2">
      <c r="A73" s="1409" t="s">
        <v>619</v>
      </c>
      <c r="B73" s="1409"/>
      <c r="C73" s="1409"/>
      <c r="D73" s="1409"/>
      <c r="E73" s="1409"/>
      <c r="F73" s="1409"/>
      <c r="G73" s="1409"/>
      <c r="H73" s="1409"/>
      <c r="I73" s="1409"/>
      <c r="J73" s="1409"/>
      <c r="K73" s="1409"/>
      <c r="L73" s="1409"/>
      <c r="M73" s="1409"/>
      <c r="N73" s="1409"/>
      <c r="O73" s="1409"/>
      <c r="P73" s="1409"/>
      <c r="Q73" s="1409"/>
      <c r="R73" s="1409"/>
      <c r="S73" s="1409"/>
      <c r="T73" s="1409"/>
      <c r="U73" s="1409"/>
      <c r="V73" s="1409"/>
      <c r="W73" s="657"/>
      <c r="X73" s="814">
        <f>+X72</f>
        <v>904156500.20000005</v>
      </c>
      <c r="Y73" s="814"/>
      <c r="Z73" s="814"/>
      <c r="AA73" s="814">
        <f>+AA72</f>
        <v>904156500.20000005</v>
      </c>
      <c r="AB73" s="814">
        <f>+AB72</f>
        <v>530583863</v>
      </c>
      <c r="AC73" s="814"/>
      <c r="AD73" s="814"/>
      <c r="AE73" s="814">
        <f>+AE72</f>
        <v>530583863</v>
      </c>
      <c r="AF73" s="814"/>
      <c r="AG73" s="814"/>
      <c r="AH73" s="814"/>
      <c r="AI73" s="814">
        <f>+AI72</f>
        <v>244436404</v>
      </c>
      <c r="AJ73" s="814"/>
      <c r="AK73" s="814"/>
      <c r="AL73" s="814">
        <f>+AL72</f>
        <v>244436404</v>
      </c>
    </row>
    <row r="74" spans="1:38" x14ac:dyDescent="0.2">
      <c r="A74" s="658"/>
      <c r="B74" s="658"/>
      <c r="C74" s="842"/>
      <c r="D74" s="986"/>
      <c r="E74" s="842"/>
      <c r="F74" s="842"/>
      <c r="G74" s="842"/>
      <c r="H74" s="842"/>
      <c r="I74" s="892"/>
      <c r="J74" s="892"/>
      <c r="K74" s="658"/>
      <c r="L74" s="658"/>
      <c r="M74" s="658"/>
      <c r="N74" s="658"/>
      <c r="O74" s="892"/>
      <c r="P74" s="892"/>
      <c r="Q74" s="658"/>
      <c r="R74" s="658"/>
      <c r="S74" s="658"/>
      <c r="T74" s="658"/>
      <c r="U74" s="658"/>
      <c r="V74" s="658"/>
      <c r="W74" s="658"/>
      <c r="X74" s="815"/>
      <c r="Y74" s="815"/>
      <c r="Z74" s="815"/>
      <c r="AA74" s="815"/>
    </row>
    <row r="75" spans="1:38" x14ac:dyDescent="0.2">
      <c r="A75" s="568"/>
      <c r="B75" s="568"/>
      <c r="C75" s="568"/>
      <c r="D75" s="568"/>
      <c r="E75" s="568"/>
      <c r="F75" s="568"/>
      <c r="G75" s="568"/>
      <c r="H75" s="568"/>
      <c r="I75" s="568"/>
      <c r="J75" s="568"/>
      <c r="K75" s="568"/>
      <c r="L75" s="568"/>
      <c r="M75" s="568"/>
      <c r="N75" s="568"/>
      <c r="O75" s="568"/>
      <c r="P75" s="568"/>
      <c r="Q75" s="568"/>
      <c r="R75" s="568"/>
      <c r="S75" s="568"/>
      <c r="T75" s="568"/>
      <c r="U75" s="568"/>
      <c r="V75" s="568"/>
      <c r="W75" s="568"/>
      <c r="X75" s="816"/>
      <c r="Y75" s="1414"/>
      <c r="Z75" s="1414"/>
      <c r="AA75" s="1414"/>
      <c r="AB75" s="863"/>
      <c r="AE75" s="863"/>
      <c r="AI75" s="863"/>
      <c r="AL75" s="863"/>
    </row>
    <row r="76" spans="1:38" x14ac:dyDescent="0.2">
      <c r="A76" s="569"/>
      <c r="B76" s="569"/>
      <c r="C76" s="569"/>
      <c r="D76" s="569"/>
      <c r="E76" s="569"/>
      <c r="F76" s="569"/>
      <c r="G76" s="569"/>
      <c r="H76" s="569"/>
      <c r="I76" s="569"/>
      <c r="J76" s="569"/>
      <c r="K76" s="569"/>
      <c r="L76" s="569"/>
      <c r="M76" s="568"/>
      <c r="N76" s="568"/>
      <c r="O76" s="568"/>
      <c r="P76" s="568"/>
      <c r="Q76" s="568"/>
      <c r="R76" s="568"/>
      <c r="S76" s="568"/>
      <c r="T76" s="568"/>
      <c r="U76" s="568"/>
      <c r="V76" s="568"/>
      <c r="W76" s="568"/>
      <c r="X76" s="817"/>
      <c r="Y76" s="817"/>
      <c r="Z76" s="817"/>
      <c r="AA76" s="817"/>
    </row>
    <row r="77" spans="1:38" x14ac:dyDescent="0.2">
      <c r="A77" s="611"/>
      <c r="B77" s="611"/>
      <c r="C77" s="611"/>
      <c r="D77" s="611"/>
      <c r="E77" s="611"/>
      <c r="F77" s="611"/>
      <c r="G77" s="611"/>
      <c r="H77" s="611"/>
      <c r="I77" s="611"/>
      <c r="J77" s="611"/>
      <c r="K77" s="611"/>
      <c r="L77" s="569"/>
      <c r="M77" s="568"/>
      <c r="N77" s="568"/>
      <c r="O77" s="568"/>
      <c r="P77" s="568"/>
      <c r="Q77" s="568"/>
      <c r="R77" s="568"/>
      <c r="S77" s="1083"/>
      <c r="T77" s="568"/>
      <c r="U77" s="568"/>
      <c r="V77" s="568"/>
      <c r="W77" s="612"/>
      <c r="X77" s="818"/>
      <c r="Y77" s="818"/>
      <c r="Z77" s="818"/>
      <c r="AA77" s="818"/>
    </row>
    <row r="78" spans="1:38" x14ac:dyDescent="0.2">
      <c r="A78" s="1415" t="s">
        <v>620</v>
      </c>
      <c r="B78" s="1415"/>
      <c r="C78" s="1415"/>
      <c r="D78" s="1415"/>
      <c r="E78" s="1415"/>
      <c r="F78" s="1415"/>
      <c r="G78" s="1415"/>
      <c r="H78" s="1415"/>
      <c r="I78" s="1415"/>
      <c r="J78" s="1415"/>
      <c r="K78" s="1415"/>
      <c r="L78" s="569"/>
      <c r="M78" s="569"/>
      <c r="N78" s="569"/>
      <c r="O78" s="569"/>
      <c r="P78" s="569"/>
      <c r="Q78" s="569"/>
      <c r="R78" s="569"/>
      <c r="S78" s="569"/>
      <c r="T78" s="569"/>
      <c r="U78" s="568"/>
      <c r="V78" s="568"/>
      <c r="W78" s="1399" t="s">
        <v>553</v>
      </c>
      <c r="X78" s="1399"/>
      <c r="Y78" s="1399"/>
      <c r="Z78" s="1399"/>
      <c r="AA78" s="817"/>
    </row>
    <row r="79" spans="1:38" x14ac:dyDescent="0.2">
      <c r="A79" s="569"/>
      <c r="B79" s="569"/>
      <c r="C79" s="569"/>
      <c r="D79" s="569"/>
      <c r="E79" s="569"/>
      <c r="F79" s="569"/>
      <c r="G79" s="569"/>
      <c r="H79" s="569"/>
      <c r="I79" s="569"/>
      <c r="J79" s="569"/>
      <c r="K79" s="569"/>
      <c r="L79" s="569"/>
      <c r="M79" s="569"/>
      <c r="N79" s="569"/>
      <c r="O79" s="569"/>
      <c r="P79" s="569"/>
      <c r="Q79" s="569"/>
      <c r="R79" s="569"/>
      <c r="S79" s="569"/>
      <c r="T79" s="569"/>
      <c r="U79" s="569"/>
      <c r="V79" s="569"/>
      <c r="W79" s="569"/>
      <c r="X79" s="819"/>
      <c r="Y79" s="819"/>
      <c r="Z79" s="819"/>
      <c r="AA79" s="819"/>
    </row>
    <row r="80" spans="1:38" x14ac:dyDescent="0.2">
      <c r="A80" s="611"/>
      <c r="B80" s="611"/>
      <c r="C80" s="611"/>
      <c r="D80" s="611"/>
      <c r="E80" s="611"/>
      <c r="F80" s="611"/>
      <c r="G80" s="611"/>
      <c r="H80" s="611"/>
      <c r="I80" s="611"/>
      <c r="J80" s="611"/>
      <c r="K80" s="611"/>
      <c r="L80" s="569"/>
      <c r="M80" s="569"/>
      <c r="N80" s="569"/>
      <c r="O80" s="569"/>
      <c r="P80" s="569"/>
      <c r="Q80" s="569"/>
      <c r="R80" s="569"/>
      <c r="S80" s="569"/>
      <c r="T80" s="569"/>
      <c r="U80" s="569"/>
      <c r="V80" s="569"/>
      <c r="W80" s="611"/>
      <c r="X80" s="820"/>
      <c r="Y80" s="820"/>
      <c r="Z80" s="820"/>
      <c r="AA80" s="820"/>
    </row>
    <row r="81" spans="1:27" x14ac:dyDescent="0.2">
      <c r="A81" s="568"/>
      <c r="B81" s="1408" t="s">
        <v>621</v>
      </c>
      <c r="C81" s="1408"/>
      <c r="D81" s="1408"/>
      <c r="E81" s="1408"/>
      <c r="F81" s="1408"/>
      <c r="G81" s="1408"/>
      <c r="H81" s="1408"/>
      <c r="I81" s="1408"/>
      <c r="J81" s="1408"/>
      <c r="K81" s="1408"/>
      <c r="L81" s="568"/>
      <c r="M81" s="568"/>
      <c r="N81" s="568"/>
      <c r="O81" s="568"/>
      <c r="P81" s="568"/>
      <c r="Q81" s="568"/>
      <c r="R81" s="568"/>
      <c r="S81" s="568"/>
      <c r="T81" s="568"/>
      <c r="U81" s="568"/>
      <c r="V81" s="568"/>
      <c r="W81" s="1399" t="s">
        <v>14</v>
      </c>
      <c r="X81" s="1399"/>
      <c r="Y81" s="1399"/>
      <c r="Z81" s="1399"/>
      <c r="AA81" s="816"/>
    </row>
    <row r="85" spans="1:27" x14ac:dyDescent="0.2">
      <c r="V85" s="863"/>
    </row>
    <row r="86" spans="1:27" x14ac:dyDescent="0.2">
      <c r="V86" s="863"/>
    </row>
    <row r="87" spans="1:27" x14ac:dyDescent="0.2">
      <c r="V87" s="863"/>
    </row>
    <row r="88" spans="1:27" x14ac:dyDescent="0.2">
      <c r="V88" s="863"/>
    </row>
    <row r="89" spans="1:27" x14ac:dyDescent="0.2">
      <c r="V89" s="863"/>
    </row>
    <row r="90" spans="1:27" x14ac:dyDescent="0.2">
      <c r="V90" s="863"/>
    </row>
    <row r="91" spans="1:27" x14ac:dyDescent="0.2">
      <c r="V91" s="863"/>
    </row>
  </sheetData>
  <autoFilter ref="A8:AA75"/>
  <mergeCells count="81">
    <mergeCell ref="AB7:AH7"/>
    <mergeCell ref="AI7:AL7"/>
    <mergeCell ref="C43:V43"/>
    <mergeCell ref="C47:W47"/>
    <mergeCell ref="C51:W51"/>
    <mergeCell ref="D7:D8"/>
    <mergeCell ref="C54:W54"/>
    <mergeCell ref="C59:W59"/>
    <mergeCell ref="C11:V11"/>
    <mergeCell ref="C26:V26"/>
    <mergeCell ref="C28:V28"/>
    <mergeCell ref="C31:V31"/>
    <mergeCell ref="C38:V38"/>
    <mergeCell ref="A32:V32"/>
    <mergeCell ref="B9:B11"/>
    <mergeCell ref="B29:B31"/>
    <mergeCell ref="A12:A26"/>
    <mergeCell ref="A9:A11"/>
    <mergeCell ref="A27:A28"/>
    <mergeCell ref="A29:A31"/>
    <mergeCell ref="B81:K81"/>
    <mergeCell ref="W81:Z81"/>
    <mergeCell ref="A73:V73"/>
    <mergeCell ref="A62:A65"/>
    <mergeCell ref="A60:A61"/>
    <mergeCell ref="A68:S68"/>
    <mergeCell ref="B69:B70"/>
    <mergeCell ref="B60:B61"/>
    <mergeCell ref="A69:A70"/>
    <mergeCell ref="A66:A67"/>
    <mergeCell ref="B66:B67"/>
    <mergeCell ref="A71:S71"/>
    <mergeCell ref="B62:B65"/>
    <mergeCell ref="A72:S72"/>
    <mergeCell ref="Y75:AA75"/>
    <mergeCell ref="A78:K78"/>
    <mergeCell ref="W78:Z78"/>
    <mergeCell ref="A55:A59"/>
    <mergeCell ref="A33:A38"/>
    <mergeCell ref="A44:A47"/>
    <mergeCell ref="B52:B54"/>
    <mergeCell ref="A52:A54"/>
    <mergeCell ref="B33:B38"/>
    <mergeCell ref="B39:B43"/>
    <mergeCell ref="A39:A43"/>
    <mergeCell ref="B55:B59"/>
    <mergeCell ref="B48:B51"/>
    <mergeCell ref="A48:A51"/>
    <mergeCell ref="C61:N61"/>
    <mergeCell ref="C65:W65"/>
    <mergeCell ref="C67:W67"/>
    <mergeCell ref="C70:W70"/>
    <mergeCell ref="K6:AA6"/>
    <mergeCell ref="A7:A8"/>
    <mergeCell ref="B7:B8"/>
    <mergeCell ref="K7:K8"/>
    <mergeCell ref="C7:C8"/>
    <mergeCell ref="E7:E8"/>
    <mergeCell ref="F7:F8"/>
    <mergeCell ref="G7:G8"/>
    <mergeCell ref="H7:H8"/>
    <mergeCell ref="I7:I8"/>
    <mergeCell ref="J7:J8"/>
    <mergeCell ref="O7:O8"/>
    <mergeCell ref="P7:P8"/>
    <mergeCell ref="X1:AA1"/>
    <mergeCell ref="X2:AA3"/>
    <mergeCell ref="X4:AA4"/>
    <mergeCell ref="X5:AA5"/>
    <mergeCell ref="B44:B47"/>
    <mergeCell ref="K1:V5"/>
    <mergeCell ref="L7:L8"/>
    <mergeCell ref="M7:M8"/>
    <mergeCell ref="N7:N8"/>
    <mergeCell ref="Q7:Q8"/>
    <mergeCell ref="R7:V7"/>
    <mergeCell ref="X7:AA7"/>
    <mergeCell ref="B12:B26"/>
    <mergeCell ref="B27:B28"/>
    <mergeCell ref="A1:B5"/>
    <mergeCell ref="A6:B6"/>
  </mergeCells>
  <dataValidations count="2">
    <dataValidation type="list" allowBlank="1" showInputMessage="1" showErrorMessage="1" sqref="V25">
      <formula1>modalidad</formula1>
    </dataValidation>
    <dataValidation type="list" allowBlank="1" showInputMessage="1" showErrorMessage="1" sqref="V9:V10 V27 V29 V39:V40 V44 V33:V36 V60 V62:V63 V66 V48:V49 V52:V53 V12:V24">
      <formula1>listas</formula1>
    </dataValidation>
  </dataValidations>
  <hyperlinks>
    <hyperlink ref="N9" r:id="rId1"/>
    <hyperlink ref="N12" r:id="rId2"/>
    <hyperlink ref="N13:N20" r:id="rId3" display="olsanchez@idep.edu.co"/>
    <hyperlink ref="N18" r:id="rId4"/>
    <hyperlink ref="N22" r:id="rId5"/>
    <hyperlink ref="N23" r:id="rId6"/>
    <hyperlink ref="N27" r:id="rId7"/>
    <hyperlink ref="N29" r:id="rId8"/>
    <hyperlink ref="N33" r:id="rId9"/>
    <hyperlink ref="N34" r:id="rId10"/>
    <hyperlink ref="N35" r:id="rId11"/>
    <hyperlink ref="N36" r:id="rId12"/>
    <hyperlink ref="N44" r:id="rId13"/>
    <hyperlink ref="N48" r:id="rId14"/>
    <hyperlink ref="N49" r:id="rId15"/>
    <hyperlink ref="N52" r:id="rId16"/>
    <hyperlink ref="N53" r:id="rId17"/>
    <hyperlink ref="N60" r:id="rId18"/>
    <hyperlink ref="N62" r:id="rId19"/>
    <hyperlink ref="N63" r:id="rId20"/>
    <hyperlink ref="N64" r:id="rId21"/>
    <hyperlink ref="N66" r:id="rId22"/>
    <hyperlink ref="N39" r:id="rId23"/>
    <hyperlink ref="N40" r:id="rId24"/>
    <hyperlink ref="N42" r:id="rId25"/>
    <hyperlink ref="N30" r:id="rId26"/>
    <hyperlink ref="N46" r:id="rId27"/>
    <hyperlink ref="N50" r:id="rId28"/>
    <hyperlink ref="N55" r:id="rId29"/>
    <hyperlink ref="N56" r:id="rId30"/>
    <hyperlink ref="N57" r:id="rId31"/>
    <hyperlink ref="N58" r:id="rId32"/>
    <hyperlink ref="N69" r:id="rId33"/>
    <hyperlink ref="N45" r:id="rId34"/>
    <hyperlink ref="N37" r:id="rId35"/>
    <hyperlink ref="N41" r:id="rId36"/>
    <hyperlink ref="N25" r:id="rId37"/>
    <hyperlink ref="N19" r:id="rId38"/>
    <hyperlink ref="N24" r:id="rId39"/>
  </hyperlinks>
  <pageMargins left="0.7" right="0.7" top="0.75" bottom="0.75" header="0.3" footer="0.3"/>
  <pageSetup paperSize="14" scale="54" orientation="landscape" r:id="rId40"/>
  <rowBreaks count="2" manualBreakCount="2">
    <brk id="32" max="16383" man="1"/>
    <brk id="51" max="16383" man="1"/>
  </rowBreaks>
  <drawing r:id="rId41"/>
  <legacyDrawing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workbookViewId="0">
      <selection activeCell="C10" sqref="C10"/>
    </sheetView>
  </sheetViews>
  <sheetFormatPr baseColWidth="10" defaultRowHeight="15" x14ac:dyDescent="0.25"/>
  <cols>
    <col min="3" max="3" width="38.140625" customWidth="1"/>
  </cols>
  <sheetData>
    <row r="1" spans="2:3" x14ac:dyDescent="0.25">
      <c r="B1" t="s">
        <v>1040</v>
      </c>
      <c r="C1" t="s">
        <v>1041</v>
      </c>
    </row>
    <row r="2" spans="2:3" x14ac:dyDescent="0.25">
      <c r="B2" t="s">
        <v>1042</v>
      </c>
      <c r="C2" t="s">
        <v>1043</v>
      </c>
    </row>
    <row r="3" spans="2:3" x14ac:dyDescent="0.25">
      <c r="B3" t="s">
        <v>1044</v>
      </c>
      <c r="C3" t="s">
        <v>625</v>
      </c>
    </row>
    <row r="4" spans="2:3" x14ac:dyDescent="0.25">
      <c r="B4" t="s">
        <v>609</v>
      </c>
      <c r="C4" t="s">
        <v>626</v>
      </c>
    </row>
    <row r="5" spans="2:3" x14ac:dyDescent="0.25">
      <c r="B5" t="s">
        <v>612</v>
      </c>
      <c r="C5" t="s">
        <v>627</v>
      </c>
    </row>
    <row r="6" spans="2:3" x14ac:dyDescent="0.25">
      <c r="B6" t="s">
        <v>1045</v>
      </c>
      <c r="C6" t="s">
        <v>1039</v>
      </c>
    </row>
    <row r="7" spans="2:3" x14ac:dyDescent="0.25">
      <c r="B7" t="s">
        <v>610</v>
      </c>
      <c r="C7" t="s">
        <v>611</v>
      </c>
    </row>
    <row r="8" spans="2:3" x14ac:dyDescent="0.25">
      <c r="B8" t="s">
        <v>1046</v>
      </c>
      <c r="C8" t="s">
        <v>1047</v>
      </c>
    </row>
    <row r="10" spans="2:3" x14ac:dyDescent="0.25">
      <c r="B10"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de Compras-2013</vt:lpstr>
      <vt:lpstr>PLAN DE ADQUISICIONES</vt:lpstr>
      <vt:lpstr>funcionamiento </vt:lpstr>
      <vt:lpstr>listas</vt:lpstr>
      <vt:lpstr>'Plan de Compras-2013'!Títulos_a_imprimir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Martha Cecilia Quintero Barreiro</cp:lastModifiedBy>
  <cp:lastPrinted>2018-06-05T14:34:53Z</cp:lastPrinted>
  <dcterms:created xsi:type="dcterms:W3CDTF">2013-11-26T11:49:28Z</dcterms:created>
  <dcterms:modified xsi:type="dcterms:W3CDTF">2018-07-27T15:21:19Z</dcterms:modified>
</cp:coreProperties>
</file>