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500" yWindow="75" windowWidth="13020" windowHeight="7755" firstSheet="5" activeTab="5"/>
  </bookViews>
  <sheets>
    <sheet name="Plan de Compras-2013" sheetId="6" state="hidden" r:id="rId1"/>
    <sheet name="funcionamiento sin titulo" sheetId="23" state="hidden" r:id="rId2"/>
    <sheet name="PLAN DE ADQUISICIONES sin titul" sheetId="22" state="hidden" r:id="rId3"/>
    <sheet name="Funcionamiento SIAFI" sheetId="25" state="hidden" r:id="rId4"/>
    <sheet name="Inversión Siafi" sheetId="24" state="hidden" r:id="rId5"/>
    <sheet name="funcionamiento " sheetId="21" r:id="rId6"/>
    <sheet name="listas" sheetId="19" r:id="rId7"/>
  </sheets>
  <externalReferences>
    <externalReference r:id="rId8"/>
    <externalReference r:id="rId9"/>
    <externalReference r:id="rId10"/>
    <externalReference r:id="rId11"/>
  </externalReferences>
  <definedNames>
    <definedName name="_xlnm._FilterDatabase" localSheetId="5" hidden="1">'funcionamiento '!$A$8:$Q$69</definedName>
    <definedName name="_xlnm._FilterDatabase" localSheetId="3" hidden="1">'Funcionamiento SIAFI'!$A$8:$Q$69</definedName>
    <definedName name="_xlnm._FilterDatabase" localSheetId="1" hidden="1">'funcionamiento sin titulo'!$A$8:$R$35</definedName>
    <definedName name="_xlnm._FilterDatabase" localSheetId="4" hidden="1">'Inversión Siafi'!$A$14:$WVK$123</definedName>
    <definedName name="_xlnm._FilterDatabase" localSheetId="2" hidden="1">'PLAN DE ADQUISICIONES sin titul'!$A$2:$AU$104</definedName>
    <definedName name="_xlnm._FilterDatabase" localSheetId="0" hidden="1">'Plan de Compras-2013'!$B$17:$AQ$264</definedName>
    <definedName name="_xlnm.Print_Area" localSheetId="5">'funcionamiento '!$A$1:$Q$85</definedName>
    <definedName name="_xlnm.Print_Area" localSheetId="3">'Funcionamiento SIAFI'!$A$1:$Q$85</definedName>
    <definedName name="_xlnm.Print_Area" localSheetId="4">'Inversión Siafi'!$A$1:$U$178</definedName>
    <definedName name="modalidad" localSheetId="5">[1]listas!$C$1:$C$8</definedName>
    <definedName name="modalidad" localSheetId="3">[1]listas!$C$1:$C$8</definedName>
    <definedName name="modalidad" localSheetId="1">[1]listas!$C$1:$C$8</definedName>
    <definedName name="modalidad">listas!$C$1:$C$8</definedName>
    <definedName name="_xlnm.Print_Titles" localSheetId="5">'funcionamiento '!$1:$8</definedName>
    <definedName name="_xlnm.Print_Titles" localSheetId="3">'Funcionamiento SIAFI'!$1:$8</definedName>
    <definedName name="_xlnm.Print_Titles" localSheetId="4">'Inversión Siafi'!$119:$130</definedName>
    <definedName name="_xlnm.Print_Titles" localSheetId="0">'Plan de Compras-2013'!$1:$17</definedName>
  </definedNames>
  <calcPr calcId="144525"/>
</workbook>
</file>

<file path=xl/calcChain.xml><?xml version="1.0" encoding="utf-8"?>
<calcChain xmlns="http://schemas.openxmlformats.org/spreadsheetml/2006/main">
  <c r="N15" i="21" l="1"/>
  <c r="N14" i="21" l="1"/>
  <c r="AN73" i="25" l="1"/>
  <c r="AM73" i="25"/>
  <c r="AL73" i="25"/>
  <c r="AK73" i="25"/>
  <c r="AJ73" i="25"/>
  <c r="AI73" i="25"/>
  <c r="AH73" i="25"/>
  <c r="AG73" i="25"/>
  <c r="AO73" i="25" s="1"/>
  <c r="AF73" i="25"/>
  <c r="AE73" i="25"/>
  <c r="AD73" i="25"/>
  <c r="AC73" i="25"/>
  <c r="Q66" i="25"/>
  <c r="P66" i="25"/>
  <c r="O66" i="25"/>
  <c r="N66" i="25"/>
  <c r="N67" i="25" s="1"/>
  <c r="Q67" i="25" s="1"/>
  <c r="Q65" i="25"/>
  <c r="Q63" i="25"/>
  <c r="P63" i="25"/>
  <c r="O63" i="25"/>
  <c r="N63" i="25"/>
  <c r="Q62" i="25"/>
  <c r="M62" i="25"/>
  <c r="P61" i="25"/>
  <c r="O61" i="25"/>
  <c r="N61" i="25"/>
  <c r="Q60" i="25"/>
  <c r="Q59" i="25"/>
  <c r="M59" i="25"/>
  <c r="Q58" i="25"/>
  <c r="Q61" i="25" s="1"/>
  <c r="M58" i="25"/>
  <c r="Q57" i="25"/>
  <c r="P57" i="25"/>
  <c r="O57" i="25"/>
  <c r="N57" i="25"/>
  <c r="Q56" i="25"/>
  <c r="M56" i="25"/>
  <c r="P55" i="25"/>
  <c r="O55" i="25"/>
  <c r="N55" i="25"/>
  <c r="Q54" i="25"/>
  <c r="Q53" i="25"/>
  <c r="Q52" i="25"/>
  <c r="Q51" i="25"/>
  <c r="Q55" i="25" s="1"/>
  <c r="Q50" i="25"/>
  <c r="P50" i="25"/>
  <c r="O50" i="25"/>
  <c r="N50" i="25"/>
  <c r="Q49" i="25"/>
  <c r="M49" i="25"/>
  <c r="Q48" i="25"/>
  <c r="M48" i="25"/>
  <c r="P47" i="25"/>
  <c r="O47" i="25"/>
  <c r="N47" i="25"/>
  <c r="Q46" i="25"/>
  <c r="Q45" i="25"/>
  <c r="M45" i="25"/>
  <c r="Q44" i="25"/>
  <c r="Q47" i="25" s="1"/>
  <c r="M44" i="25"/>
  <c r="P43" i="25"/>
  <c r="O43" i="25"/>
  <c r="N43" i="25"/>
  <c r="Q42" i="25"/>
  <c r="Q41" i="25"/>
  <c r="Q40" i="25"/>
  <c r="Q43" i="25" s="1"/>
  <c r="M40" i="25"/>
  <c r="P39" i="25"/>
  <c r="O39" i="25"/>
  <c r="N39" i="25"/>
  <c r="Q38" i="25"/>
  <c r="Q37" i="25"/>
  <c r="Q36" i="25"/>
  <c r="M36" i="25"/>
  <c r="Q35" i="25"/>
  <c r="Q39" i="25" s="1"/>
  <c r="M35" i="25"/>
  <c r="P34" i="25"/>
  <c r="P64" i="25" s="1"/>
  <c r="O34" i="25"/>
  <c r="O64" i="25" s="1"/>
  <c r="N33" i="25"/>
  <c r="Q33" i="25" s="1"/>
  <c r="N32" i="25"/>
  <c r="Q32" i="25" s="1"/>
  <c r="M32" i="25"/>
  <c r="N31" i="25"/>
  <c r="Q31" i="25" s="1"/>
  <c r="M31" i="25"/>
  <c r="N30" i="25"/>
  <c r="N34" i="25" s="1"/>
  <c r="N64" i="25" s="1"/>
  <c r="M30" i="25"/>
  <c r="Q29" i="25"/>
  <c r="N29" i="25"/>
  <c r="M29" i="25"/>
  <c r="Q27" i="25"/>
  <c r="P27" i="25"/>
  <c r="O27" i="25"/>
  <c r="N27" i="25"/>
  <c r="Q26" i="25"/>
  <c r="Q25" i="25"/>
  <c r="M25" i="25"/>
  <c r="Q24" i="25"/>
  <c r="P24" i="25"/>
  <c r="O24" i="25"/>
  <c r="N24" i="25"/>
  <c r="Q23" i="25"/>
  <c r="M23" i="25"/>
  <c r="P22" i="25"/>
  <c r="O22" i="25"/>
  <c r="O28" i="25" s="1"/>
  <c r="O68" i="25" s="1"/>
  <c r="O69" i="25" s="1"/>
  <c r="N22" i="25"/>
  <c r="Q21" i="25"/>
  <c r="Q20" i="25"/>
  <c r="M20" i="25"/>
  <c r="Q19" i="25"/>
  <c r="M19" i="25"/>
  <c r="Q18" i="25"/>
  <c r="M18" i="25"/>
  <c r="Q17" i="25"/>
  <c r="M17" i="25"/>
  <c r="Q16" i="25"/>
  <c r="M16" i="25"/>
  <c r="Q15" i="25"/>
  <c r="M15" i="25"/>
  <c r="Q14" i="25"/>
  <c r="M14" i="25"/>
  <c r="Q13" i="25"/>
  <c r="M13" i="25"/>
  <c r="Q12" i="25"/>
  <c r="M12" i="25"/>
  <c r="Q11" i="25"/>
  <c r="Q22" i="25" s="1"/>
  <c r="M11" i="25"/>
  <c r="Q10" i="25"/>
  <c r="Q28" i="25" s="1"/>
  <c r="P10" i="25"/>
  <c r="P28" i="25" s="1"/>
  <c r="P68" i="25" s="1"/>
  <c r="P69" i="25" s="1"/>
  <c r="O10" i="25"/>
  <c r="N10" i="25"/>
  <c r="N28" i="25" s="1"/>
  <c r="N68" i="25" s="1"/>
  <c r="N69" i="25" s="1"/>
  <c r="Q9" i="25"/>
  <c r="M9" i="25"/>
  <c r="S152" i="24"/>
  <c r="AE151" i="24"/>
  <c r="AE152" i="24" s="1"/>
  <c r="W151" i="24"/>
  <c r="W152" i="24" s="1"/>
  <c r="S151" i="24"/>
  <c r="AS150" i="24"/>
  <c r="AM150" i="24"/>
  <c r="AL150" i="24"/>
  <c r="AK150" i="24"/>
  <c r="AJ150" i="24"/>
  <c r="AI150" i="24"/>
  <c r="AH150" i="24"/>
  <c r="AG150" i="24"/>
  <c r="AF150" i="24"/>
  <c r="AE150" i="24"/>
  <c r="AD150" i="24"/>
  <c r="AC150" i="24"/>
  <c r="AB150" i="24"/>
  <c r="AA150" i="24"/>
  <c r="Z150" i="24"/>
  <c r="Y150" i="24"/>
  <c r="X150" i="24"/>
  <c r="W150" i="24"/>
  <c r="V150" i="24"/>
  <c r="T150" i="24"/>
  <c r="S150" i="24"/>
  <c r="R150" i="24"/>
  <c r="U149" i="24"/>
  <c r="AT149" i="24" s="1"/>
  <c r="U148" i="24"/>
  <c r="AT148" i="24" s="1"/>
  <c r="AO147" i="24"/>
  <c r="AO150" i="24" s="1"/>
  <c r="AN147" i="24"/>
  <c r="AN150" i="24" s="1"/>
  <c r="U147" i="24"/>
  <c r="U146" i="24"/>
  <c r="AT145" i="24"/>
  <c r="AQ145" i="24"/>
  <c r="U145" i="24"/>
  <c r="E145" i="24"/>
  <c r="D145" i="24"/>
  <c r="C145" i="24"/>
  <c r="B145" i="24"/>
  <c r="AG144" i="24"/>
  <c r="AG165" i="24" s="1"/>
  <c r="AF144" i="24"/>
  <c r="AF151" i="24" s="1"/>
  <c r="AE144" i="24"/>
  <c r="AD144" i="24"/>
  <c r="AC144" i="24"/>
  <c r="AC151" i="24" s="1"/>
  <c r="AC152" i="24" s="1"/>
  <c r="AB144" i="24"/>
  <c r="AB151" i="24" s="1"/>
  <c r="AA144" i="24"/>
  <c r="Z144" i="24"/>
  <c r="Z151" i="24" s="1"/>
  <c r="Z152" i="24" s="1"/>
  <c r="Y144" i="24"/>
  <c r="Y151" i="24" s="1"/>
  <c r="X144" i="24"/>
  <c r="W144" i="24"/>
  <c r="V144" i="24"/>
  <c r="V151" i="24" s="1"/>
  <c r="T144" i="24"/>
  <c r="T151" i="24" s="1"/>
  <c r="T152" i="24" s="1"/>
  <c r="S144" i="24"/>
  <c r="AS143" i="24"/>
  <c r="AT143" i="24" s="1"/>
  <c r="U143" i="24"/>
  <c r="AH142" i="24"/>
  <c r="AH144" i="24" s="1"/>
  <c r="U142" i="24"/>
  <c r="AM141" i="24"/>
  <c r="U141" i="24"/>
  <c r="R141" i="24"/>
  <c r="Q141" i="24"/>
  <c r="AS140" i="24"/>
  <c r="U140" i="24"/>
  <c r="AT140" i="24" s="1"/>
  <c r="R140" i="24"/>
  <c r="R139" i="24"/>
  <c r="U139" i="24" s="1"/>
  <c r="Q139" i="24"/>
  <c r="F139" i="24"/>
  <c r="E139" i="24"/>
  <c r="D139" i="24"/>
  <c r="C139" i="24"/>
  <c r="B139" i="24"/>
  <c r="AS138" i="24"/>
  <c r="U138" i="24"/>
  <c r="AT138" i="24" s="1"/>
  <c r="Q138" i="24"/>
  <c r="AS137" i="24"/>
  <c r="AT137" i="24" s="1"/>
  <c r="U137" i="24"/>
  <c r="AS136" i="24"/>
  <c r="U136" i="24"/>
  <c r="AT136" i="24" s="1"/>
  <c r="Q136" i="24"/>
  <c r="AS135" i="24"/>
  <c r="U135" i="24"/>
  <c r="AT135" i="24" s="1"/>
  <c r="Q135" i="24"/>
  <c r="AS134" i="24"/>
  <c r="U134" i="24"/>
  <c r="AT134" i="24" s="1"/>
  <c r="Q134" i="24"/>
  <c r="AS133" i="24"/>
  <c r="U133" i="24"/>
  <c r="AT133" i="24" s="1"/>
  <c r="Q133" i="24"/>
  <c r="AS132" i="24"/>
  <c r="U132" i="24"/>
  <c r="AT132" i="24" s="1"/>
  <c r="Q132" i="24"/>
  <c r="AS131" i="24"/>
  <c r="R131" i="24"/>
  <c r="R144" i="24" s="1"/>
  <c r="R151" i="24" s="1"/>
  <c r="R152" i="24" s="1"/>
  <c r="Q131" i="24"/>
  <c r="A131" i="24"/>
  <c r="A145" i="24" s="1"/>
  <c r="AS130" i="24"/>
  <c r="AT130" i="24" s="1"/>
  <c r="AS129" i="24"/>
  <c r="AT129" i="24" s="1"/>
  <c r="W129" i="24"/>
  <c r="AT128" i="24"/>
  <c r="AS128" i="24"/>
  <c r="AS127" i="24"/>
  <c r="AT127" i="24" s="1"/>
  <c r="AT126" i="24"/>
  <c r="AS126" i="24"/>
  <c r="AS125" i="24"/>
  <c r="AT125" i="24" s="1"/>
  <c r="AR116" i="24"/>
  <c r="AN116" i="24"/>
  <c r="AM116" i="24"/>
  <c r="AJ116" i="24"/>
  <c r="AF116" i="24"/>
  <c r="AE116" i="24"/>
  <c r="AB116" i="24"/>
  <c r="X116" i="24"/>
  <c r="W116" i="24"/>
  <c r="T116" i="24"/>
  <c r="AR115" i="24"/>
  <c r="AQ115" i="24"/>
  <c r="AQ116" i="24" s="1"/>
  <c r="AP115" i="24"/>
  <c r="AP116" i="24" s="1"/>
  <c r="AO115" i="24"/>
  <c r="AO116" i="24" s="1"/>
  <c r="AN115" i="24"/>
  <c r="AM115" i="24"/>
  <c r="AL115" i="24"/>
  <c r="AL116" i="24" s="1"/>
  <c r="AK115" i="24"/>
  <c r="AK116" i="24" s="1"/>
  <c r="AJ115" i="24"/>
  <c r="AI115" i="24"/>
  <c r="AI116" i="24" s="1"/>
  <c r="AH115" i="24"/>
  <c r="AH116" i="24" s="1"/>
  <c r="AG115" i="24"/>
  <c r="AG116" i="24" s="1"/>
  <c r="AF115" i="24"/>
  <c r="AE115" i="24"/>
  <c r="AD115" i="24"/>
  <c r="AD116" i="24" s="1"/>
  <c r="AC115" i="24"/>
  <c r="AC116" i="24" s="1"/>
  <c r="AB115" i="24"/>
  <c r="AA115" i="24"/>
  <c r="AA116" i="24" s="1"/>
  <c r="Z115" i="24"/>
  <c r="Z116" i="24" s="1"/>
  <c r="Y115" i="24"/>
  <c r="Y116" i="24" s="1"/>
  <c r="X115" i="24"/>
  <c r="W115" i="24"/>
  <c r="V115" i="24"/>
  <c r="V116" i="24" s="1"/>
  <c r="T115" i="24"/>
  <c r="S115" i="24"/>
  <c r="S116" i="24" s="1"/>
  <c r="AS114" i="24"/>
  <c r="R114" i="24"/>
  <c r="U114" i="24" s="1"/>
  <c r="AT114" i="24" s="1"/>
  <c r="AT113" i="24"/>
  <c r="AS113" i="24"/>
  <c r="U113" i="24"/>
  <c r="AS112" i="24"/>
  <c r="AT112" i="24" s="1"/>
  <c r="AG112" i="24"/>
  <c r="U112" i="24"/>
  <c r="AS111" i="24"/>
  <c r="U111" i="24"/>
  <c r="AT111" i="24" s="1"/>
  <c r="AS110" i="24"/>
  <c r="U110" i="24"/>
  <c r="AT110" i="24" s="1"/>
  <c r="R110" i="24"/>
  <c r="AS109" i="24"/>
  <c r="U109" i="24"/>
  <c r="AT109" i="24" s="1"/>
  <c r="AS108" i="24"/>
  <c r="R108" i="24"/>
  <c r="U108" i="24" s="1"/>
  <c r="AT108" i="24" s="1"/>
  <c r="AS107" i="24"/>
  <c r="R107" i="24"/>
  <c r="R115" i="24" s="1"/>
  <c r="R116" i="24" s="1"/>
  <c r="AS106" i="24"/>
  <c r="U106" i="24"/>
  <c r="AT106" i="24" s="1"/>
  <c r="AT105" i="24"/>
  <c r="AS105" i="24"/>
  <c r="U105" i="24"/>
  <c r="AS104" i="24"/>
  <c r="U104" i="24"/>
  <c r="AT104" i="24" s="1"/>
  <c r="AS103" i="24"/>
  <c r="AS115" i="24" s="1"/>
  <c r="U103" i="24"/>
  <c r="AT103" i="24" s="1"/>
  <c r="AS102" i="24"/>
  <c r="U102" i="24"/>
  <c r="AT102" i="24" s="1"/>
  <c r="AO101" i="24"/>
  <c r="AK101" i="24"/>
  <c r="AG101" i="24"/>
  <c r="AC101" i="24"/>
  <c r="Y101" i="24"/>
  <c r="AR100" i="24"/>
  <c r="AR101" i="24" s="1"/>
  <c r="AQ100" i="24"/>
  <c r="AQ101" i="24" s="1"/>
  <c r="AP100" i="24"/>
  <c r="AP101" i="24" s="1"/>
  <c r="AO100" i="24"/>
  <c r="AN100" i="24"/>
  <c r="AM100" i="24"/>
  <c r="AM101" i="24" s="1"/>
  <c r="AL100" i="24"/>
  <c r="AL101" i="24" s="1"/>
  <c r="AK100" i="24"/>
  <c r="AJ100" i="24"/>
  <c r="AJ101" i="24" s="1"/>
  <c r="AI100" i="24"/>
  <c r="AI101" i="24" s="1"/>
  <c r="AH100" i="24"/>
  <c r="AH101" i="24" s="1"/>
  <c r="AG100" i="24"/>
  <c r="AF100" i="24"/>
  <c r="AE100" i="24"/>
  <c r="AE101" i="24" s="1"/>
  <c r="AD100" i="24"/>
  <c r="AD101" i="24" s="1"/>
  <c r="AC100" i="24"/>
  <c r="AB100" i="24"/>
  <c r="AB101" i="24" s="1"/>
  <c r="AA100" i="24"/>
  <c r="AA101" i="24" s="1"/>
  <c r="Z100" i="24"/>
  <c r="Z101" i="24" s="1"/>
  <c r="Y100" i="24"/>
  <c r="X100" i="24"/>
  <c r="W100" i="24"/>
  <c r="W101" i="24" s="1"/>
  <c r="V100" i="24"/>
  <c r="V101" i="24" s="1"/>
  <c r="T100" i="24"/>
  <c r="T101" i="24" s="1"/>
  <c r="R100" i="24"/>
  <c r="R101" i="24" s="1"/>
  <c r="AS99" i="24"/>
  <c r="S99" i="24"/>
  <c r="S100" i="24" s="1"/>
  <c r="S101" i="24" s="1"/>
  <c r="AS98" i="24"/>
  <c r="U98" i="24"/>
  <c r="AT98" i="24" s="1"/>
  <c r="U97" i="24"/>
  <c r="U96" i="24"/>
  <c r="U95" i="24"/>
  <c r="AS94" i="24"/>
  <c r="AS100" i="24" s="1"/>
  <c r="AS101" i="24" s="1"/>
  <c r="U94" i="24"/>
  <c r="AT94" i="24" s="1"/>
  <c r="AR93" i="24"/>
  <c r="AQ93" i="24"/>
  <c r="AP93" i="24"/>
  <c r="AO93" i="24"/>
  <c r="AN93" i="24"/>
  <c r="AN101" i="24" s="1"/>
  <c r="AM93" i="24"/>
  <c r="AL93" i="24"/>
  <c r="AK93" i="24"/>
  <c r="AJ93" i="24"/>
  <c r="AI93" i="24"/>
  <c r="AH93" i="24"/>
  <c r="AG93" i="24"/>
  <c r="AF93" i="24"/>
  <c r="AF101" i="24" s="1"/>
  <c r="AE93" i="24"/>
  <c r="AD93" i="24"/>
  <c r="AC93" i="24"/>
  <c r="AB93" i="24"/>
  <c r="AA93" i="24"/>
  <c r="Z93" i="24"/>
  <c r="Y93" i="24"/>
  <c r="X93" i="24"/>
  <c r="X101" i="24" s="1"/>
  <c r="W93" i="24"/>
  <c r="V93" i="24"/>
  <c r="T93" i="24"/>
  <c r="S93" i="24"/>
  <c r="R93" i="24"/>
  <c r="AS92" i="24"/>
  <c r="U92" i="24"/>
  <c r="AT92" i="24" s="1"/>
  <c r="AS91" i="24"/>
  <c r="U91" i="24"/>
  <c r="AT91" i="24" s="1"/>
  <c r="U90" i="24"/>
  <c r="U89" i="24"/>
  <c r="AS88" i="24"/>
  <c r="U88" i="24"/>
  <c r="AT88" i="24" s="1"/>
  <c r="AS87" i="24"/>
  <c r="AS93" i="24" s="1"/>
  <c r="U87" i="24"/>
  <c r="AT87" i="24" s="1"/>
  <c r="AS86" i="24"/>
  <c r="U86" i="24"/>
  <c r="AT86" i="24" s="1"/>
  <c r="C86" i="24"/>
  <c r="C102" i="24" s="1"/>
  <c r="B86" i="24"/>
  <c r="B102" i="24" s="1"/>
  <c r="AO85" i="24"/>
  <c r="AO117" i="24" s="1"/>
  <c r="AK85" i="24"/>
  <c r="AK117" i="24" s="1"/>
  <c r="AG85" i="24"/>
  <c r="AG117" i="24" s="1"/>
  <c r="AC85" i="24"/>
  <c r="AC117" i="24" s="1"/>
  <c r="Y85" i="24"/>
  <c r="Y117" i="24" s="1"/>
  <c r="AR84" i="24"/>
  <c r="AR85" i="24" s="1"/>
  <c r="AQ84" i="24"/>
  <c r="AQ85" i="24" s="1"/>
  <c r="AP84" i="24"/>
  <c r="AP85" i="24" s="1"/>
  <c r="AP117" i="24" s="1"/>
  <c r="AO84" i="24"/>
  <c r="AN84" i="24"/>
  <c r="AN85" i="24" s="1"/>
  <c r="AM84" i="24"/>
  <c r="AM85" i="24" s="1"/>
  <c r="AM117" i="24" s="1"/>
  <c r="AL84" i="24"/>
  <c r="AL85" i="24" s="1"/>
  <c r="AK84" i="24"/>
  <c r="AJ84" i="24"/>
  <c r="AJ85" i="24" s="1"/>
  <c r="AI84" i="24"/>
  <c r="AI85" i="24" s="1"/>
  <c r="AH84" i="24"/>
  <c r="AH85" i="24" s="1"/>
  <c r="AH117" i="24" s="1"/>
  <c r="AG84" i="24"/>
  <c r="AF84" i="24"/>
  <c r="AF85" i="24" s="1"/>
  <c r="AE84" i="24"/>
  <c r="AE85" i="24" s="1"/>
  <c r="AE117" i="24" s="1"/>
  <c r="AD84" i="24"/>
  <c r="AD85" i="24" s="1"/>
  <c r="AC84" i="24"/>
  <c r="AB84" i="24"/>
  <c r="AB85" i="24" s="1"/>
  <c r="AA84" i="24"/>
  <c r="AA85" i="24" s="1"/>
  <c r="Z84" i="24"/>
  <c r="Z85" i="24" s="1"/>
  <c r="Z117" i="24" s="1"/>
  <c r="Y84" i="24"/>
  <c r="X84" i="24"/>
  <c r="X85" i="24" s="1"/>
  <c r="W84" i="24"/>
  <c r="W85" i="24" s="1"/>
  <c r="W117" i="24" s="1"/>
  <c r="V84" i="24"/>
  <c r="V85" i="24" s="1"/>
  <c r="T84" i="24"/>
  <c r="T85" i="24" s="1"/>
  <c r="T117" i="24" s="1"/>
  <c r="S84" i="24"/>
  <c r="S85" i="24" s="1"/>
  <c r="R84" i="24"/>
  <c r="R85" i="24" s="1"/>
  <c r="R117" i="24" s="1"/>
  <c r="AS83" i="24"/>
  <c r="U83" i="24"/>
  <c r="AT83" i="24" s="1"/>
  <c r="U82" i="24"/>
  <c r="AS81" i="24"/>
  <c r="U81" i="24"/>
  <c r="AT81" i="24" s="1"/>
  <c r="AT80" i="24"/>
  <c r="AS80" i="24"/>
  <c r="U80" i="24"/>
  <c r="AS79" i="24"/>
  <c r="U79" i="24"/>
  <c r="AT79" i="24" s="1"/>
  <c r="AS78" i="24"/>
  <c r="U78" i="24"/>
  <c r="AT78" i="24" s="1"/>
  <c r="AS77" i="24"/>
  <c r="U77" i="24"/>
  <c r="AT77" i="24" s="1"/>
  <c r="AT76" i="24"/>
  <c r="AS76" i="24"/>
  <c r="U76" i="24"/>
  <c r="AS75" i="24"/>
  <c r="AT75" i="24" s="1"/>
  <c r="U75" i="24"/>
  <c r="AS74" i="24"/>
  <c r="U74" i="24"/>
  <c r="AT74" i="24" s="1"/>
  <c r="E74" i="24"/>
  <c r="D74" i="24"/>
  <c r="C74" i="24"/>
  <c r="B74" i="24"/>
  <c r="U73" i="24"/>
  <c r="U72" i="24"/>
  <c r="U71" i="24"/>
  <c r="U70" i="24"/>
  <c r="U69" i="24"/>
  <c r="U68" i="24"/>
  <c r="U67" i="24"/>
  <c r="U66" i="24"/>
  <c r="U65" i="24"/>
  <c r="U64" i="24"/>
  <c r="AT63" i="24"/>
  <c r="AS63" i="24"/>
  <c r="U63" i="24"/>
  <c r="AS62" i="24"/>
  <c r="AT62" i="24" s="1"/>
  <c r="U62" i="24"/>
  <c r="AS61" i="24"/>
  <c r="AS84" i="24" s="1"/>
  <c r="AS85" i="24" s="1"/>
  <c r="U61" i="24"/>
  <c r="AT61" i="24" s="1"/>
  <c r="A61" i="24"/>
  <c r="A86" i="24" s="1"/>
  <c r="A102" i="24" s="1"/>
  <c r="AO59" i="24"/>
  <c r="AK59" i="24"/>
  <c r="AG59" i="24"/>
  <c r="AC59" i="24"/>
  <c r="Y59" i="24"/>
  <c r="AR58" i="24"/>
  <c r="AR59" i="24" s="1"/>
  <c r="AR60" i="24" s="1"/>
  <c r="AQ58" i="24"/>
  <c r="AQ59" i="24" s="1"/>
  <c r="AP58" i="24"/>
  <c r="AP59" i="24" s="1"/>
  <c r="AO58" i="24"/>
  <c r="AN58" i="24"/>
  <c r="AN59" i="24" s="1"/>
  <c r="AN60" i="24" s="1"/>
  <c r="AM58" i="24"/>
  <c r="AM59" i="24" s="1"/>
  <c r="AL58" i="24"/>
  <c r="AL59" i="24" s="1"/>
  <c r="AK58" i="24"/>
  <c r="AI58" i="24"/>
  <c r="AI59" i="24" s="1"/>
  <c r="AI60" i="24" s="1"/>
  <c r="AH58" i="24"/>
  <c r="AH59" i="24" s="1"/>
  <c r="AG58" i="24"/>
  <c r="AF58" i="24"/>
  <c r="AF59" i="24" s="1"/>
  <c r="AF60" i="24" s="1"/>
  <c r="AE58" i="24"/>
  <c r="AE59" i="24" s="1"/>
  <c r="AD58" i="24"/>
  <c r="AD59" i="24" s="1"/>
  <c r="AC58" i="24"/>
  <c r="AB58" i="24"/>
  <c r="AB59" i="24" s="1"/>
  <c r="AB60" i="24" s="1"/>
  <c r="AA58" i="24"/>
  <c r="AA59" i="24" s="1"/>
  <c r="Z58" i="24"/>
  <c r="Z59" i="24" s="1"/>
  <c r="Y58" i="24"/>
  <c r="X58" i="24"/>
  <c r="X59" i="24" s="1"/>
  <c r="W58" i="24"/>
  <c r="W59" i="24" s="1"/>
  <c r="V58" i="24"/>
  <c r="V59" i="24" s="1"/>
  <c r="T58" i="24"/>
  <c r="T59" i="24" s="1"/>
  <c r="S58" i="24"/>
  <c r="S59" i="24" s="1"/>
  <c r="S60" i="24" s="1"/>
  <c r="R58" i="24"/>
  <c r="R59" i="24" s="1"/>
  <c r="R60" i="24" s="1"/>
  <c r="R118" i="24" s="1"/>
  <c r="R153" i="24" s="1"/>
  <c r="AS57" i="24"/>
  <c r="U57" i="24"/>
  <c r="AT57" i="24" s="1"/>
  <c r="U56" i="24"/>
  <c r="AJ56" i="24" s="1"/>
  <c r="AS55" i="24"/>
  <c r="R55" i="24"/>
  <c r="U55" i="24" s="1"/>
  <c r="AT55" i="24" s="1"/>
  <c r="AT54" i="24"/>
  <c r="AS54" i="24"/>
  <c r="U54" i="24"/>
  <c r="AS53" i="24"/>
  <c r="AT53" i="24" s="1"/>
  <c r="U53" i="24"/>
  <c r="R53" i="24"/>
  <c r="AS52" i="24"/>
  <c r="AT52" i="24" s="1"/>
  <c r="U52" i="24"/>
  <c r="R52" i="24"/>
  <c r="AS51" i="24"/>
  <c r="AT51" i="24" s="1"/>
  <c r="U51" i="24"/>
  <c r="AS50" i="24"/>
  <c r="U50" i="24"/>
  <c r="AT50" i="24" s="1"/>
  <c r="AS49" i="24"/>
  <c r="U49" i="24"/>
  <c r="AT49" i="24" s="1"/>
  <c r="AT48" i="24"/>
  <c r="AS48" i="24"/>
  <c r="U48" i="24"/>
  <c r="AS47" i="24"/>
  <c r="AT47" i="24" s="1"/>
  <c r="U47" i="24"/>
  <c r="AR45" i="24"/>
  <c r="AR46" i="24" s="1"/>
  <c r="AQ45" i="24"/>
  <c r="AP45" i="24"/>
  <c r="AP46" i="24" s="1"/>
  <c r="AO45" i="24"/>
  <c r="AO46" i="24" s="1"/>
  <c r="AN45" i="24"/>
  <c r="AN46" i="24" s="1"/>
  <c r="AM45" i="24"/>
  <c r="AL45" i="24"/>
  <c r="AL46" i="24" s="1"/>
  <c r="AK45" i="24"/>
  <c r="AK46" i="24" s="1"/>
  <c r="AJ45" i="24"/>
  <c r="AJ46" i="24" s="1"/>
  <c r="AI45" i="24"/>
  <c r="AH45" i="24"/>
  <c r="AH46" i="24" s="1"/>
  <c r="AG45" i="24"/>
  <c r="AG46" i="24" s="1"/>
  <c r="AF45" i="24"/>
  <c r="AF46" i="24" s="1"/>
  <c r="AE45" i="24"/>
  <c r="AD45" i="24"/>
  <c r="AD46" i="24" s="1"/>
  <c r="AC45" i="24"/>
  <c r="AC46" i="24" s="1"/>
  <c r="AB45" i="24"/>
  <c r="AB46" i="24" s="1"/>
  <c r="AA45" i="24"/>
  <c r="Z45" i="24"/>
  <c r="Z46" i="24" s="1"/>
  <c r="Y45" i="24"/>
  <c r="Y46" i="24" s="1"/>
  <c r="X45" i="24"/>
  <c r="X46" i="24" s="1"/>
  <c r="W45" i="24"/>
  <c r="V45" i="24"/>
  <c r="V46" i="24" s="1"/>
  <c r="T45" i="24"/>
  <c r="S45" i="24"/>
  <c r="R45" i="24"/>
  <c r="AS44" i="24"/>
  <c r="AT44" i="24" s="1"/>
  <c r="U44" i="24"/>
  <c r="AS43" i="24"/>
  <c r="AS45" i="24" s="1"/>
  <c r="U43" i="24"/>
  <c r="AT43" i="24" s="1"/>
  <c r="AT45" i="24" s="1"/>
  <c r="AR42" i="24"/>
  <c r="AQ42" i="24"/>
  <c r="AQ46" i="24" s="1"/>
  <c r="AP42" i="24"/>
  <c r="AO42" i="24"/>
  <c r="AN42" i="24"/>
  <c r="AM42" i="24"/>
  <c r="AM46" i="24" s="1"/>
  <c r="AL42" i="24"/>
  <c r="AK42" i="24"/>
  <c r="AJ42" i="24"/>
  <c r="AI42" i="24"/>
  <c r="AI46" i="24" s="1"/>
  <c r="AH42" i="24"/>
  <c r="AG42" i="24"/>
  <c r="AF42" i="24"/>
  <c r="AE42" i="24"/>
  <c r="AE46" i="24" s="1"/>
  <c r="AD42" i="24"/>
  <c r="AC42" i="24"/>
  <c r="AB42" i="24"/>
  <c r="AA42" i="24"/>
  <c r="AA46" i="24" s="1"/>
  <c r="Z42" i="24"/>
  <c r="Y42" i="24"/>
  <c r="X42" i="24"/>
  <c r="W42" i="24"/>
  <c r="W46" i="24" s="1"/>
  <c r="V42" i="24"/>
  <c r="T42" i="24"/>
  <c r="T46" i="24" s="1"/>
  <c r="S42" i="24"/>
  <c r="R42" i="24"/>
  <c r="S41" i="24"/>
  <c r="U41" i="24" s="1"/>
  <c r="U40" i="24"/>
  <c r="U39" i="24"/>
  <c r="U38" i="24"/>
  <c r="U37" i="24"/>
  <c r="AT36" i="24"/>
  <c r="AS36" i="24"/>
  <c r="AS42" i="24" s="1"/>
  <c r="U36" i="24"/>
  <c r="U42" i="24" s="1"/>
  <c r="AR35" i="24"/>
  <c r="AQ35" i="24"/>
  <c r="AP35" i="24"/>
  <c r="AO35" i="24"/>
  <c r="AN35" i="24"/>
  <c r="AM35" i="24"/>
  <c r="AL35" i="24"/>
  <c r="AK35" i="24"/>
  <c r="AJ35" i="24"/>
  <c r="AI35" i="24"/>
  <c r="AH35" i="24"/>
  <c r="AG35" i="24"/>
  <c r="AF35" i="24"/>
  <c r="AE35" i="24"/>
  <c r="AD35" i="24"/>
  <c r="AC35" i="24"/>
  <c r="AB35" i="24"/>
  <c r="AA35" i="24"/>
  <c r="Z35" i="24"/>
  <c r="Y35" i="24"/>
  <c r="X35" i="24"/>
  <c r="W35" i="24"/>
  <c r="V35" i="24"/>
  <c r="T35" i="24"/>
  <c r="R35" i="24"/>
  <c r="R46" i="24" s="1"/>
  <c r="AS34" i="24"/>
  <c r="S34" i="24"/>
  <c r="S35" i="24" s="1"/>
  <c r="S46" i="24" s="1"/>
  <c r="U33" i="24"/>
  <c r="U32" i="24"/>
  <c r="AS31" i="24"/>
  <c r="U31" i="24"/>
  <c r="AT31" i="24" s="1"/>
  <c r="U30" i="24"/>
  <c r="U29" i="24"/>
  <c r="U28" i="24"/>
  <c r="AT27" i="24"/>
  <c r="AS27" i="24"/>
  <c r="U27" i="24"/>
  <c r="AS26" i="24"/>
  <c r="AT26" i="24" s="1"/>
  <c r="U26" i="24"/>
  <c r="AS25" i="24"/>
  <c r="U25" i="24"/>
  <c r="AS24" i="24"/>
  <c r="U24" i="24"/>
  <c r="AT24" i="24" s="1"/>
  <c r="C24" i="24"/>
  <c r="C47" i="24" s="1"/>
  <c r="B24" i="24"/>
  <c r="B47" i="24" s="1"/>
  <c r="AO23" i="24"/>
  <c r="AN23" i="24"/>
  <c r="AK23" i="24"/>
  <c r="AG23" i="24"/>
  <c r="AF23" i="24"/>
  <c r="AC23" i="24"/>
  <c r="Y23" i="24"/>
  <c r="AR22" i="24"/>
  <c r="AR23" i="24" s="1"/>
  <c r="AQ22" i="24"/>
  <c r="AQ23" i="24" s="1"/>
  <c r="AP22" i="24"/>
  <c r="AP23" i="24" s="1"/>
  <c r="AO22" i="24"/>
  <c r="AN22" i="24"/>
  <c r="AM22" i="24"/>
  <c r="AM23" i="24" s="1"/>
  <c r="AL22" i="24"/>
  <c r="AL23" i="24" s="1"/>
  <c r="AK22" i="24"/>
  <c r="AJ22" i="24"/>
  <c r="AJ23" i="24" s="1"/>
  <c r="AI22" i="24"/>
  <c r="AI23" i="24" s="1"/>
  <c r="AH22" i="24"/>
  <c r="AH23" i="24" s="1"/>
  <c r="AG22" i="24"/>
  <c r="AF22" i="24"/>
  <c r="AE22" i="24"/>
  <c r="AE23" i="24" s="1"/>
  <c r="AD22" i="24"/>
  <c r="AC22" i="24"/>
  <c r="AB22" i="24"/>
  <c r="AB23" i="24" s="1"/>
  <c r="AD23" i="24" s="1"/>
  <c r="AA22" i="24"/>
  <c r="Z22" i="24"/>
  <c r="Z23" i="24" s="1"/>
  <c r="Y22" i="24"/>
  <c r="X22" i="24"/>
  <c r="W22" i="24"/>
  <c r="W23" i="24" s="1"/>
  <c r="V22" i="24"/>
  <c r="V23" i="24" s="1"/>
  <c r="T22" i="24"/>
  <c r="T23" i="24" s="1"/>
  <c r="S22" i="24"/>
  <c r="S23" i="24" s="1"/>
  <c r="R22" i="24"/>
  <c r="R23" i="24" s="1"/>
  <c r="AS21" i="24"/>
  <c r="U21" i="24"/>
  <c r="AT21" i="24" s="1"/>
  <c r="AT20" i="24"/>
  <c r="AS20" i="24"/>
  <c r="U20" i="24"/>
  <c r="AS19" i="24"/>
  <c r="AT19" i="24" s="1"/>
  <c r="U19" i="24"/>
  <c r="AS18" i="24"/>
  <c r="U18" i="24"/>
  <c r="AT18" i="24" s="1"/>
  <c r="AS17" i="24"/>
  <c r="U17" i="24"/>
  <c r="AT17" i="24" s="1"/>
  <c r="AT16" i="24"/>
  <c r="AS16" i="24"/>
  <c r="U16" i="24"/>
  <c r="AS15" i="24"/>
  <c r="AT15" i="24" s="1"/>
  <c r="U15" i="24"/>
  <c r="U22" i="24" s="1"/>
  <c r="A15" i="24"/>
  <c r="A24" i="24" s="1"/>
  <c r="A47" i="24" s="1"/>
  <c r="Q34" i="25" l="1"/>
  <c r="Q64" i="25" s="1"/>
  <c r="Q68" i="25" s="1"/>
  <c r="Q69" i="25" s="1"/>
  <c r="Q30" i="25"/>
  <c r="AI117" i="24"/>
  <c r="AI118" i="24" s="1"/>
  <c r="U23" i="24"/>
  <c r="Y60" i="24"/>
  <c r="Y118" i="24" s="1"/>
  <c r="Y153" i="24" s="1"/>
  <c r="AA117" i="24"/>
  <c r="AQ117" i="24"/>
  <c r="AS46" i="24"/>
  <c r="T60" i="24"/>
  <c r="T118" i="24" s="1"/>
  <c r="T153" i="24" s="1"/>
  <c r="AL60" i="24"/>
  <c r="AC60" i="24"/>
  <c r="AC118" i="24" s="1"/>
  <c r="AC153" i="24" s="1"/>
  <c r="S117" i="24"/>
  <c r="S118" i="24" s="1"/>
  <c r="S153" i="24" s="1"/>
  <c r="AB117" i="24"/>
  <c r="AB118" i="24" s="1"/>
  <c r="AB153" i="24" s="1"/>
  <c r="AD153" i="24" s="1"/>
  <c r="AJ117" i="24"/>
  <c r="AR117" i="24"/>
  <c r="AD60" i="24"/>
  <c r="AD118" i="24" s="1"/>
  <c r="AS116" i="24"/>
  <c r="AB152" i="24"/>
  <c r="AD152" i="24" s="1"/>
  <c r="AD151" i="24"/>
  <c r="X23" i="24"/>
  <c r="X60" i="24" s="1"/>
  <c r="X118" i="24" s="1"/>
  <c r="W60" i="24"/>
  <c r="W118" i="24" s="1"/>
  <c r="W153" i="24" s="1"/>
  <c r="AE60" i="24"/>
  <c r="AE118" i="24" s="1"/>
  <c r="AE153" i="24" s="1"/>
  <c r="AN118" i="24"/>
  <c r="AK60" i="24"/>
  <c r="AK118" i="24" s="1"/>
  <c r="V117" i="24"/>
  <c r="AD117" i="24"/>
  <c r="AL117" i="24"/>
  <c r="V152" i="24"/>
  <c r="X152" i="24" s="1"/>
  <c r="X151" i="24"/>
  <c r="AR118" i="24"/>
  <c r="AA151" i="24"/>
  <c r="Y152" i="24"/>
  <c r="AA152" i="24" s="1"/>
  <c r="AA23" i="24"/>
  <c r="AA60" i="24" s="1"/>
  <c r="AA118" i="24" s="1"/>
  <c r="AM60" i="24"/>
  <c r="AM118" i="24" s="1"/>
  <c r="AO60" i="24"/>
  <c r="AO118" i="24" s="1"/>
  <c r="AP60" i="24"/>
  <c r="AP118" i="24" s="1"/>
  <c r="X117" i="24"/>
  <c r="AF117" i="24"/>
  <c r="AN117" i="24"/>
  <c r="AH165" i="24"/>
  <c r="AH151" i="24"/>
  <c r="V60" i="24"/>
  <c r="V118" i="24" s="1"/>
  <c r="V153" i="24" s="1"/>
  <c r="X153" i="24" s="1"/>
  <c r="AG60" i="24"/>
  <c r="AG118" i="24" s="1"/>
  <c r="AS56" i="24"/>
  <c r="AT56" i="24" s="1"/>
  <c r="AJ58" i="24"/>
  <c r="AJ59" i="24" s="1"/>
  <c r="AJ60" i="24" s="1"/>
  <c r="AJ118" i="24" s="1"/>
  <c r="AT42" i="24"/>
  <c r="U58" i="24"/>
  <c r="Z60" i="24"/>
  <c r="Z118" i="24" s="1"/>
  <c r="Z153" i="24" s="1"/>
  <c r="AH60" i="24"/>
  <c r="AH118" i="24" s="1"/>
  <c r="AQ60" i="24"/>
  <c r="AQ118" i="24" s="1"/>
  <c r="AT84" i="24"/>
  <c r="AK139" i="24"/>
  <c r="AF152" i="24"/>
  <c r="AG152" i="24" s="1"/>
  <c r="AG151" i="24"/>
  <c r="AT150" i="24"/>
  <c r="U84" i="24"/>
  <c r="U85" i="24" s="1"/>
  <c r="A139" i="24"/>
  <c r="AI142" i="24"/>
  <c r="AP147" i="24"/>
  <c r="U115" i="24"/>
  <c r="U116" i="24" s="1"/>
  <c r="AT116" i="24" s="1"/>
  <c r="U45" i="24"/>
  <c r="U99" i="24"/>
  <c r="AT99" i="24" s="1"/>
  <c r="U107" i="24"/>
  <c r="AT107" i="24" s="1"/>
  <c r="AT115" i="24" s="1"/>
  <c r="U131" i="24"/>
  <c r="U150" i="24"/>
  <c r="AT25" i="24"/>
  <c r="U34" i="24"/>
  <c r="AT34" i="24" s="1"/>
  <c r="AS35" i="24"/>
  <c r="AS22" i="24"/>
  <c r="AS23" i="24" s="1"/>
  <c r="AS58" i="24"/>
  <c r="AS59" i="24" s="1"/>
  <c r="AS60" i="24" s="1"/>
  <c r="A74" i="24"/>
  <c r="AS141" i="24"/>
  <c r="AT141" i="24" s="1"/>
  <c r="U93" i="24"/>
  <c r="AT93" i="24" s="1"/>
  <c r="AT131" i="24" l="1"/>
  <c r="U144" i="24"/>
  <c r="U100" i="24"/>
  <c r="AT85" i="24"/>
  <c r="AS117" i="24"/>
  <c r="AT23" i="24"/>
  <c r="AL118" i="24"/>
  <c r="AT22" i="24"/>
  <c r="AA153" i="24"/>
  <c r="AH153" i="24"/>
  <c r="AH152" i="24"/>
  <c r="AP150" i="24"/>
  <c r="AQ147" i="24"/>
  <c r="AT58" i="24"/>
  <c r="U59" i="24"/>
  <c r="U35" i="24"/>
  <c r="AJ142" i="24"/>
  <c r="AI144" i="24"/>
  <c r="AS139" i="24"/>
  <c r="AF118" i="24"/>
  <c r="AN73" i="21"/>
  <c r="AM73" i="21"/>
  <c r="AL73" i="21"/>
  <c r="AK73" i="21"/>
  <c r="AJ73" i="21"/>
  <c r="AI73" i="21"/>
  <c r="AO73" i="21" s="1"/>
  <c r="AH73" i="21"/>
  <c r="AG73" i="21"/>
  <c r="AF73" i="21"/>
  <c r="AE73" i="21"/>
  <c r="AD73" i="21"/>
  <c r="AC73" i="21"/>
  <c r="AF153" i="24" l="1"/>
  <c r="AG153" i="24" s="1"/>
  <c r="AS118" i="24"/>
  <c r="U101" i="24"/>
  <c r="AT100" i="24"/>
  <c r="U60" i="24"/>
  <c r="AT59" i="24"/>
  <c r="U151" i="24"/>
  <c r="AT139" i="24"/>
  <c r="AI165" i="24"/>
  <c r="AI151" i="24"/>
  <c r="AR147" i="24"/>
  <c r="AR150" i="24" s="1"/>
  <c r="AQ150" i="24"/>
  <c r="AK142" i="24"/>
  <c r="AJ144" i="24"/>
  <c r="AJ165" i="24" s="1"/>
  <c r="U46" i="24"/>
  <c r="AT46" i="24" s="1"/>
  <c r="AT35" i="24"/>
  <c r="AI152" i="24" l="1"/>
  <c r="AJ151" i="24"/>
  <c r="AL142" i="24"/>
  <c r="AK144" i="24"/>
  <c r="U152" i="24"/>
  <c r="AT60" i="24"/>
  <c r="U118" i="24"/>
  <c r="AT101" i="24"/>
  <c r="U117" i="24"/>
  <c r="AT117" i="24" s="1"/>
  <c r="R30" i="23"/>
  <c r="Q48" i="21"/>
  <c r="AM142" i="24" l="1"/>
  <c r="AL144" i="24"/>
  <c r="U153" i="24"/>
  <c r="AT118" i="24"/>
  <c r="AI153" i="24"/>
  <c r="AJ153" i="24" s="1"/>
  <c r="AJ152" i="24"/>
  <c r="AK165" i="24"/>
  <c r="AK151" i="24"/>
  <c r="R35" i="23"/>
  <c r="M35" i="23"/>
  <c r="R34" i="23"/>
  <c r="M34" i="23"/>
  <c r="R33" i="23"/>
  <c r="M33" i="23"/>
  <c r="R32" i="23"/>
  <c r="M32" i="23"/>
  <c r="R31" i="23"/>
  <c r="M31" i="23"/>
  <c r="M30" i="23"/>
  <c r="R29" i="23"/>
  <c r="M29" i="23"/>
  <c r="R28" i="23"/>
  <c r="M28" i="23"/>
  <c r="R27" i="23"/>
  <c r="M27" i="23"/>
  <c r="R26" i="23"/>
  <c r="M26" i="23"/>
  <c r="R25" i="23"/>
  <c r="M25" i="23"/>
  <c r="N24" i="23"/>
  <c r="R24" i="23" s="1"/>
  <c r="M24" i="23"/>
  <c r="N23" i="23"/>
  <c r="R23" i="23" s="1"/>
  <c r="M23" i="23"/>
  <c r="N22" i="23"/>
  <c r="R22" i="23" s="1"/>
  <c r="M22" i="23"/>
  <c r="N21" i="23"/>
  <c r="R21" i="23" s="1"/>
  <c r="M21" i="23"/>
  <c r="R20" i="23"/>
  <c r="M20" i="23"/>
  <c r="R19" i="23"/>
  <c r="M19" i="23"/>
  <c r="R18" i="23"/>
  <c r="M18" i="23"/>
  <c r="R17" i="23"/>
  <c r="M17" i="23"/>
  <c r="R16" i="23"/>
  <c r="M16" i="23"/>
  <c r="R15" i="23"/>
  <c r="M15" i="23"/>
  <c r="R14" i="23"/>
  <c r="M14" i="23"/>
  <c r="R13" i="23"/>
  <c r="M13" i="23"/>
  <c r="R12" i="23"/>
  <c r="M12" i="23"/>
  <c r="R11" i="23"/>
  <c r="M11" i="23"/>
  <c r="R10" i="23"/>
  <c r="M10" i="23"/>
  <c r="R9" i="23"/>
  <c r="M9" i="23"/>
  <c r="U104" i="22"/>
  <c r="U103" i="22"/>
  <c r="AN102" i="22"/>
  <c r="AO102" i="22" s="1"/>
  <c r="U102" i="22"/>
  <c r="AQ101" i="22"/>
  <c r="U101" i="22"/>
  <c r="E101" i="22"/>
  <c r="D101" i="22"/>
  <c r="C101" i="22"/>
  <c r="B101" i="22"/>
  <c r="AS100" i="22"/>
  <c r="U100" i="22"/>
  <c r="AH99" i="22"/>
  <c r="U99" i="22"/>
  <c r="R98" i="22"/>
  <c r="U98" i="22" s="1"/>
  <c r="Q98" i="22"/>
  <c r="AS97" i="22"/>
  <c r="R97" i="22"/>
  <c r="U97" i="22" s="1"/>
  <c r="R96" i="22"/>
  <c r="U96" i="22" s="1"/>
  <c r="Q96" i="22"/>
  <c r="F96" i="22"/>
  <c r="E96" i="22"/>
  <c r="D96" i="22"/>
  <c r="C96" i="22"/>
  <c r="B96" i="22"/>
  <c r="AS95" i="22"/>
  <c r="U95" i="22"/>
  <c r="Q95" i="22"/>
  <c r="AS94" i="22"/>
  <c r="U94" i="22"/>
  <c r="AS93" i="22"/>
  <c r="U93" i="22"/>
  <c r="Q93" i="22"/>
  <c r="AS92" i="22"/>
  <c r="U92" i="22"/>
  <c r="Q92" i="22"/>
  <c r="AS91" i="22"/>
  <c r="U91" i="22"/>
  <c r="Q91" i="22"/>
  <c r="AS90" i="22"/>
  <c r="U90" i="22"/>
  <c r="Q90" i="22"/>
  <c r="AS89" i="22"/>
  <c r="U89" i="22"/>
  <c r="Q89" i="22"/>
  <c r="AS88" i="22"/>
  <c r="R88" i="22"/>
  <c r="Q88" i="22"/>
  <c r="A88" i="22"/>
  <c r="A101" i="22" s="1"/>
  <c r="AS87" i="22"/>
  <c r="R87" i="22"/>
  <c r="U87" i="22" s="1"/>
  <c r="AG86" i="22"/>
  <c r="U86" i="22"/>
  <c r="AS85" i="22"/>
  <c r="U85" i="22"/>
  <c r="AS84" i="22"/>
  <c r="R84" i="22"/>
  <c r="U84" i="22" s="1"/>
  <c r="AS83" i="22"/>
  <c r="U83" i="22"/>
  <c r="AS82" i="22"/>
  <c r="R82" i="22"/>
  <c r="U82" i="22" s="1"/>
  <c r="AS81" i="22"/>
  <c r="R81" i="22"/>
  <c r="U81" i="22" s="1"/>
  <c r="AS80" i="22"/>
  <c r="U80" i="22"/>
  <c r="AS79" i="22"/>
  <c r="U79" i="22"/>
  <c r="AS78" i="22"/>
  <c r="U78" i="22"/>
  <c r="AS77" i="22"/>
  <c r="U77" i="22"/>
  <c r="AS76" i="22"/>
  <c r="U76" i="22"/>
  <c r="AS75" i="22"/>
  <c r="S75" i="22"/>
  <c r="U75" i="22" s="1"/>
  <c r="AS74" i="22"/>
  <c r="U74" i="22"/>
  <c r="U73" i="22"/>
  <c r="U72" i="22"/>
  <c r="U71" i="22"/>
  <c r="AS70" i="22"/>
  <c r="U70" i="22"/>
  <c r="AS69" i="22"/>
  <c r="U69" i="22"/>
  <c r="AS68" i="22"/>
  <c r="U68" i="22"/>
  <c r="U67" i="22"/>
  <c r="U66" i="22"/>
  <c r="AS65" i="22"/>
  <c r="U65" i="22"/>
  <c r="AS64" i="22"/>
  <c r="U64" i="22"/>
  <c r="AS63" i="22"/>
  <c r="U63" i="22"/>
  <c r="C63" i="22"/>
  <c r="C76" i="22" s="1"/>
  <c r="B63" i="22"/>
  <c r="B76" i="22" s="1"/>
  <c r="AS62" i="22"/>
  <c r="U62" i="22"/>
  <c r="U61" i="22"/>
  <c r="AS60" i="22"/>
  <c r="U60" i="22"/>
  <c r="AS59" i="22"/>
  <c r="U59" i="22"/>
  <c r="AS58" i="22"/>
  <c r="U58" i="22"/>
  <c r="AS57" i="22"/>
  <c r="U57" i="22"/>
  <c r="AS56" i="22"/>
  <c r="U56" i="22"/>
  <c r="AS55" i="22"/>
  <c r="U55" i="22"/>
  <c r="AS54" i="22"/>
  <c r="U54" i="22"/>
  <c r="AS53" i="22"/>
  <c r="U53" i="22"/>
  <c r="U52" i="22"/>
  <c r="U51" i="22"/>
  <c r="U50" i="22"/>
  <c r="U49" i="22"/>
  <c r="U48" i="22"/>
  <c r="U47" i="22"/>
  <c r="U46" i="22"/>
  <c r="U45" i="22"/>
  <c r="U44" i="22"/>
  <c r="U43" i="22"/>
  <c r="AS42" i="22"/>
  <c r="U42" i="22"/>
  <c r="AS41" i="22"/>
  <c r="U41" i="22"/>
  <c r="AS40" i="22"/>
  <c r="U40" i="22"/>
  <c r="A40" i="22"/>
  <c r="A63" i="22" s="1"/>
  <c r="A76" i="22" s="1"/>
  <c r="AS39" i="22"/>
  <c r="U39" i="22"/>
  <c r="U38" i="22"/>
  <c r="AS37" i="22"/>
  <c r="R37" i="22"/>
  <c r="U37" i="22" s="1"/>
  <c r="AS36" i="22"/>
  <c r="U36" i="22"/>
  <c r="AS35" i="22"/>
  <c r="R35" i="22"/>
  <c r="U35" i="22" s="1"/>
  <c r="AS34" i="22"/>
  <c r="R34" i="22"/>
  <c r="AS33" i="22"/>
  <c r="U33" i="22"/>
  <c r="AS32" i="22"/>
  <c r="U32" i="22"/>
  <c r="AS31" i="22"/>
  <c r="U31" i="22"/>
  <c r="AS30" i="22"/>
  <c r="U30" i="22"/>
  <c r="AS29" i="22"/>
  <c r="U29" i="22"/>
  <c r="AS28" i="22"/>
  <c r="U28" i="22"/>
  <c r="AS27" i="22"/>
  <c r="U27" i="22"/>
  <c r="S26" i="22"/>
  <c r="U26" i="22" s="1"/>
  <c r="U25" i="22"/>
  <c r="U24" i="22"/>
  <c r="U23" i="22"/>
  <c r="U22" i="22"/>
  <c r="AS21" i="22"/>
  <c r="U21" i="22"/>
  <c r="AS20" i="22"/>
  <c r="S20" i="22"/>
  <c r="U20" i="22" s="1"/>
  <c r="U19" i="22"/>
  <c r="U18" i="22"/>
  <c r="AS17" i="22"/>
  <c r="U17" i="22"/>
  <c r="U16" i="22"/>
  <c r="U15" i="22"/>
  <c r="U14" i="22"/>
  <c r="AS13" i="22"/>
  <c r="U13" i="22"/>
  <c r="AS12" i="22"/>
  <c r="U12" i="22"/>
  <c r="AS11" i="22"/>
  <c r="U11" i="22"/>
  <c r="AS10" i="22"/>
  <c r="U10" i="22"/>
  <c r="C10" i="22"/>
  <c r="C29" i="22" s="1"/>
  <c r="B10" i="22"/>
  <c r="B29" i="22" s="1"/>
  <c r="AS9" i="22"/>
  <c r="U9" i="22"/>
  <c r="AS8" i="22"/>
  <c r="U8" i="22"/>
  <c r="AS7" i="22"/>
  <c r="U7" i="22"/>
  <c r="AS6" i="22"/>
  <c r="U6" i="22"/>
  <c r="AS5" i="22"/>
  <c r="U5" i="22"/>
  <c r="AS4" i="22"/>
  <c r="U4" i="22"/>
  <c r="AS3" i="22"/>
  <c r="U3" i="22"/>
  <c r="A3" i="22"/>
  <c r="A10" i="22" s="1"/>
  <c r="A29" i="22" s="1"/>
  <c r="O66" i="21"/>
  <c r="P66" i="21"/>
  <c r="O63" i="21"/>
  <c r="P63" i="21"/>
  <c r="O61" i="21"/>
  <c r="P61" i="21"/>
  <c r="N63" i="21"/>
  <c r="N61" i="21"/>
  <c r="O57" i="21"/>
  <c r="P57" i="21"/>
  <c r="N57" i="21"/>
  <c r="O55" i="21"/>
  <c r="P55" i="21"/>
  <c r="N55" i="21"/>
  <c r="O50" i="21"/>
  <c r="P50" i="21"/>
  <c r="N50" i="21"/>
  <c r="O47" i="21"/>
  <c r="P47" i="21"/>
  <c r="N47" i="21"/>
  <c r="O43" i="21"/>
  <c r="P43" i="21"/>
  <c r="N43" i="21"/>
  <c r="O39" i="21"/>
  <c r="P39" i="21"/>
  <c r="O34" i="21"/>
  <c r="P34" i="21"/>
  <c r="O27" i="21"/>
  <c r="P27" i="21"/>
  <c r="O24" i="21"/>
  <c r="P24" i="21"/>
  <c r="O22" i="21"/>
  <c r="P22" i="21"/>
  <c r="O10" i="21"/>
  <c r="P10" i="21"/>
  <c r="AK152" i="24" l="1"/>
  <c r="AM151" i="24"/>
  <c r="AL165" i="24"/>
  <c r="AL151" i="24"/>
  <c r="AL152" i="24" s="1"/>
  <c r="AL153" i="24" s="1"/>
  <c r="AN142" i="24"/>
  <c r="AM144" i="24"/>
  <c r="AM165" i="24" s="1"/>
  <c r="AJ38" i="22"/>
  <c r="AT103" i="22"/>
  <c r="AT104" i="22"/>
  <c r="AM98" i="22"/>
  <c r="AS98" i="22" s="1"/>
  <c r="AT98" i="22" s="1"/>
  <c r="AT101" i="22"/>
  <c r="P28" i="21"/>
  <c r="O28" i="21"/>
  <c r="P64" i="21"/>
  <c r="O64" i="21"/>
  <c r="AT93" i="22"/>
  <c r="AT89" i="22"/>
  <c r="AT39" i="22"/>
  <c r="AT9" i="22"/>
  <c r="AT100" i="22"/>
  <c r="AT54" i="22"/>
  <c r="AT42" i="22"/>
  <c r="AT53" i="22"/>
  <c r="AT87" i="22"/>
  <c r="AT29" i="22"/>
  <c r="AT79" i="22"/>
  <c r="AT97" i="22"/>
  <c r="U34" i="22"/>
  <c r="AT28" i="22"/>
  <c r="AT31" i="22"/>
  <c r="AT77" i="22"/>
  <c r="AT55" i="22"/>
  <c r="AT75" i="22"/>
  <c r="AT5" i="22"/>
  <c r="AT41" i="22"/>
  <c r="AT62" i="22"/>
  <c r="AT85" i="22"/>
  <c r="AT10" i="22"/>
  <c r="AT82" i="22"/>
  <c r="AT36" i="22"/>
  <c r="AT59" i="22"/>
  <c r="AT64" i="22"/>
  <c r="AS86" i="22"/>
  <c r="AT86" i="22" s="1"/>
  <c r="AT92" i="22"/>
  <c r="AT95" i="22"/>
  <c r="AT17" i="22"/>
  <c r="AT74" i="22"/>
  <c r="AT56" i="22"/>
  <c r="AT60" i="22"/>
  <c r="AT84" i="22"/>
  <c r="AT90" i="22"/>
  <c r="AT8" i="22"/>
  <c r="AT4" i="22"/>
  <c r="AT20" i="22"/>
  <c r="AT57" i="22"/>
  <c r="AT63" i="22"/>
  <c r="AT68" i="22"/>
  <c r="AT70" i="22"/>
  <c r="AT76" i="22"/>
  <c r="AT83" i="22"/>
  <c r="AT91" i="22"/>
  <c r="AT94" i="22"/>
  <c r="AT6" i="22"/>
  <c r="AT11" i="22"/>
  <c r="AT32" i="22"/>
  <c r="AT35" i="22"/>
  <c r="AT80" i="22"/>
  <c r="AT7" i="22"/>
  <c r="AT12" i="22"/>
  <c r="AT33" i="22"/>
  <c r="AT58" i="22"/>
  <c r="AT69" i="22"/>
  <c r="AT81" i="22"/>
  <c r="AT30" i="22"/>
  <c r="AT37" i="22"/>
  <c r="AT65" i="22"/>
  <c r="AT78" i="22"/>
  <c r="AP102" i="22"/>
  <c r="AS38" i="22"/>
  <c r="AT38" i="22" s="1"/>
  <c r="AK96" i="22"/>
  <c r="AT27" i="22"/>
  <c r="AT40" i="22"/>
  <c r="A96" i="22"/>
  <c r="AI99" i="22"/>
  <c r="AT21" i="22"/>
  <c r="U88" i="22"/>
  <c r="AT3" i="22"/>
  <c r="AT13" i="22"/>
  <c r="AM152" i="24" l="1"/>
  <c r="AK153" i="24"/>
  <c r="AM153" i="24" s="1"/>
  <c r="AO142" i="24"/>
  <c r="AN144" i="24"/>
  <c r="P68" i="21"/>
  <c r="P69" i="21" s="1"/>
  <c r="O68" i="21"/>
  <c r="O69" i="21" s="1"/>
  <c r="AT34" i="22"/>
  <c r="AJ99" i="22"/>
  <c r="AS96" i="22"/>
  <c r="AQ102" i="22"/>
  <c r="AT88" i="22"/>
  <c r="M9" i="21"/>
  <c r="Q9" i="21"/>
  <c r="Q10" i="21" s="1"/>
  <c r="N10" i="21"/>
  <c r="M11" i="21"/>
  <c r="Q11" i="21"/>
  <c r="M12" i="21"/>
  <c r="Q12" i="21"/>
  <c r="M13" i="21"/>
  <c r="Q13" i="21"/>
  <c r="M14" i="21"/>
  <c r="Q14" i="21"/>
  <c r="M15" i="21"/>
  <c r="Q15" i="21"/>
  <c r="M16" i="21"/>
  <c r="Q16" i="21"/>
  <c r="M17" i="21"/>
  <c r="Q17" i="21"/>
  <c r="M18" i="21"/>
  <c r="Q18" i="21"/>
  <c r="M19" i="21"/>
  <c r="Q19" i="21"/>
  <c r="M20" i="21"/>
  <c r="Q20" i="21"/>
  <c r="Q21" i="21"/>
  <c r="N22" i="21"/>
  <c r="M23" i="21"/>
  <c r="Q23" i="21"/>
  <c r="Q24" i="21" s="1"/>
  <c r="N24" i="21"/>
  <c r="M25" i="21"/>
  <c r="Q25" i="21"/>
  <c r="Q26" i="21"/>
  <c r="N27" i="21"/>
  <c r="M29" i="21"/>
  <c r="N29" i="21"/>
  <c r="Q29" i="21" s="1"/>
  <c r="M30" i="21"/>
  <c r="N30" i="21"/>
  <c r="Q30" i="21" s="1"/>
  <c r="M31" i="21"/>
  <c r="N31" i="21"/>
  <c r="Q31" i="21" s="1"/>
  <c r="M32" i="21"/>
  <c r="N32" i="21"/>
  <c r="Q32" i="21" s="1"/>
  <c r="N33" i="21"/>
  <c r="Q33" i="21" s="1"/>
  <c r="M35" i="21"/>
  <c r="Q35" i="21"/>
  <c r="M36" i="21"/>
  <c r="Q36" i="21"/>
  <c r="Q37" i="21"/>
  <c r="Q38" i="21"/>
  <c r="N39" i="21"/>
  <c r="M40" i="21"/>
  <c r="Q40" i="21"/>
  <c r="Q41" i="21"/>
  <c r="Q42" i="21"/>
  <c r="M44" i="21"/>
  <c r="Q44" i="21"/>
  <c r="M45" i="21"/>
  <c r="Q45" i="21"/>
  <c r="Q46" i="21"/>
  <c r="M48" i="21"/>
  <c r="M49" i="21"/>
  <c r="Q49" i="21"/>
  <c r="Q50" i="21" s="1"/>
  <c r="Q51" i="21"/>
  <c r="Q52" i="21"/>
  <c r="Q53" i="21"/>
  <c r="Q54" i="21"/>
  <c r="M56" i="21"/>
  <c r="Q56" i="21"/>
  <c r="Q57" i="21" s="1"/>
  <c r="M58" i="21"/>
  <c r="Q58" i="21"/>
  <c r="M59" i="21"/>
  <c r="Q59" i="21"/>
  <c r="Q60" i="21"/>
  <c r="M62" i="21"/>
  <c r="Q62" i="21"/>
  <c r="Q63" i="21" s="1"/>
  <c r="Q65" i="21"/>
  <c r="Q66" i="21" s="1"/>
  <c r="N66" i="21"/>
  <c r="N67" i="21" s="1"/>
  <c r="Q67" i="21" s="1"/>
  <c r="AP142" i="24" l="1"/>
  <c r="AO144" i="24"/>
  <c r="AN165" i="24"/>
  <c r="AN151" i="24"/>
  <c r="Q61" i="21"/>
  <c r="Q27" i="21"/>
  <c r="Q47" i="21"/>
  <c r="Q39" i="21"/>
  <c r="Q34" i="21"/>
  <c r="Q43" i="21"/>
  <c r="Q55" i="21"/>
  <c r="Q22" i="21"/>
  <c r="AK99" i="22"/>
  <c r="AR102" i="22"/>
  <c r="AT96" i="22"/>
  <c r="N28" i="21"/>
  <c r="N34" i="21"/>
  <c r="N64" i="21" s="1"/>
  <c r="AP144" i="24" l="1"/>
  <c r="AP165" i="24" s="1"/>
  <c r="AQ142" i="24"/>
  <c r="AO165" i="24"/>
  <c r="AO151" i="24"/>
  <c r="AO152" i="24" s="1"/>
  <c r="AO153" i="24" s="1"/>
  <c r="AN152" i="24"/>
  <c r="Q28" i="21"/>
  <c r="Q64" i="21"/>
  <c r="AL99" i="22"/>
  <c r="N68" i="21"/>
  <c r="N69" i="21" s="1"/>
  <c r="Q68" i="21" l="1"/>
  <c r="Q69" i="21" s="1"/>
  <c r="AP151" i="24"/>
  <c r="AP152" i="24"/>
  <c r="AN153" i="24"/>
  <c r="AP153" i="24" s="1"/>
  <c r="AR142" i="24"/>
  <c r="AQ144" i="24"/>
  <c r="AM99" i="22"/>
  <c r="AQ165" i="24" l="1"/>
  <c r="AQ151" i="24"/>
  <c r="AR144" i="24"/>
  <c r="AS142" i="24"/>
  <c r="AN99" i="22"/>
  <c r="AT142" i="24" l="1"/>
  <c r="AS144" i="24"/>
  <c r="AT144" i="24" s="1"/>
  <c r="AR165" i="24"/>
  <c r="AS165" i="24" s="1"/>
  <c r="AR151" i="24"/>
  <c r="AR152" i="24" s="1"/>
  <c r="AR153" i="24" s="1"/>
  <c r="AS151" i="24"/>
  <c r="AT151" i="24" s="1"/>
  <c r="AQ152" i="24"/>
  <c r="AO99" i="22"/>
  <c r="AS152" i="24" l="1"/>
  <c r="AT152" i="24" s="1"/>
  <c r="AQ153" i="24"/>
  <c r="AS153" i="24" s="1"/>
  <c r="AT153" i="24" s="1"/>
  <c r="AP99" i="22"/>
  <c r="AQ99" i="22" l="1"/>
  <c r="AR99" i="22" l="1"/>
  <c r="AS99" i="22" l="1"/>
  <c r="AT99" i="22" l="1"/>
  <c r="X15" i="6" l="1"/>
  <c r="O18" i="6"/>
  <c r="O19" i="6"/>
  <c r="Q19" i="6" s="1"/>
  <c r="O20" i="6"/>
  <c r="Q20" i="6" s="1"/>
  <c r="W20" i="6" s="1"/>
  <c r="O21" i="6"/>
  <c r="W22" i="6"/>
  <c r="Z22" i="6"/>
  <c r="AH22" i="6" s="1"/>
  <c r="P23" i="6"/>
  <c r="R23" i="6"/>
  <c r="S23" i="6"/>
  <c r="T23" i="6"/>
  <c r="T28" i="6"/>
  <c r="T37" i="6"/>
  <c r="T43" i="6"/>
  <c r="T57" i="6"/>
  <c r="T60" i="6"/>
  <c r="T90" i="6"/>
  <c r="T96" i="6"/>
  <c r="T97" i="6" s="1"/>
  <c r="U23" i="6"/>
  <c r="V23" i="6"/>
  <c r="X23" i="6"/>
  <c r="Y23" i="6"/>
  <c r="Q24" i="6"/>
  <c r="W24" i="6" s="1"/>
  <c r="Z24" i="6"/>
  <c r="AH24" i="6" s="1"/>
  <c r="O25" i="6"/>
  <c r="P25" i="6"/>
  <c r="R25" i="6"/>
  <c r="S25" i="6"/>
  <c r="S28" i="6"/>
  <c r="S37" i="6"/>
  <c r="S43" i="6"/>
  <c r="S57" i="6"/>
  <c r="S60" i="6"/>
  <c r="S90" i="6"/>
  <c r="S96" i="6"/>
  <c r="S97" i="6" s="1"/>
  <c r="U25" i="6"/>
  <c r="U28" i="6"/>
  <c r="U37" i="6"/>
  <c r="U43" i="6"/>
  <c r="U57" i="6"/>
  <c r="U60" i="6"/>
  <c r="U61" i="6"/>
  <c r="R63" i="6"/>
  <c r="U63" i="6" s="1"/>
  <c r="V63" i="6" s="1"/>
  <c r="W63" i="6" s="1"/>
  <c r="U66" i="6"/>
  <c r="V66" i="6" s="1"/>
  <c r="W66" i="6" s="1"/>
  <c r="R67" i="6"/>
  <c r="U67" i="6" s="1"/>
  <c r="V67" i="6" s="1"/>
  <c r="W67" i="6" s="1"/>
  <c r="U97" i="6"/>
  <c r="V25" i="6"/>
  <c r="X25" i="6"/>
  <c r="X28" i="6"/>
  <c r="X37" i="6"/>
  <c r="X43" i="6"/>
  <c r="X57" i="6"/>
  <c r="X60" i="6"/>
  <c r="X90" i="6"/>
  <c r="Y25" i="6"/>
  <c r="Z25" i="6" s="1"/>
  <c r="Y28" i="6"/>
  <c r="Y37" i="6"/>
  <c r="Y43" i="6"/>
  <c r="Y57" i="6"/>
  <c r="Y60" i="6"/>
  <c r="Y90" i="6"/>
  <c r="Q26" i="6"/>
  <c r="Z26" i="6"/>
  <c r="AH26" i="6" s="1"/>
  <c r="Q27" i="6"/>
  <c r="W27" i="6" s="1"/>
  <c r="Z27" i="6"/>
  <c r="AH27" i="6" s="1"/>
  <c r="O28" i="6"/>
  <c r="P28" i="6"/>
  <c r="R28" i="6"/>
  <c r="V28" i="6"/>
  <c r="B29" i="6"/>
  <c r="B38" i="6" s="1"/>
  <c r="B44" i="6" s="1"/>
  <c r="B58" i="6" s="1"/>
  <c r="C29" i="6"/>
  <c r="C38" i="6" s="1"/>
  <c r="C44" i="6" s="1"/>
  <c r="C58" i="6" s="1"/>
  <c r="D29" i="6"/>
  <c r="D38" i="6" s="1"/>
  <c r="E29" i="6"/>
  <c r="E38" i="6" s="1"/>
  <c r="E61" i="6" s="1"/>
  <c r="F29" i="6"/>
  <c r="F38" i="6"/>
  <c r="F61" i="6" s="1"/>
  <c r="F80" i="6" s="1"/>
  <c r="Q29" i="6"/>
  <c r="W29" i="6" s="1"/>
  <c r="Z29" i="6"/>
  <c r="AH29" i="6" s="1"/>
  <c r="Q30" i="6"/>
  <c r="W30" i="6" s="1"/>
  <c r="Z30" i="6"/>
  <c r="AH30" i="6" s="1"/>
  <c r="Q31" i="6"/>
  <c r="W31" i="6" s="1"/>
  <c r="Z31" i="6"/>
  <c r="AH31" i="6"/>
  <c r="Q32" i="6"/>
  <c r="W32" i="6" s="1"/>
  <c r="Z32" i="6"/>
  <c r="AH32" i="6" s="1"/>
  <c r="Q33" i="6"/>
  <c r="W33" i="6" s="1"/>
  <c r="Z33" i="6"/>
  <c r="AH33" i="6" s="1"/>
  <c r="Q34" i="6"/>
  <c r="W34" i="6" s="1"/>
  <c r="Z34" i="6"/>
  <c r="AH34" i="6" s="1"/>
  <c r="Q35" i="6"/>
  <c r="W35" i="6" s="1"/>
  <c r="Z35" i="6"/>
  <c r="AH35" i="6" s="1"/>
  <c r="Q36" i="6"/>
  <c r="W36" i="6" s="1"/>
  <c r="Z36" i="6"/>
  <c r="AH36" i="6" s="1"/>
  <c r="O37" i="6"/>
  <c r="P37" i="6"/>
  <c r="R37" i="6"/>
  <c r="V37" i="6"/>
  <c r="V38" i="6"/>
  <c r="W38" i="6" s="1"/>
  <c r="Z38" i="6"/>
  <c r="AH38" i="6" s="1"/>
  <c r="AF38" i="6"/>
  <c r="V39" i="6"/>
  <c r="W39" i="6" s="1"/>
  <c r="Z39" i="6"/>
  <c r="AH39" i="6" s="1"/>
  <c r="AF39" i="6"/>
  <c r="AG39" i="6" s="1"/>
  <c r="V40" i="6"/>
  <c r="W40" i="6" s="1"/>
  <c r="Z40" i="6"/>
  <c r="AH40" i="6" s="1"/>
  <c r="AF40" i="6"/>
  <c r="V41" i="6"/>
  <c r="W41" i="6" s="1"/>
  <c r="Z41" i="6"/>
  <c r="AH41" i="6" s="1"/>
  <c r="AF41" i="6"/>
  <c r="AG41" i="6" s="1"/>
  <c r="V42" i="6"/>
  <c r="W42" i="6" s="1"/>
  <c r="Z42" i="6"/>
  <c r="AG42" i="6" s="1"/>
  <c r="AF42" i="6"/>
  <c r="O43" i="6"/>
  <c r="P43" i="6"/>
  <c r="P57" i="6"/>
  <c r="P60" i="6"/>
  <c r="P90" i="6"/>
  <c r="Q43" i="6"/>
  <c r="R43" i="6"/>
  <c r="W44" i="6"/>
  <c r="Z44" i="6"/>
  <c r="AH44" i="6" s="1"/>
  <c r="W45" i="6"/>
  <c r="Z45" i="6"/>
  <c r="AH45" i="6" s="1"/>
  <c r="O46" i="6"/>
  <c r="O48" i="6"/>
  <c r="W48" i="6" s="1"/>
  <c r="O56" i="6"/>
  <c r="W56" i="6" s="1"/>
  <c r="Z46" i="6"/>
  <c r="W47" i="6"/>
  <c r="Z47" i="6"/>
  <c r="AH47" i="6" s="1"/>
  <c r="Z48" i="6"/>
  <c r="AH48" i="6" s="1"/>
  <c r="W49" i="6"/>
  <c r="Z49" i="6"/>
  <c r="AH49" i="6" s="1"/>
  <c r="W50" i="6"/>
  <c r="Z50" i="6"/>
  <c r="AH50" i="6" s="1"/>
  <c r="W51" i="6"/>
  <c r="Z51" i="6"/>
  <c r="AH51" i="6" s="1"/>
  <c r="W52" i="6"/>
  <c r="Z52" i="6"/>
  <c r="AH52" i="6" s="1"/>
  <c r="W53" i="6"/>
  <c r="Z53" i="6"/>
  <c r="AH53" i="6" s="1"/>
  <c r="W54" i="6"/>
  <c r="Z54" i="6"/>
  <c r="W55" i="6"/>
  <c r="Z55" i="6"/>
  <c r="AH55" i="6" s="1"/>
  <c r="Z56" i="6"/>
  <c r="AH56" i="6" s="1"/>
  <c r="Q57" i="6"/>
  <c r="R57" i="6"/>
  <c r="V57" i="6"/>
  <c r="O58" i="6"/>
  <c r="O60" i="6" s="1"/>
  <c r="Z58" i="6"/>
  <c r="AH58" i="6" s="1"/>
  <c r="W59" i="6"/>
  <c r="Z59" i="6"/>
  <c r="Q60" i="6"/>
  <c r="R60" i="6"/>
  <c r="V60" i="6"/>
  <c r="Q61" i="6"/>
  <c r="Z61" i="6"/>
  <c r="AG61" i="6" s="1"/>
  <c r="Z62" i="6"/>
  <c r="AH62" i="6" s="1"/>
  <c r="W62" i="6"/>
  <c r="AF62" i="6"/>
  <c r="Z63" i="6"/>
  <c r="W64" i="6"/>
  <c r="Z64" i="6"/>
  <c r="AH64" i="6" s="1"/>
  <c r="R65" i="6"/>
  <c r="W65" i="6" s="1"/>
  <c r="Z65" i="6"/>
  <c r="Z66" i="6"/>
  <c r="AH66" i="6" s="1"/>
  <c r="Z67" i="6"/>
  <c r="AQ67" i="6"/>
  <c r="W68" i="6"/>
  <c r="Z68" i="6"/>
  <c r="AH68" i="6" s="1"/>
  <c r="R69" i="6"/>
  <c r="Z69" i="6"/>
  <c r="W70" i="6"/>
  <c r="Z70" i="6"/>
  <c r="AH70" i="6" s="1"/>
  <c r="R71" i="6"/>
  <c r="W71" i="6" s="1"/>
  <c r="Z71" i="6"/>
  <c r="W72" i="6"/>
  <c r="Z72" i="6"/>
  <c r="AH72" i="6" s="1"/>
  <c r="R73" i="6"/>
  <c r="Z73" i="6"/>
  <c r="W74" i="6"/>
  <c r="Z74" i="6"/>
  <c r="AH74" i="6" s="1"/>
  <c r="R75" i="6"/>
  <c r="W75" i="6" s="1"/>
  <c r="Z75" i="6"/>
  <c r="W76" i="6"/>
  <c r="Z76" i="6"/>
  <c r="AH76" i="6" s="1"/>
  <c r="R77" i="6"/>
  <c r="W77" i="6" s="1"/>
  <c r="Z77" i="6"/>
  <c r="W78" i="6"/>
  <c r="Z78" i="6"/>
  <c r="AH78" i="6" s="1"/>
  <c r="Z79" i="6"/>
  <c r="G80" i="6"/>
  <c r="W80" i="6"/>
  <c r="Z80" i="6"/>
  <c r="AH80" i="6" s="1"/>
  <c r="R81" i="6"/>
  <c r="W81" i="6" s="1"/>
  <c r="Z81" i="6"/>
  <c r="W82" i="6"/>
  <c r="Z82" i="6"/>
  <c r="AH82" i="6" s="1"/>
  <c r="W83" i="6"/>
  <c r="Z83" i="6"/>
  <c r="W84" i="6"/>
  <c r="Z84" i="6"/>
  <c r="AH84" i="6" s="1"/>
  <c r="R85" i="6"/>
  <c r="W85" i="6" s="1"/>
  <c r="Z85" i="6"/>
  <c r="W86" i="6"/>
  <c r="Z86" i="6"/>
  <c r="AH86" i="6" s="1"/>
  <c r="R87" i="6"/>
  <c r="W87" i="6" s="1"/>
  <c r="Z87" i="6"/>
  <c r="W88" i="6"/>
  <c r="Z88" i="6"/>
  <c r="AH88" i="6" s="1"/>
  <c r="R89" i="6"/>
  <c r="W89" i="6" s="1"/>
  <c r="Z89" i="6"/>
  <c r="AH89" i="6" s="1"/>
  <c r="O90" i="6"/>
  <c r="Q90" i="6" s="1"/>
  <c r="AF90" i="6"/>
  <c r="P97" i="6"/>
  <c r="O92" i="6"/>
  <c r="O95" i="6"/>
  <c r="Q95" i="6" s="1"/>
  <c r="R95" i="6"/>
  <c r="R96" i="6" s="1"/>
  <c r="R97" i="6" s="1"/>
  <c r="V97" i="6" s="1"/>
  <c r="V92" i="6"/>
  <c r="Z92" i="6"/>
  <c r="AH92" i="6" s="1"/>
  <c r="W93" i="6"/>
  <c r="Z93" i="6"/>
  <c r="AH93" i="6" s="1"/>
  <c r="AF93" i="6"/>
  <c r="AF96" i="6" s="1"/>
  <c r="AF97" i="6" s="1"/>
  <c r="AG97" i="6" s="1"/>
  <c r="Q94" i="6"/>
  <c r="V94" i="6"/>
  <c r="Z94" i="6"/>
  <c r="AH94" i="6" s="1"/>
  <c r="Z95" i="6"/>
  <c r="P96" i="6"/>
  <c r="U96" i="6"/>
  <c r="X96" i="6"/>
  <c r="Z96" i="6" s="1"/>
  <c r="Y96" i="6"/>
  <c r="Y97" i="6" s="1"/>
  <c r="AE98" i="6"/>
  <c r="Q99" i="6"/>
  <c r="V99" i="6"/>
  <c r="Z99" i="6"/>
  <c r="AH99" i="6" s="1"/>
  <c r="AF99" i="6"/>
  <c r="AG99" i="6" s="1"/>
  <c r="AG100" i="6" s="1"/>
  <c r="O100" i="6"/>
  <c r="R100" i="6"/>
  <c r="V100" i="6" s="1"/>
  <c r="S100" i="6"/>
  <c r="T100" i="6"/>
  <c r="X100" i="6"/>
  <c r="Y100" i="6"/>
  <c r="Q101" i="6"/>
  <c r="V101" i="6"/>
  <c r="W101" i="6"/>
  <c r="Z101" i="6"/>
  <c r="AH101" i="6" s="1"/>
  <c r="Q102" i="6"/>
  <c r="V102" i="6"/>
  <c r="W102" i="6"/>
  <c r="Z102" i="6"/>
  <c r="AH102" i="6" s="1"/>
  <c r="O103" i="6"/>
  <c r="V103" i="6"/>
  <c r="Z103" i="6"/>
  <c r="AH103" i="6" s="1"/>
  <c r="Q104" i="6"/>
  <c r="V104" i="6"/>
  <c r="W104" i="6"/>
  <c r="Z104" i="6"/>
  <c r="AH104" i="6" s="1"/>
  <c r="Q105" i="6"/>
  <c r="V105" i="6"/>
  <c r="W105" i="6"/>
  <c r="Z105" i="6"/>
  <c r="AH105" i="6" s="1"/>
  <c r="O106" i="6"/>
  <c r="W106" i="6" s="1"/>
  <c r="V106" i="6"/>
  <c r="Z106" i="6"/>
  <c r="AH106" i="6" s="1"/>
  <c r="O107" i="6"/>
  <c r="W107" i="6" s="1"/>
  <c r="V107" i="6"/>
  <c r="Z107" i="6"/>
  <c r="AH107" i="6" s="1"/>
  <c r="O108" i="6"/>
  <c r="W108" i="6" s="1"/>
  <c r="V108" i="6"/>
  <c r="Z108" i="6"/>
  <c r="Q109" i="6"/>
  <c r="R109" i="6"/>
  <c r="R111" i="6"/>
  <c r="R152" i="6"/>
  <c r="R135" i="6"/>
  <c r="R137" i="6"/>
  <c r="V137" i="6" s="1"/>
  <c r="W137" i="6" s="1"/>
  <c r="R126" i="6"/>
  <c r="R117" i="6"/>
  <c r="W117" i="6" s="1"/>
  <c r="R158" i="6"/>
  <c r="R159" i="6" s="1"/>
  <c r="Z109" i="6"/>
  <c r="O110" i="6"/>
  <c r="Q110" i="6" s="1"/>
  <c r="V110" i="6"/>
  <c r="Z110" i="6"/>
  <c r="O111" i="6"/>
  <c r="Q111" i="6" s="1"/>
  <c r="Z111" i="6"/>
  <c r="W112" i="6"/>
  <c r="Z112" i="6"/>
  <c r="W113" i="6"/>
  <c r="Z113" i="6"/>
  <c r="AG113" i="6" s="1"/>
  <c r="AF113" i="6"/>
  <c r="W114" i="6"/>
  <c r="Z114" i="6"/>
  <c r="AG114" i="6" s="1"/>
  <c r="AF114" i="6"/>
  <c r="AF115" i="6" s="1"/>
  <c r="P115" i="6"/>
  <c r="S115" i="6"/>
  <c r="T115" i="6"/>
  <c r="U115" i="6"/>
  <c r="X115" i="6"/>
  <c r="Z115" i="6" s="1"/>
  <c r="Y115" i="6"/>
  <c r="AE115" i="6"/>
  <c r="C116" i="6"/>
  <c r="C127" i="6" s="1"/>
  <c r="C141" i="6" s="1"/>
  <c r="D116" i="6"/>
  <c r="D127" i="6" s="1"/>
  <c r="D141" i="6" s="1"/>
  <c r="E116" i="6"/>
  <c r="E127" i="6"/>
  <c r="E141" i="6" s="1"/>
  <c r="F116" i="6"/>
  <c r="F127" i="6" s="1"/>
  <c r="F141" i="6" s="1"/>
  <c r="Q116" i="6"/>
  <c r="V116" i="6"/>
  <c r="V118" i="6" s="1"/>
  <c r="Z116" i="6"/>
  <c r="AF116" i="6"/>
  <c r="AF118" i="6" s="1"/>
  <c r="P117" i="6"/>
  <c r="Q117" i="6"/>
  <c r="Z117" i="6"/>
  <c r="O118" i="6"/>
  <c r="S118" i="6"/>
  <c r="S152" i="6"/>
  <c r="S126" i="6"/>
  <c r="S158" i="6"/>
  <c r="S159" i="6" s="1"/>
  <c r="T118" i="6"/>
  <c r="U118" i="6"/>
  <c r="X118" i="6"/>
  <c r="Z118" i="6" s="1"/>
  <c r="Y118" i="6"/>
  <c r="V119" i="6"/>
  <c r="W119" i="6" s="1"/>
  <c r="Z119" i="6"/>
  <c r="AH119" i="6" s="1"/>
  <c r="V120" i="6"/>
  <c r="W120" i="6" s="1"/>
  <c r="Z120" i="6"/>
  <c r="AH120" i="6" s="1"/>
  <c r="V121" i="6"/>
  <c r="W121" i="6" s="1"/>
  <c r="Z121" i="6"/>
  <c r="AH121" i="6" s="1"/>
  <c r="V122" i="6"/>
  <c r="W122" i="6" s="1"/>
  <c r="Z122" i="6"/>
  <c r="AH122" i="6" s="1"/>
  <c r="V123" i="6"/>
  <c r="W123" i="6" s="1"/>
  <c r="Z123" i="6"/>
  <c r="AH123" i="6"/>
  <c r="V124" i="6"/>
  <c r="W124" i="6" s="1"/>
  <c r="Z124" i="6"/>
  <c r="AH124" i="6" s="1"/>
  <c r="V125" i="6"/>
  <c r="W125" i="6" s="1"/>
  <c r="Z125" i="6"/>
  <c r="O126" i="6"/>
  <c r="Q126" i="6" s="1"/>
  <c r="P126" i="6"/>
  <c r="U126" i="6"/>
  <c r="X126" i="6"/>
  <c r="Y126" i="6"/>
  <c r="AF126" i="6"/>
  <c r="AG126" i="6"/>
  <c r="V127" i="6"/>
  <c r="W127" i="6" s="1"/>
  <c r="Z127" i="6"/>
  <c r="AH127" i="6" s="1"/>
  <c r="V128" i="6"/>
  <c r="W128" i="6" s="1"/>
  <c r="Z128" i="6"/>
  <c r="AH128" i="6"/>
  <c r="V129" i="6"/>
  <c r="W129" i="6" s="1"/>
  <c r="Z129" i="6"/>
  <c r="AH129" i="6" s="1"/>
  <c r="V130" i="6"/>
  <c r="W130" i="6" s="1"/>
  <c r="Z130" i="6"/>
  <c r="AH130" i="6" s="1"/>
  <c r="V131" i="6"/>
  <c r="W131" i="6" s="1"/>
  <c r="Z131" i="6"/>
  <c r="AH131" i="6" s="1"/>
  <c r="V132" i="6"/>
  <c r="W132" i="6" s="1"/>
  <c r="Z132" i="6"/>
  <c r="AH132" i="6" s="1"/>
  <c r="V133" i="6"/>
  <c r="W133" i="6" s="1"/>
  <c r="Z133" i="6"/>
  <c r="V134" i="6"/>
  <c r="Z134" i="6"/>
  <c r="AH134" i="6" s="1"/>
  <c r="Z135" i="6"/>
  <c r="AH135" i="6" s="1"/>
  <c r="V136" i="6"/>
  <c r="W136" i="6" s="1"/>
  <c r="Z136" i="6"/>
  <c r="AH136" i="6" s="1"/>
  <c r="Z137" i="6"/>
  <c r="AH137" i="6" s="1"/>
  <c r="V138" i="6"/>
  <c r="W138" i="6" s="1"/>
  <c r="Z138" i="6"/>
  <c r="AH138" i="6"/>
  <c r="V139" i="6"/>
  <c r="W139" i="6" s="1"/>
  <c r="Z139" i="6"/>
  <c r="AH139" i="6" s="1"/>
  <c r="O140" i="6"/>
  <c r="P140" i="6"/>
  <c r="X140" i="6"/>
  <c r="Z140" i="6" s="1"/>
  <c r="Y140" i="6"/>
  <c r="AF140" i="6"/>
  <c r="AG140" i="6"/>
  <c r="O141" i="6"/>
  <c r="Q141" i="6" s="1"/>
  <c r="W141" i="6" s="1"/>
  <c r="Z141" i="6"/>
  <c r="AH141" i="6" s="1"/>
  <c r="Q142" i="6"/>
  <c r="W142" i="6" s="1"/>
  <c r="Z142" i="6"/>
  <c r="AH142" i="6" s="1"/>
  <c r="Q143" i="6"/>
  <c r="W143" i="6" s="1"/>
  <c r="Z143" i="6"/>
  <c r="AH143" i="6" s="1"/>
  <c r="O144" i="6"/>
  <c r="Q144" i="6" s="1"/>
  <c r="W144" i="6" s="1"/>
  <c r="Z144" i="6"/>
  <c r="AH144" i="6" s="1"/>
  <c r="O145" i="6"/>
  <c r="Q145" i="6" s="1"/>
  <c r="W145" i="6" s="1"/>
  <c r="Z145" i="6"/>
  <c r="Q146" i="6"/>
  <c r="W146" i="6" s="1"/>
  <c r="Z146" i="6"/>
  <c r="Q147" i="6"/>
  <c r="W147" i="6" s="1"/>
  <c r="Z147" i="6"/>
  <c r="AH147" i="6" s="1"/>
  <c r="O148" i="6"/>
  <c r="W148" i="6" s="1"/>
  <c r="Z148" i="6"/>
  <c r="O149" i="6"/>
  <c r="Q149" i="6" s="1"/>
  <c r="W149" i="6" s="1"/>
  <c r="Z149" i="6"/>
  <c r="O150" i="6"/>
  <c r="Z150" i="6"/>
  <c r="O151" i="6"/>
  <c r="W151" i="6" s="1"/>
  <c r="Z151" i="6"/>
  <c r="AH151" i="6" s="1"/>
  <c r="AF151" i="6"/>
  <c r="P152" i="6"/>
  <c r="T152" i="6"/>
  <c r="U152" i="6"/>
  <c r="U159" i="6"/>
  <c r="V152" i="6"/>
  <c r="X152" i="6"/>
  <c r="Y152" i="6"/>
  <c r="Q154" i="6"/>
  <c r="V154" i="6"/>
  <c r="Z154" i="6"/>
  <c r="AH154" i="6" s="1"/>
  <c r="AF154" i="6"/>
  <c r="AG154" i="6" s="1"/>
  <c r="AG158" i="6" s="1"/>
  <c r="AG159" i="6" s="1"/>
  <c r="Q155" i="6"/>
  <c r="V155" i="6"/>
  <c r="V156" i="6"/>
  <c r="V157" i="6"/>
  <c r="Q157" i="6"/>
  <c r="Z155" i="6"/>
  <c r="AH155" i="6" s="1"/>
  <c r="Q156" i="6"/>
  <c r="Z156" i="6"/>
  <c r="AH156" i="6" s="1"/>
  <c r="Z157" i="6"/>
  <c r="O158" i="6"/>
  <c r="P158" i="6"/>
  <c r="T158" i="6"/>
  <c r="T159" i="6"/>
  <c r="U158" i="6"/>
  <c r="X158" i="6"/>
  <c r="Y158" i="6"/>
  <c r="Y159" i="6"/>
  <c r="P159" i="6"/>
  <c r="Q161" i="6"/>
  <c r="W161" i="6"/>
  <c r="Z161" i="6"/>
  <c r="AH161" i="6" s="1"/>
  <c r="O162" i="6"/>
  <c r="Z162" i="6"/>
  <c r="W163" i="6"/>
  <c r="Z163" i="6"/>
  <c r="AH163" i="6" s="1"/>
  <c r="W164" i="6"/>
  <c r="Z164" i="6"/>
  <c r="AH164" i="6" s="1"/>
  <c r="O165" i="6"/>
  <c r="Q165" i="6" s="1"/>
  <c r="W165" i="6" s="1"/>
  <c r="Z165" i="6"/>
  <c r="O166" i="6"/>
  <c r="W166" i="6" s="1"/>
  <c r="Z166" i="6"/>
  <c r="W167" i="6"/>
  <c r="Z167" i="6"/>
  <c r="AH167" i="6" s="1"/>
  <c r="W168" i="6"/>
  <c r="Z168" i="6"/>
  <c r="AH168" i="6" s="1"/>
  <c r="W169" i="6"/>
  <c r="Z169" i="6"/>
  <c r="AH169" i="6" s="1"/>
  <c r="W170" i="6"/>
  <c r="Z170" i="6"/>
  <c r="AH170" i="6" s="1"/>
  <c r="W171" i="6"/>
  <c r="Z171" i="6"/>
  <c r="O172" i="6"/>
  <c r="W172" i="6" s="1"/>
  <c r="Z172" i="6"/>
  <c r="O173" i="6"/>
  <c r="W173" i="6" s="1"/>
  <c r="Z173" i="6"/>
  <c r="AH173" i="6" s="1"/>
  <c r="W174" i="6"/>
  <c r="Z174" i="6"/>
  <c r="AH174" i="6" s="1"/>
  <c r="W175" i="6"/>
  <c r="Z175" i="6"/>
  <c r="AH175" i="6" s="1"/>
  <c r="Q176" i="6"/>
  <c r="W176" i="6" s="1"/>
  <c r="Z176" i="6"/>
  <c r="AH176" i="6" s="1"/>
  <c r="O177" i="6"/>
  <c r="Q177" i="6" s="1"/>
  <c r="W177" i="6" s="1"/>
  <c r="Z177" i="6"/>
  <c r="AH177" i="6" s="1"/>
  <c r="O178" i="6"/>
  <c r="W178" i="6" s="1"/>
  <c r="Z178" i="6"/>
  <c r="AH178" i="6" s="1"/>
  <c r="Q179" i="6"/>
  <c r="W179" i="6" s="1"/>
  <c r="Z179" i="6"/>
  <c r="AH179" i="6" s="1"/>
  <c r="W180" i="6"/>
  <c r="Z180" i="6"/>
  <c r="AH180" i="6" s="1"/>
  <c r="P181" i="6"/>
  <c r="P182" i="6"/>
  <c r="P193" i="6"/>
  <c r="P194" i="6" s="1"/>
  <c r="P203" i="6"/>
  <c r="P204" i="6"/>
  <c r="R181" i="6"/>
  <c r="R182" i="6" s="1"/>
  <c r="S181" i="6"/>
  <c r="S182" i="6" s="1"/>
  <c r="S194" i="6"/>
  <c r="S203" i="6"/>
  <c r="S204" i="6"/>
  <c r="T181" i="6"/>
  <c r="T182" i="6" s="1"/>
  <c r="U181" i="6"/>
  <c r="V181" i="6"/>
  <c r="V182" i="6" s="1"/>
  <c r="X181" i="6"/>
  <c r="Y181" i="6"/>
  <c r="Y182" i="6" s="1"/>
  <c r="AF181" i="6"/>
  <c r="AF182" i="6" s="1"/>
  <c r="AF193" i="6"/>
  <c r="AF194" i="6" s="1"/>
  <c r="AF203" i="6"/>
  <c r="AF204" i="6" s="1"/>
  <c r="AG181" i="6"/>
  <c r="AG182" i="6" s="1"/>
  <c r="AG193" i="6"/>
  <c r="AG194" i="6" s="1"/>
  <c r="AG203" i="6"/>
  <c r="AG204" i="6" s="1"/>
  <c r="T204" i="6"/>
  <c r="T205" i="6" s="1"/>
  <c r="U182" i="6"/>
  <c r="B183" i="6"/>
  <c r="B195" i="6" s="1"/>
  <c r="B206" i="6" s="1"/>
  <c r="C183" i="6"/>
  <c r="C195" i="6" s="1"/>
  <c r="O183" i="6"/>
  <c r="Q183" i="6" s="1"/>
  <c r="O184" i="6"/>
  <c r="Q184" i="6" s="1"/>
  <c r="O187" i="6"/>
  <c r="Q187" i="6" s="1"/>
  <c r="O188" i="6"/>
  <c r="Q188" i="6" s="1"/>
  <c r="Q190" i="6"/>
  <c r="O191" i="6"/>
  <c r="Q191" i="6" s="1"/>
  <c r="Q192" i="6"/>
  <c r="W192" i="6" s="1"/>
  <c r="R183" i="6"/>
  <c r="V184" i="6"/>
  <c r="Z184" i="6"/>
  <c r="W185" i="6"/>
  <c r="Z185" i="6"/>
  <c r="AH185" i="6" s="1"/>
  <c r="W186" i="6"/>
  <c r="Z186" i="6"/>
  <c r="AH186" i="6" s="1"/>
  <c r="V187" i="6"/>
  <c r="Z187" i="6"/>
  <c r="AH187" i="6" s="1"/>
  <c r="V188" i="6"/>
  <c r="Z188" i="6"/>
  <c r="AH188" i="6" s="1"/>
  <c r="O189" i="6"/>
  <c r="W189" i="6" s="1"/>
  <c r="Z189" i="6"/>
  <c r="AH189" i="6" s="1"/>
  <c r="V190" i="6"/>
  <c r="W190" i="6" s="1"/>
  <c r="Z190" i="6"/>
  <c r="AH190" i="6" s="1"/>
  <c r="V191" i="6"/>
  <c r="Z191" i="6"/>
  <c r="Z192" i="6"/>
  <c r="AH192" i="6" s="1"/>
  <c r="S193" i="6"/>
  <c r="T193" i="6"/>
  <c r="U193" i="6"/>
  <c r="X193" i="6"/>
  <c r="X194" i="6" s="1"/>
  <c r="U194" i="6"/>
  <c r="Q195" i="6"/>
  <c r="W195" i="6" s="1"/>
  <c r="Z195" i="6"/>
  <c r="AH195" i="6" s="1"/>
  <c r="O196" i="6"/>
  <c r="Q196" i="6" s="1"/>
  <c r="W196" i="6" s="1"/>
  <c r="Z196" i="6"/>
  <c r="O197" i="6"/>
  <c r="W197" i="6" s="1"/>
  <c r="Z197" i="6"/>
  <c r="AH197" i="6" s="1"/>
  <c r="O198" i="6"/>
  <c r="Q198" i="6" s="1"/>
  <c r="W198" i="6" s="1"/>
  <c r="Z198" i="6"/>
  <c r="O199" i="6"/>
  <c r="W199" i="6" s="1"/>
  <c r="Z199" i="6"/>
  <c r="O200" i="6"/>
  <c r="Q200" i="6" s="1"/>
  <c r="Z200" i="6"/>
  <c r="W201" i="6"/>
  <c r="Z201" i="6"/>
  <c r="AH201" i="6" s="1"/>
  <c r="W202" i="6"/>
  <c r="Z202" i="6"/>
  <c r="AH202" i="6" s="1"/>
  <c r="R203" i="6"/>
  <c r="R204" i="6"/>
  <c r="U203" i="6"/>
  <c r="U204" i="6" s="1"/>
  <c r="V203" i="6"/>
  <c r="V204" i="6" s="1"/>
  <c r="X203" i="6"/>
  <c r="Y203" i="6"/>
  <c r="Y204" i="6" s="1"/>
  <c r="O206" i="6"/>
  <c r="Z206" i="6"/>
  <c r="AH206" i="6" s="1"/>
  <c r="Q207" i="6"/>
  <c r="W207" i="6" s="1"/>
  <c r="Z207" i="6"/>
  <c r="O208" i="6"/>
  <c r="Q208" i="6" s="1"/>
  <c r="W208" i="6" s="1"/>
  <c r="Z208" i="6"/>
  <c r="Q209" i="6"/>
  <c r="W209" i="6" s="1"/>
  <c r="Z209" i="6"/>
  <c r="AH209" i="6" s="1"/>
  <c r="O210" i="6"/>
  <c r="W210" i="6" s="1"/>
  <c r="Z210" i="6"/>
  <c r="O211" i="6"/>
  <c r="W211" i="6" s="1"/>
  <c r="Z211" i="6"/>
  <c r="Q212" i="6"/>
  <c r="W212" i="6" s="1"/>
  <c r="Z212" i="6"/>
  <c r="AH212" i="6" s="1"/>
  <c r="O213" i="6"/>
  <c r="W213" i="6" s="1"/>
  <c r="Z213" i="6"/>
  <c r="P214" i="6"/>
  <c r="R214" i="6"/>
  <c r="S214" i="6"/>
  <c r="T214" i="6"/>
  <c r="U214" i="6"/>
  <c r="V214" i="6"/>
  <c r="X214" i="6"/>
  <c r="Y214" i="6"/>
  <c r="AF214" i="6"/>
  <c r="AG214" i="6"/>
  <c r="AG219" i="6"/>
  <c r="AG226" i="6"/>
  <c r="E215" i="6"/>
  <c r="F215" i="6"/>
  <c r="Q215" i="6"/>
  <c r="W215" i="6" s="1"/>
  <c r="O216" i="6"/>
  <c r="Q216" i="6" s="1"/>
  <c r="W216" i="6" s="1"/>
  <c r="Z215" i="6"/>
  <c r="AH215" i="6" s="1"/>
  <c r="Z216" i="6"/>
  <c r="W217" i="6"/>
  <c r="Z217" i="6"/>
  <c r="AH217" i="6" s="1"/>
  <c r="W218" i="6"/>
  <c r="Z218" i="6"/>
  <c r="AH218" i="6" s="1"/>
  <c r="P219" i="6"/>
  <c r="R219" i="6"/>
  <c r="S219" i="6"/>
  <c r="T219" i="6"/>
  <c r="U219" i="6"/>
  <c r="V219" i="6"/>
  <c r="X219" i="6"/>
  <c r="Y219" i="6"/>
  <c r="AF219" i="6"/>
  <c r="O220" i="6"/>
  <c r="Q220" i="6" s="1"/>
  <c r="W220" i="6" s="1"/>
  <c r="Z220" i="6"/>
  <c r="AH220" i="6" s="1"/>
  <c r="O221" i="6"/>
  <c r="Q221" i="6" s="1"/>
  <c r="W221" i="6" s="1"/>
  <c r="Z221" i="6"/>
  <c r="AH221" i="6" s="1"/>
  <c r="O222" i="6"/>
  <c r="Q222" i="6" s="1"/>
  <c r="Z222" i="6"/>
  <c r="AH222" i="6" s="1"/>
  <c r="W223" i="6"/>
  <c r="Z223" i="6"/>
  <c r="AH223" i="6" s="1"/>
  <c r="O224" i="6"/>
  <c r="W224" i="6" s="1"/>
  <c r="Z224" i="6"/>
  <c r="O225" i="6"/>
  <c r="Q225" i="6" s="1"/>
  <c r="V225" i="6"/>
  <c r="V226" i="6" s="1"/>
  <c r="Z225" i="6"/>
  <c r="P226" i="6"/>
  <c r="R226" i="6"/>
  <c r="S226" i="6"/>
  <c r="T226" i="6"/>
  <c r="U226" i="6"/>
  <c r="X226" i="6"/>
  <c r="Z226" i="6" s="1"/>
  <c r="Y226" i="6"/>
  <c r="AF226" i="6"/>
  <c r="V227" i="6"/>
  <c r="P228" i="6"/>
  <c r="R228" i="6"/>
  <c r="V228" i="6" s="1"/>
  <c r="S228" i="6"/>
  <c r="U228" i="6"/>
  <c r="O229" i="6"/>
  <c r="Q229" i="6" s="1"/>
  <c r="V229" i="6"/>
  <c r="Z229" i="6"/>
  <c r="AH229" i="6" s="1"/>
  <c r="W230" i="6"/>
  <c r="Z230" i="6"/>
  <c r="AH230" i="6" s="1"/>
  <c r="W231" i="6"/>
  <c r="Z231" i="6"/>
  <c r="Q232" i="6"/>
  <c r="W232" i="6" s="1"/>
  <c r="Z232" i="6"/>
  <c r="AH232" i="6" s="1"/>
  <c r="O233" i="6"/>
  <c r="O243" i="6" s="1"/>
  <c r="Z233" i="6"/>
  <c r="AH233" i="6" s="1"/>
  <c r="Q234" i="6"/>
  <c r="W234" i="6" s="1"/>
  <c r="Z234" i="6"/>
  <c r="AH234" i="6" s="1"/>
  <c r="Q235" i="6"/>
  <c r="W235" i="6" s="1"/>
  <c r="Z235" i="6"/>
  <c r="AH235" i="6" s="1"/>
  <c r="O236" i="6"/>
  <c r="Q236" i="6" s="1"/>
  <c r="W236" i="6" s="1"/>
  <c r="Z236" i="6"/>
  <c r="Q237" i="6"/>
  <c r="W237" i="6" s="1"/>
  <c r="Z237" i="6"/>
  <c r="AH237" i="6" s="1"/>
  <c r="O238" i="6"/>
  <c r="Q238" i="6" s="1"/>
  <c r="W238" i="6" s="1"/>
  <c r="Z238" i="6"/>
  <c r="AH238" i="6" s="1"/>
  <c r="Q239" i="6"/>
  <c r="W239" i="6" s="1"/>
  <c r="Z239" i="6"/>
  <c r="AH239" i="6" s="1"/>
  <c r="O240" i="6"/>
  <c r="W240" i="6"/>
  <c r="Z240" i="6"/>
  <c r="O241" i="6"/>
  <c r="Q241" i="6" s="1"/>
  <c r="W241" i="6" s="1"/>
  <c r="Z241" i="6"/>
  <c r="AH241" i="6" s="1"/>
  <c r="O242" i="6"/>
  <c r="Q242" i="6" s="1"/>
  <c r="W242" i="6" s="1"/>
  <c r="Z242" i="6"/>
  <c r="R243" i="6"/>
  <c r="U243" i="6"/>
  <c r="S243" i="6"/>
  <c r="X243" i="6"/>
  <c r="X244" i="6" s="1"/>
  <c r="Y243" i="6"/>
  <c r="Y244" i="6" s="1"/>
  <c r="AF243" i="6"/>
  <c r="AF244" i="6" s="1"/>
  <c r="AF247" i="6"/>
  <c r="AF248" i="6" s="1"/>
  <c r="AG243" i="6"/>
  <c r="AG244" i="6" s="1"/>
  <c r="AG247" i="6"/>
  <c r="AG248" i="6" s="1"/>
  <c r="R244" i="6"/>
  <c r="S244" i="6"/>
  <c r="U244" i="6"/>
  <c r="Y247" i="6"/>
  <c r="Y248" i="6" s="1"/>
  <c r="B245" i="6"/>
  <c r="C245" i="6"/>
  <c r="D245" i="6"/>
  <c r="O245" i="6"/>
  <c r="O246" i="6"/>
  <c r="W246" i="6" s="1"/>
  <c r="P248" i="6"/>
  <c r="R248" i="6"/>
  <c r="V248" i="6" s="1"/>
  <c r="U248" i="6"/>
  <c r="V245" i="6"/>
  <c r="Z245" i="6"/>
  <c r="AH245" i="6" s="1"/>
  <c r="Z246" i="6"/>
  <c r="X247" i="6"/>
  <c r="X248" i="6"/>
  <c r="S248" i="6"/>
  <c r="S257" i="6"/>
  <c r="S258" i="6" s="1"/>
  <c r="S261" i="6"/>
  <c r="S262" i="6" s="1"/>
  <c r="P257" i="6"/>
  <c r="P258" i="6" s="1"/>
  <c r="P261" i="6"/>
  <c r="R257" i="6"/>
  <c r="R258" i="6" s="1"/>
  <c r="R261" i="6"/>
  <c r="U257" i="6"/>
  <c r="U258" i="6" s="1"/>
  <c r="U261" i="6"/>
  <c r="V261" i="6" s="1"/>
  <c r="O250" i="6"/>
  <c r="W250" i="6" s="1"/>
  <c r="W251" i="6"/>
  <c r="W252" i="6"/>
  <c r="W253" i="6"/>
  <c r="O254" i="6"/>
  <c r="X254" i="6" s="1"/>
  <c r="Z254" i="6" s="1"/>
  <c r="W255" i="6"/>
  <c r="O256" i="6"/>
  <c r="W256" i="6" s="1"/>
  <c r="X251" i="6"/>
  <c r="Z251" i="6" s="1"/>
  <c r="AH251" i="6" s="1"/>
  <c r="X252" i="6"/>
  <c r="Z252" i="6" s="1"/>
  <c r="X253" i="6"/>
  <c r="Z253" i="6" s="1"/>
  <c r="AH253" i="6" s="1"/>
  <c r="Q255" i="6"/>
  <c r="X255" i="6"/>
  <c r="Z255" i="6" s="1"/>
  <c r="AH255" i="6" s="1"/>
  <c r="T257" i="6"/>
  <c r="T258" i="6" s="1"/>
  <c r="V257" i="6"/>
  <c r="V258" i="6" s="1"/>
  <c r="Y257" i="6"/>
  <c r="Y258" i="6" s="1"/>
  <c r="AF257" i="6"/>
  <c r="AF258" i="6" s="1"/>
  <c r="AF260" i="6"/>
  <c r="AF261" i="6" s="1"/>
  <c r="AG257" i="6"/>
  <c r="AG258" i="6" s="1"/>
  <c r="Q259" i="6"/>
  <c r="W259" i="6" s="1"/>
  <c r="W260" i="6" s="1"/>
  <c r="W261" i="6" s="1"/>
  <c r="Z259" i="6"/>
  <c r="AH259" i="6" s="1"/>
  <c r="O260" i="6"/>
  <c r="O261" i="6" s="1"/>
  <c r="P260" i="6"/>
  <c r="R260" i="6"/>
  <c r="S260" i="6"/>
  <c r="U260" i="6"/>
  <c r="V260" i="6"/>
  <c r="X260" i="6"/>
  <c r="X261" i="6" s="1"/>
  <c r="Y260" i="6"/>
  <c r="Y261" i="6" s="1"/>
  <c r="AG260" i="6"/>
  <c r="AG261" i="6" s="1"/>
  <c r="T263" i="6"/>
  <c r="Q28" i="6"/>
  <c r="W26" i="6"/>
  <c r="Z28" i="6"/>
  <c r="Q18" i="6"/>
  <c r="W18" i="6" s="1"/>
  <c r="W155" i="6"/>
  <c r="V111" i="6"/>
  <c r="W25" i="6"/>
  <c r="Q206" i="6"/>
  <c r="W206" i="6" s="1"/>
  <c r="V135" i="6"/>
  <c r="W135" i="6" s="1"/>
  <c r="W69" i="6"/>
  <c r="X159" i="6"/>
  <c r="W126" i="6"/>
  <c r="AG62" i="6"/>
  <c r="W111" i="6"/>
  <c r="Q107" i="6"/>
  <c r="W156" i="6"/>
  <c r="W99" i="6"/>
  <c r="Z43" i="6"/>
  <c r="Z37" i="6"/>
  <c r="E44" i="6"/>
  <c r="E58" i="6" s="1"/>
  <c r="E80" i="6"/>
  <c r="W110" i="6"/>
  <c r="Q108" i="6"/>
  <c r="Z90" i="6"/>
  <c r="AO67" i="6"/>
  <c r="AG40" i="6"/>
  <c r="O23" i="6"/>
  <c r="Q21" i="6"/>
  <c r="W21" i="6" s="1"/>
  <c r="B61" i="6"/>
  <c r="B92" i="6" s="1"/>
  <c r="B99" i="6" s="1"/>
  <c r="B116" i="6" s="1"/>
  <c r="B127" i="6" s="1"/>
  <c r="B141" i="6" s="1"/>
  <c r="Q100" i="6"/>
  <c r="W100" i="6" s="1"/>
  <c r="W73" i="6"/>
  <c r="S91" i="6"/>
  <c r="W134" i="6"/>
  <c r="Q106" i="6"/>
  <c r="AH42" i="6"/>
  <c r="X250" i="6"/>
  <c r="W219" i="6" l="1"/>
  <c r="W188" i="6"/>
  <c r="O219" i="6"/>
  <c r="Q199" i="6"/>
  <c r="Q166" i="6"/>
  <c r="U249" i="6"/>
  <c r="P249" i="6"/>
  <c r="AF249" i="6"/>
  <c r="W187" i="6"/>
  <c r="W37" i="6"/>
  <c r="U262" i="6"/>
  <c r="Z159" i="6"/>
  <c r="Z219" i="6"/>
  <c r="AD219" i="6" s="1"/>
  <c r="O57" i="6"/>
  <c r="Z57" i="6"/>
  <c r="Q233" i="6"/>
  <c r="W233" i="6" s="1"/>
  <c r="W225" i="6"/>
  <c r="AG227" i="6"/>
  <c r="AG228" i="6" s="1"/>
  <c r="T153" i="6"/>
  <c r="T160" i="6" s="1"/>
  <c r="AD25" i="6"/>
  <c r="W243" i="6"/>
  <c r="Q243" i="6"/>
  <c r="O244" i="6"/>
  <c r="W244" i="6" s="1"/>
  <c r="O257" i="6"/>
  <c r="O258" i="6" s="1"/>
  <c r="O262" i="6" s="1"/>
  <c r="AD37" i="6"/>
  <c r="W46" i="6"/>
  <c r="P205" i="6"/>
  <c r="X97" i="6"/>
  <c r="Z97" i="6" s="1"/>
  <c r="AG93" i="6"/>
  <c r="AG96" i="6" s="1"/>
  <c r="P91" i="6"/>
  <c r="P98" i="6" s="1"/>
  <c r="Z248" i="6"/>
  <c r="O214" i="6"/>
  <c r="O91" i="6"/>
  <c r="Z260" i="6"/>
  <c r="AD260" i="6" s="1"/>
  <c r="W200" i="6"/>
  <c r="AG262" i="6"/>
  <c r="Z247" i="6"/>
  <c r="V243" i="6"/>
  <c r="W154" i="6"/>
  <c r="Z126" i="6"/>
  <c r="AH126" i="6" s="1"/>
  <c r="O96" i="6"/>
  <c r="W96" i="6" s="1"/>
  <c r="AD96" i="6" s="1"/>
  <c r="P153" i="6"/>
  <c r="P160" i="6" s="1"/>
  <c r="X256" i="6"/>
  <c r="Z256" i="6" s="1"/>
  <c r="AF117" i="6"/>
  <c r="Z243" i="6"/>
  <c r="AF227" i="6"/>
  <c r="AF228" i="6" s="1"/>
  <c r="Z158" i="6"/>
  <c r="Q158" i="6"/>
  <c r="Q159" i="6" s="1"/>
  <c r="V158" i="6"/>
  <c r="V159" i="6" s="1"/>
  <c r="Y153" i="6"/>
  <c r="Y160" i="6" s="1"/>
  <c r="U153" i="6"/>
  <c r="U160" i="6" s="1"/>
  <c r="W94" i="6"/>
  <c r="Z261" i="6"/>
  <c r="AD261" i="6" s="1"/>
  <c r="D44" i="6"/>
  <c r="D58" i="6" s="1"/>
  <c r="D61" i="6"/>
  <c r="D80" i="6" s="1"/>
  <c r="V183" i="6"/>
  <c r="V193" i="6" s="1"/>
  <c r="R193" i="6"/>
  <c r="R194" i="6" s="1"/>
  <c r="V194" i="6" s="1"/>
  <c r="V205" i="6" s="1"/>
  <c r="R115" i="6"/>
  <c r="W109" i="6"/>
  <c r="W103" i="6"/>
  <c r="W115" i="6" s="1"/>
  <c r="AD115" i="6" s="1"/>
  <c r="O115" i="6"/>
  <c r="Q103" i="6"/>
  <c r="Q115" i="6" s="1"/>
  <c r="AG38" i="6"/>
  <c r="AF43" i="6"/>
  <c r="AF91" i="6" s="1"/>
  <c r="AF98" i="6" s="1"/>
  <c r="T91" i="6"/>
  <c r="T98" i="6" s="1"/>
  <c r="R90" i="6"/>
  <c r="R91" i="6" s="1"/>
  <c r="R98" i="6" s="1"/>
  <c r="F44" i="6"/>
  <c r="F58" i="6" s="1"/>
  <c r="V109" i="6"/>
  <c r="V115" i="6" s="1"/>
  <c r="Q25" i="6"/>
  <c r="W58" i="6"/>
  <c r="W60" i="6" s="1"/>
  <c r="AF100" i="6"/>
  <c r="AF153" i="6" s="1"/>
  <c r="Q250" i="6"/>
  <c r="Q257" i="6" s="1"/>
  <c r="Q258" i="6" s="1"/>
  <c r="V244" i="6"/>
  <c r="U205" i="6"/>
  <c r="S205" i="6"/>
  <c r="O159" i="6"/>
  <c r="W158" i="6"/>
  <c r="W159" i="6" s="1"/>
  <c r="AD159" i="6" s="1"/>
  <c r="X153" i="6"/>
  <c r="X160" i="6" s="1"/>
  <c r="Z160" i="6" s="1"/>
  <c r="Q140" i="6"/>
  <c r="V126" i="6"/>
  <c r="S153" i="6"/>
  <c r="S160" i="6" s="1"/>
  <c r="V96" i="6"/>
  <c r="U90" i="6"/>
  <c r="Q23" i="6"/>
  <c r="W214" i="6"/>
  <c r="S249" i="6"/>
  <c r="S263" i="6" s="1"/>
  <c r="W162" i="6"/>
  <c r="W181" i="6" s="1"/>
  <c r="W182" i="6" s="1"/>
  <c r="Q162" i="6"/>
  <c r="Q181" i="6" s="1"/>
  <c r="Q182" i="6" s="1"/>
  <c r="AH116" i="6"/>
  <c r="AG116" i="6"/>
  <c r="AG118" i="6" s="1"/>
  <c r="AG43" i="6"/>
  <c r="Q260" i="6"/>
  <c r="Q261" i="6" s="1"/>
  <c r="R249" i="6"/>
  <c r="R262" i="6"/>
  <c r="V262" i="6" s="1"/>
  <c r="W191" i="6"/>
  <c r="X182" i="6"/>
  <c r="Z182" i="6" s="1"/>
  <c r="AH182" i="6" s="1"/>
  <c r="Z181" i="6"/>
  <c r="AH181" i="6" s="1"/>
  <c r="Y262" i="6"/>
  <c r="AD126" i="6"/>
  <c r="O193" i="6"/>
  <c r="O194" i="6" s="1"/>
  <c r="Q194" i="6" s="1"/>
  <c r="Y227" i="6"/>
  <c r="Y228" i="6" s="1"/>
  <c r="W157" i="6"/>
  <c r="W28" i="6"/>
  <c r="AD28" i="6" s="1"/>
  <c r="AF262" i="6"/>
  <c r="AG249" i="6"/>
  <c r="Q219" i="6"/>
  <c r="W184" i="6"/>
  <c r="R140" i="6"/>
  <c r="W140" i="6" s="1"/>
  <c r="AD140" i="6" s="1"/>
  <c r="Z100" i="6"/>
  <c r="AD100" i="6" s="1"/>
  <c r="AG90" i="6"/>
  <c r="Z60" i="6"/>
  <c r="S98" i="6"/>
  <c r="V249" i="6"/>
  <c r="U263" i="6"/>
  <c r="W222" i="6"/>
  <c r="Q226" i="6"/>
  <c r="AD182" i="6"/>
  <c r="V140" i="6"/>
  <c r="W57" i="6"/>
  <c r="AD57" i="6" s="1"/>
  <c r="W229" i="6"/>
  <c r="AG205" i="6"/>
  <c r="AF158" i="6"/>
  <c r="AF159" i="6" s="1"/>
  <c r="O97" i="6"/>
  <c r="O98" i="6" s="1"/>
  <c r="W43" i="6"/>
  <c r="AD43" i="6" s="1"/>
  <c r="V43" i="6"/>
  <c r="C61" i="6"/>
  <c r="W19" i="6"/>
  <c r="W23" i="6" s="1"/>
  <c r="O181" i="6"/>
  <c r="O182" i="6" s="1"/>
  <c r="Q150" i="6"/>
  <c r="W150" i="6" s="1"/>
  <c r="W152" i="6" s="1"/>
  <c r="O152" i="6"/>
  <c r="AG115" i="6"/>
  <c r="V61" i="6"/>
  <c r="V90" i="6" s="1"/>
  <c r="Z250" i="6"/>
  <c r="P262" i="6"/>
  <c r="W254" i="6"/>
  <c r="W257" i="6" s="1"/>
  <c r="W258" i="6" s="1"/>
  <c r="O203" i="6"/>
  <c r="X249" i="6"/>
  <c r="Q214" i="6"/>
  <c r="O248" i="6"/>
  <c r="Q248" i="6" s="1"/>
  <c r="W248" i="6" s="1"/>
  <c r="AD248" i="6" s="1"/>
  <c r="O247" i="6"/>
  <c r="Q245" i="6"/>
  <c r="Z203" i="6"/>
  <c r="X204" i="6"/>
  <c r="Z204" i="6" s="1"/>
  <c r="Y91" i="6"/>
  <c r="Y98" i="6" s="1"/>
  <c r="B80" i="6"/>
  <c r="Z152" i="6"/>
  <c r="AH114" i="6"/>
  <c r="Z244" i="6"/>
  <c r="Y249" i="6"/>
  <c r="O226" i="6"/>
  <c r="Z214" i="6"/>
  <c r="AD214" i="6" s="1"/>
  <c r="Y183" i="6"/>
  <c r="AF205" i="6"/>
  <c r="AG151" i="6"/>
  <c r="AG152" i="6" s="1"/>
  <c r="AF152" i="6"/>
  <c r="U91" i="6"/>
  <c r="U98" i="6" s="1"/>
  <c r="Z23" i="6"/>
  <c r="X91" i="6"/>
  <c r="Q37" i="6"/>
  <c r="Q92" i="6"/>
  <c r="Q193" i="6"/>
  <c r="W116" i="6"/>
  <c r="Q118" i="6"/>
  <c r="V95" i="6"/>
  <c r="W95" i="6" s="1"/>
  <c r="X227" i="6"/>
  <c r="R118" i="6"/>
  <c r="W118" i="6" s="1"/>
  <c r="AD118" i="6" s="1"/>
  <c r="O227" i="6" l="1"/>
  <c r="O228" i="6" s="1"/>
  <c r="Q244" i="6"/>
  <c r="V263" i="6"/>
  <c r="T264" i="6"/>
  <c r="AD158" i="6"/>
  <c r="U264" i="6"/>
  <c r="AD244" i="6"/>
  <c r="Z153" i="6"/>
  <c r="W226" i="6"/>
  <c r="AD226" i="6" s="1"/>
  <c r="AD60" i="6"/>
  <c r="AF160" i="6"/>
  <c r="AF264" i="6" s="1"/>
  <c r="R205" i="6"/>
  <c r="AD243" i="6"/>
  <c r="Y263" i="6"/>
  <c r="Q262" i="6"/>
  <c r="W262" i="6" s="1"/>
  <c r="O153" i="6"/>
  <c r="O160" i="6" s="1"/>
  <c r="X257" i="6"/>
  <c r="Q91" i="6"/>
  <c r="AD181" i="6"/>
  <c r="R263" i="6"/>
  <c r="W61" i="6"/>
  <c r="W90" i="6" s="1"/>
  <c r="AD90" i="6" s="1"/>
  <c r="W153" i="6"/>
  <c r="AD153" i="6" s="1"/>
  <c r="V153" i="6"/>
  <c r="V160" i="6" s="1"/>
  <c r="W183" i="6"/>
  <c r="W193" i="6"/>
  <c r="S264" i="6"/>
  <c r="W194" i="6"/>
  <c r="AG91" i="6"/>
  <c r="AG98" i="6" s="1"/>
  <c r="W92" i="6"/>
  <c r="Q96" i="6"/>
  <c r="Z249" i="6"/>
  <c r="Q152" i="6"/>
  <c r="Q153" i="6" s="1"/>
  <c r="Q160" i="6" s="1"/>
  <c r="P263" i="6"/>
  <c r="P264" i="6"/>
  <c r="Z183" i="6"/>
  <c r="Y193" i="6"/>
  <c r="Q203" i="6"/>
  <c r="Q204" i="6" s="1"/>
  <c r="Q205" i="6" s="1"/>
  <c r="W203" i="6"/>
  <c r="W204" i="6" s="1"/>
  <c r="O204" i="6"/>
  <c r="C80" i="6"/>
  <c r="C92" i="6"/>
  <c r="Z91" i="6"/>
  <c r="X98" i="6"/>
  <c r="AG153" i="6"/>
  <c r="AG160" i="6" s="1"/>
  <c r="Z227" i="6"/>
  <c r="X228" i="6"/>
  <c r="Z228" i="6" s="1"/>
  <c r="AD23" i="6"/>
  <c r="V91" i="6"/>
  <c r="V98" i="6" s="1"/>
  <c r="X205" i="6"/>
  <c r="AD152" i="6"/>
  <c r="Q247" i="6"/>
  <c r="W245" i="6"/>
  <c r="W247" i="6" s="1"/>
  <c r="AD247" i="6" s="1"/>
  <c r="O249" i="6"/>
  <c r="Q227" i="6"/>
  <c r="R153" i="6"/>
  <c r="R160" i="6" s="1"/>
  <c r="R264" i="6" s="1"/>
  <c r="O205" i="6"/>
  <c r="W97" i="6"/>
  <c r="AD97" i="6" s="1"/>
  <c r="Q97" i="6"/>
  <c r="W227" i="6" l="1"/>
  <c r="AD227" i="6" s="1"/>
  <c r="X258" i="6"/>
  <c r="Z257" i="6"/>
  <c r="Q98" i="6"/>
  <c r="V264" i="6"/>
  <c r="AG264" i="6"/>
  <c r="W205" i="6"/>
  <c r="W91" i="6"/>
  <c r="AD91" i="6" s="1"/>
  <c r="W160" i="6"/>
  <c r="AD160" i="6" s="1"/>
  <c r="O264" i="6"/>
  <c r="W264" i="6" s="1"/>
  <c r="Z98" i="6"/>
  <c r="Z193" i="6"/>
  <c r="Y194" i="6"/>
  <c r="W228" i="6"/>
  <c r="AD228" i="6" s="1"/>
  <c r="Q228" i="6"/>
  <c r="AD203" i="6"/>
  <c r="AD204" i="6"/>
  <c r="Q249" i="6"/>
  <c r="O263" i="6"/>
  <c r="W98" i="6" l="1"/>
  <c r="AD98" i="6" s="1"/>
  <c r="AD257" i="6"/>
  <c r="AH257" i="6"/>
  <c r="Z258" i="6"/>
  <c r="X262" i="6"/>
  <c r="Q264" i="6"/>
  <c r="Y205" i="6"/>
  <c r="Z194" i="6"/>
  <c r="W249" i="6"/>
  <c r="Q263" i="6"/>
  <c r="AD193" i="6"/>
  <c r="AH193" i="6"/>
  <c r="AH258" i="6" l="1"/>
  <c r="AD258" i="6"/>
  <c r="Z262" i="6"/>
  <c r="X264" i="6"/>
  <c r="X263" i="6"/>
  <c r="W263" i="6"/>
  <c r="AD249" i="6"/>
  <c r="AH194" i="6"/>
  <c r="AD194" i="6"/>
  <c r="Y264" i="6"/>
  <c r="Z205" i="6"/>
  <c r="AD262" i="6" l="1"/>
  <c r="Z263" i="6"/>
  <c r="AD263" i="6" s="1"/>
  <c r="AD205" i="6"/>
  <c r="AE228" i="6"/>
  <c r="AE264" i="6" s="1"/>
  <c r="Z264" i="6"/>
  <c r="AD264" i="6" s="1"/>
</calcChain>
</file>

<file path=xl/comments1.xml><?xml version="1.0" encoding="utf-8"?>
<comments xmlns="http://schemas.openxmlformats.org/spreadsheetml/2006/main">
  <authors>
    <author>Martha Cecilia Quintero Barreiro</author>
  </authors>
  <commentList>
    <comment ref="C14" authorId="0">
      <text>
        <r>
          <rPr>
            <b/>
            <sz val="9"/>
            <color indexed="81"/>
            <rFont val="Tahoma"/>
            <family val="2"/>
          </rPr>
          <t>Martha Cecilia Quintero Barreiro:</t>
        </r>
        <r>
          <rPr>
            <sz val="9"/>
            <color indexed="81"/>
            <rFont val="Tahoma"/>
            <family val="2"/>
          </rPr>
          <t xml:space="preserve">
memorando 025 del 09/01/2018</t>
        </r>
      </text>
    </comment>
    <comment ref="N14" authorId="0">
      <text>
        <r>
          <rPr>
            <b/>
            <sz val="9"/>
            <color indexed="81"/>
            <rFont val="Tahoma"/>
            <family val="2"/>
          </rPr>
          <t>Martha Cecilia Quintero Barreiro:</t>
        </r>
        <r>
          <rPr>
            <sz val="9"/>
            <color indexed="81"/>
            <rFont val="Tahoma"/>
            <family val="2"/>
          </rPr>
          <t xml:space="preserve">
memorando 025 del 09/01/2018</t>
        </r>
      </text>
    </comment>
    <comment ref="C15" authorId="0">
      <text>
        <r>
          <rPr>
            <b/>
            <sz val="9"/>
            <color indexed="81"/>
            <rFont val="Tahoma"/>
            <family val="2"/>
          </rPr>
          <t>Martha Cecilia Quintero Barreiro:</t>
        </r>
        <r>
          <rPr>
            <sz val="9"/>
            <color indexed="81"/>
            <rFont val="Tahoma"/>
            <family val="2"/>
          </rPr>
          <t xml:space="preserve">
memorando 025 del 09/01/2018</t>
        </r>
      </text>
    </comment>
    <comment ref="N15" authorId="0">
      <text>
        <r>
          <rPr>
            <b/>
            <sz val="9"/>
            <color indexed="81"/>
            <rFont val="Tahoma"/>
            <family val="2"/>
          </rPr>
          <t>Martha Cecilia Quintero Barreiro:</t>
        </r>
        <r>
          <rPr>
            <sz val="9"/>
            <color indexed="81"/>
            <rFont val="Tahoma"/>
            <family val="2"/>
          </rPr>
          <t xml:space="preserve">
memorando 025 del 09/01/2018</t>
        </r>
      </text>
    </comment>
  </commentList>
</comments>
</file>

<file path=xl/sharedStrings.xml><?xml version="1.0" encoding="utf-8"?>
<sst xmlns="http://schemas.openxmlformats.org/spreadsheetml/2006/main" count="3631" uniqueCount="867">
  <si>
    <t>Plan de desarrollo 2012-2016 "Bogotá Humana"</t>
  </si>
  <si>
    <t>PROYECTO</t>
  </si>
  <si>
    <t>COMPONENTE</t>
  </si>
  <si>
    <t>ACTIVIDAD</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</si>
  <si>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</si>
  <si>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</si>
  <si>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</si>
  <si>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</si>
  <si>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</si>
  <si>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</si>
  <si>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</si>
  <si>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</si>
  <si>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</si>
  <si>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</si>
  <si>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</si>
  <si>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</si>
  <si>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</si>
  <si>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</si>
  <si>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</si>
  <si>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</si>
  <si>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</si>
  <si>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</si>
  <si>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</si>
  <si>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</si>
  <si>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</si>
  <si>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</si>
  <si>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</si>
  <si>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</si>
  <si>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</si>
  <si>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</si>
  <si>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</si>
  <si>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</si>
  <si>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</si>
  <si>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</si>
  <si>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</si>
  <si>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</si>
  <si>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</si>
  <si>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</si>
  <si>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</si>
  <si>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</si>
  <si>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</si>
  <si>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</si>
  <si>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</si>
  <si>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</si>
  <si>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</si>
  <si>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</si>
  <si>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</si>
  <si>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</si>
  <si>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</si>
  <si>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</si>
  <si>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</si>
  <si>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</si>
  <si>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</si>
  <si>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</si>
  <si>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</si>
  <si>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</si>
  <si>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</si>
  <si>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</si>
  <si>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</si>
  <si>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</si>
  <si>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</si>
  <si>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</si>
  <si>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</si>
  <si>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</si>
  <si>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</si>
  <si>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</si>
  <si>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</si>
  <si>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</si>
  <si>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</si>
  <si>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</si>
  <si>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</si>
  <si>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</si>
  <si>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</si>
  <si>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</si>
  <si>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</si>
  <si>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</si>
  <si>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</si>
  <si>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</si>
  <si>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</si>
  <si>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</si>
  <si>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</si>
  <si>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</si>
  <si>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</si>
  <si>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</si>
  <si>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</si>
  <si>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</si>
  <si>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</si>
  <si>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</si>
  <si>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</si>
  <si>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</si>
  <si>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</si>
  <si>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</si>
  <si>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</si>
  <si>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</si>
  <si>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</si>
  <si>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</si>
  <si>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</si>
  <si>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</si>
  <si>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</si>
  <si>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</si>
  <si>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</si>
  <si>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</si>
  <si>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</si>
  <si>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</si>
  <si>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</si>
  <si>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</si>
  <si>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</si>
  <si>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</si>
  <si>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</si>
  <si>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</si>
  <si>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</si>
  <si>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</si>
  <si>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</si>
  <si>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</si>
  <si>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</si>
  <si>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</si>
  <si>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</si>
  <si>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</si>
  <si>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</si>
  <si>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</si>
  <si>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</si>
  <si>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</si>
  <si>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</si>
  <si>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</si>
  <si>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</si>
  <si>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</si>
  <si>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</si>
  <si>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</si>
  <si>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</si>
  <si>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</si>
  <si>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</si>
  <si>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</si>
  <si>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</si>
  <si>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</si>
  <si>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</si>
  <si>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</si>
  <si>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</si>
  <si>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</si>
  <si>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</si>
  <si>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</si>
  <si>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</si>
  <si>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</si>
  <si>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</si>
  <si>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</si>
  <si>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</si>
  <si>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</si>
  <si>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</si>
  <si>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</si>
  <si>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</si>
  <si>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</si>
  <si>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</si>
  <si>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</si>
  <si>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</si>
  <si>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</si>
  <si>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</si>
  <si>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</si>
  <si>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</si>
  <si>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</si>
  <si>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</si>
  <si>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</si>
  <si>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</si>
  <si>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</si>
  <si>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</si>
  <si>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</si>
  <si>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</si>
  <si>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</si>
  <si>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</si>
  <si>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</si>
  <si>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</si>
  <si>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</si>
  <si>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</si>
  <si>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</si>
  <si>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</si>
  <si>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</si>
  <si>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</si>
  <si>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</si>
  <si>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</si>
  <si>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</si>
  <si>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</si>
  <si>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</si>
  <si>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</si>
  <si>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</si>
  <si>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</si>
  <si>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</si>
  <si>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</si>
  <si>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</si>
  <si>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</si>
  <si>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</si>
  <si>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</si>
  <si>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</si>
  <si>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</si>
  <si>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</si>
  <si>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</si>
  <si>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</si>
  <si>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</si>
  <si>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</si>
  <si>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</si>
  <si>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</si>
  <si>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</si>
  <si>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</si>
  <si>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</si>
  <si>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</si>
  <si>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</si>
  <si>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</si>
  <si>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</si>
  <si>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</si>
  <si>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</si>
  <si>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</si>
  <si>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</si>
  <si>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</si>
  <si>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</si>
  <si>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</si>
  <si>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</si>
  <si>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</si>
  <si>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</si>
  <si>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</si>
  <si>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</si>
  <si>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</si>
  <si>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</si>
  <si>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</si>
  <si>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</si>
  <si>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</si>
  <si>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</si>
  <si>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</si>
  <si>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</si>
  <si>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</si>
  <si>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</si>
  <si>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</si>
  <si>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</si>
  <si>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</si>
  <si>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</si>
  <si>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</si>
  <si>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</si>
  <si>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</si>
  <si>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</si>
  <si>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</si>
  <si>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</si>
  <si>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</si>
  <si>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</si>
  <si>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</si>
  <si>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</si>
  <si>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</si>
  <si>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</si>
  <si>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</si>
  <si>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</si>
  <si>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</si>
  <si>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</si>
  <si>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</si>
  <si>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</si>
  <si>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</si>
  <si>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</si>
  <si>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</si>
  <si>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</si>
  <si>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</si>
  <si>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</si>
  <si>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</si>
  <si>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</si>
  <si>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</si>
  <si>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</si>
  <si>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</si>
  <si>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</si>
  <si>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</si>
  <si>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</si>
  <si>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</si>
  <si>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</si>
  <si>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</si>
  <si>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</si>
  <si>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</si>
  <si>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</si>
  <si>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</si>
  <si>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</si>
  <si>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</si>
  <si>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</si>
  <si>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</si>
  <si>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</si>
  <si>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</si>
  <si>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</si>
  <si>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</si>
  <si>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</si>
  <si>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</si>
  <si>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</si>
  <si>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</si>
  <si>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</si>
  <si>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</si>
  <si>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</si>
  <si>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</si>
  <si>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</si>
  <si>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</si>
  <si>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</si>
  <si>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</si>
  <si>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</si>
  <si>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</si>
  <si>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</si>
  <si>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</si>
  <si>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</si>
  <si>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</si>
  <si>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</si>
  <si>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</si>
  <si>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</si>
  <si>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</si>
  <si>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</si>
  <si>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</si>
  <si>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</si>
  <si>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</si>
  <si>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</si>
  <si>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</si>
  <si>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</si>
  <si>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</si>
  <si>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</si>
  <si>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</si>
  <si>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</si>
  <si>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</si>
  <si>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</si>
  <si>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</si>
  <si>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</si>
  <si>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</si>
  <si>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</si>
  <si>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</si>
  <si>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</si>
  <si>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</si>
  <si>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</si>
  <si>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</si>
  <si>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</si>
  <si>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</si>
  <si>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</si>
  <si>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</si>
  <si>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</si>
  <si>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</si>
  <si>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</si>
  <si>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</si>
  <si>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</si>
  <si>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</si>
  <si>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</si>
  <si>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</si>
  <si>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</si>
  <si>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</si>
  <si>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</si>
  <si>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</si>
  <si>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</si>
  <si>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</si>
  <si>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</si>
  <si>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</si>
  <si>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</si>
  <si>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</si>
  <si>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</si>
  <si>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</si>
  <si>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</si>
  <si>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</si>
  <si>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</si>
  <si>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</si>
  <si>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</si>
  <si>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</si>
  <si>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</si>
  <si>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</si>
  <si>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</si>
  <si>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</si>
  <si>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</si>
  <si>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</si>
  <si>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</si>
  <si>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</si>
  <si>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</si>
  <si>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</si>
  <si>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</si>
  <si>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</si>
  <si>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</si>
  <si>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</si>
  <si>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</si>
  <si>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</si>
  <si>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</si>
  <si>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</si>
  <si>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</si>
  <si>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</si>
  <si>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</si>
  <si>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</si>
  <si>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</si>
  <si>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</si>
  <si>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</si>
  <si>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</si>
  <si>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</si>
  <si>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</si>
  <si>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</si>
  <si>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</si>
  <si>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</si>
  <si>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</si>
  <si>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</si>
  <si>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</si>
  <si>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</si>
  <si>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</si>
  <si>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</si>
  <si>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</si>
  <si>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</si>
  <si>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</si>
  <si>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</si>
  <si>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</si>
  <si>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</si>
  <si>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</si>
  <si>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</si>
  <si>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</si>
  <si>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</si>
  <si>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</si>
  <si>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</si>
  <si>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</si>
  <si>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</si>
  <si>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</si>
  <si>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</si>
  <si>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</si>
  <si>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</si>
  <si>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</si>
  <si>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</si>
  <si>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</si>
  <si>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</si>
  <si>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</si>
  <si>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</si>
  <si>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</si>
  <si>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</si>
  <si>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</si>
  <si>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</si>
  <si>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</si>
  <si>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</si>
  <si>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</si>
  <si>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</si>
  <si>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</si>
  <si>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</si>
  <si>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</si>
  <si>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</si>
  <si>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</si>
  <si>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</si>
  <si>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</si>
  <si>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</si>
  <si>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</si>
  <si>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</si>
  <si>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</si>
  <si>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</si>
  <si>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</si>
  <si>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</si>
  <si>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</si>
  <si>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</si>
  <si>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</si>
  <si>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</si>
  <si>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</si>
  <si>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</si>
  <si>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</si>
  <si>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</si>
  <si>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</si>
  <si>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</si>
  <si>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</si>
  <si>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</si>
  <si>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</si>
  <si>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</si>
  <si>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</si>
  <si>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</si>
  <si>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</si>
  <si>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</si>
  <si>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</si>
  <si>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</si>
  <si>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</si>
  <si>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</si>
  <si>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</si>
  <si>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</si>
  <si>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</si>
  <si>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</si>
  <si>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</si>
  <si>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</si>
  <si>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</si>
  <si>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</si>
  <si>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</si>
  <si>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</si>
  <si>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</si>
  <si>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</si>
  <si>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</si>
  <si>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</si>
  <si>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</si>
  <si>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</si>
  <si>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</si>
  <si>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</si>
  <si>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</si>
  <si>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</si>
  <si>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</si>
  <si>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</si>
  <si>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</si>
  <si>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</si>
  <si>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</si>
  <si>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</si>
  <si>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</si>
  <si>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</si>
  <si>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</si>
  <si>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</si>
  <si>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</si>
  <si>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</si>
  <si>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</si>
  <si>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</si>
  <si>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</si>
  <si>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</si>
  <si>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</si>
  <si>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</si>
  <si>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</si>
  <si>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</si>
  <si>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</si>
  <si>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</si>
  <si>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</si>
  <si>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Total Actividad</t>
  </si>
  <si>
    <t>Proyecto  No. 1039</t>
  </si>
  <si>
    <t>OLGA LUCÍA SÁNCHEZ MENDIETA</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</si>
  <si>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</si>
  <si>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</si>
  <si>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</si>
  <si>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</si>
  <si>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 xml:space="preserve">Desarrollar una  (1) estrategia de comunicación, socialización y divulgación de la cualificación, investigación e innovación docente: Comunidades de saber y de práctica </t>
  </si>
  <si>
    <t>Sostenibilidad del SIG en el ámbito de los subsistemas de Calidad, Control Interno, Seguridad de la Información y Gestión Documental y Archivo</t>
  </si>
  <si>
    <t>Sostenibilidad del SIG en el ámbito de los Subsistemas de la Gestión Ambiental , Seguridad y salud en el trabajo, y la Responsabilidad Social</t>
  </si>
  <si>
    <t>Desarrollar una (1) estrategia de Comunicación, socialización y divulgación: Componente 1</t>
  </si>
  <si>
    <t>Realizar cinco (5) estudios Sistema de seguimiento a la política educativa distrital en los contextos escolares.</t>
  </si>
  <si>
    <t>Componente No.1 "Sistema de Seguimiento a la política educativa distrital en los contextos escolares."</t>
  </si>
  <si>
    <t>113 Bogotá reconoce a sus maestras, maestros y directivos docentes.</t>
  </si>
  <si>
    <t>Sostenibilidad del   Sistema Integrado de Gestión</t>
  </si>
  <si>
    <t>Código: FT-DIP- 02-02</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</si>
  <si>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</si>
  <si>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</si>
  <si>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</si>
  <si>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</si>
  <si>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</si>
  <si>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</si>
  <si>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</si>
  <si>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</si>
  <si>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Estratégico Plan de Desarrollo</t>
  </si>
  <si>
    <t>Metas de resultado Plan de Desarrollo</t>
  </si>
  <si>
    <t>Componente del proyecto de Inversión</t>
  </si>
  <si>
    <t>Metas Proyecto del 2016 AL 2020</t>
  </si>
  <si>
    <t>Meta Vigencia 2017</t>
  </si>
  <si>
    <t>Códigos</t>
  </si>
  <si>
    <t>PROGRAMACIÓN CONTRATO</t>
  </si>
  <si>
    <t>VIABILIDAD</t>
  </si>
  <si>
    <t xml:space="preserve">Seguimiento a </t>
  </si>
  <si>
    <t>VALOR CONVENIO</t>
  </si>
  <si>
    <t>VALOR TRANSFERENCIAS</t>
  </si>
  <si>
    <t>VALOR TOTAL</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</si>
  <si>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</si>
  <si>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</si>
  <si>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</si>
  <si>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</si>
  <si>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</si>
  <si>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</si>
  <si>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</si>
  <si>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</si>
  <si>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</si>
  <si>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</si>
  <si>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</si>
  <si>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</si>
  <si>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</si>
  <si>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</si>
  <si>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</si>
  <si>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</si>
  <si>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</si>
  <si>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</si>
  <si>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</si>
  <si>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</si>
  <si>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</si>
  <si>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Subdirector Administrativo Financiero y de Control Disciplinario</t>
  </si>
  <si>
    <t>Jefe Oficina Asesora Jurídica</t>
  </si>
  <si>
    <t>PLAN DE ADQUISICIONES INVERSIÓN 2018</t>
  </si>
  <si>
    <t>Realizar una estrategia de comunicación, socialización y divulgación de la cualificación, investigación e innovación docente: Comunidades de saber y de práctica</t>
  </si>
  <si>
    <t>Desarrollar una (1) estrategia de Comunicación, Socialización y Divulgación: Componente 1</t>
  </si>
  <si>
    <t>Estrategia para el Desarrollo personal de los maestros del Distrito: ser maestro</t>
  </si>
  <si>
    <t>Centro de Costos</t>
  </si>
  <si>
    <t>Realizar2 Estudios en Escuela currículo y pedagogía, Educación y políticas públicas y Cualificación docente</t>
  </si>
  <si>
    <t>Prestación de servicios profesionales para apoyar   las  acciones, métodos y procedimientos de evaluación del modelo de operación de la entidad y  la gestión del riesgo; enmarcados en los lineamientos  normativos  del ejercicio de la auditoría interna, el  Modelo Integrado de Planeación y Gestión Versión 2 y los  roles asignados a la Oficina de Control Interno.</t>
  </si>
  <si>
    <t>PAC 2018</t>
  </si>
  <si>
    <t>Enero</t>
  </si>
  <si>
    <t>Mayo</t>
  </si>
  <si>
    <t>Septiembre</t>
  </si>
  <si>
    <t>Octubre</t>
  </si>
  <si>
    <t>Noviembre</t>
  </si>
  <si>
    <t>Diciembre</t>
  </si>
  <si>
    <t>Enero Cuentas por pagar</t>
  </si>
  <si>
    <t>Total</t>
  </si>
  <si>
    <t>Prestación de servicios profesionales para apoyar la ejecución del proceso mejoramiento integral y continuo, así como el mantenimiento y sostenibilidad del Sistema Integrado de Gestión – SIG del IDEP.</t>
  </si>
  <si>
    <t>olsanchez@idep.edu.co</t>
  </si>
  <si>
    <t xml:space="preserve">Enero </t>
  </si>
  <si>
    <t xml:space="preserve">Prestación de servicios para el suministro e instalación de un rack para el centro de cómputo del IDEP. </t>
  </si>
  <si>
    <t>Prestación de servicios profesionales para apoyar la ejecución del proceso de gestión tecnológica que hace parte del Sistema Integrado de Gestión – SIG del IDEP, así como apoyar lo relacionado con el mantenimiento del Subsistema de Seguridad de la Información.</t>
  </si>
  <si>
    <t xml:space="preserve">Mínima cuantía </t>
  </si>
  <si>
    <t>Prestación de servicios profesionales para brindar apoyo administrativo en los procesos y procedimientos del Sistema de seguimiento a la política educativa distrital en los contextos escolares</t>
  </si>
  <si>
    <t>Estudio Sistema de seguimiento a la política educativa distrital en los contextos escolares -Fase 3</t>
  </si>
  <si>
    <t xml:space="preserve">Memoria histórica y educación para la paz - Caso Sumapaz. </t>
  </si>
  <si>
    <t>Prestación de servicios profesionales para desarrollar estrategias investigativas, formativas y creativas en el marco del estudio Memoria histórica y educación para la paz.: Caso Sumapaz. -Bogotá, D.C.</t>
  </si>
  <si>
    <t>Sistema de Monitoreo al cumplimiento de los estándares de calidad en educación inicial</t>
  </si>
  <si>
    <t>Prestación de servicios profesionales para orientar académicamente el estudio "Abordaje integral de la Maternidad y la Paternidad en los contextos escolares" Fase III: Línea de base.</t>
  </si>
  <si>
    <t>Abordaje integral de la Maternidad y la Paternidad en los contextos escolares. Fase III: Línea de base.</t>
  </si>
  <si>
    <t>Prestación de servicios profesionales para apoyar las acciones de comunicación en los canales y medios institucionales, difusión externa, actualización y generación de contenidos, en la socialización y divulgación de los proyectos y eventos efectuados por el IDEP.</t>
  </si>
  <si>
    <t xml:space="preserve">Prestación de servicios profesionales para apoyar el diseño y la diagramación de piezas gráficas, así como la creación y producción de materiales pedagógicos, promocionales y comunicativos del IDEP. </t>
  </si>
  <si>
    <t>Prestar servicios profesionales para apoyar la coordinación de las gestiones administrativas y operativas requeridas durante el desarrollo de los procesos misionales, así como apoyar las actividades de socialización académica e institucional y el seguimiento de la mismas.</t>
  </si>
  <si>
    <t>82141505 - 82111801</t>
  </si>
  <si>
    <t>Prestación de servicios profesionales para realizar el apoyo administrativo del componente cualificación, investigación e innovación docente: comunidades de saber y práctica pedagógica</t>
  </si>
  <si>
    <t>Prestación de servicios profesionales para el fortalecimiento de la estrategia de gestión documental y la estrategia de comunicación, socialización y divulgación del IDEP</t>
  </si>
  <si>
    <t>Arrendar un (1) stand, con el propósito que el Instituto para la Investigación Educativa y el Desarrollo Pedagógico IDEP, participe como expositor en la XXXI Feria Internacional del Libro de Bogotá -Colombia</t>
  </si>
  <si>
    <t>Pago Directo</t>
  </si>
  <si>
    <t>Programa de pensamiento crítico para la innovación e investigación educativa</t>
  </si>
  <si>
    <t>Prácticas de Evaluación - Conformación RIE</t>
  </si>
  <si>
    <t>Prestación de servicios profesionales para realizar el apoyo administrativo del Estudio sobre Prácticas de Evaluación</t>
  </si>
  <si>
    <t>Prestación de servicios para realizar el proceso de cualificación y el trabajo de campo para la conformación de la RED  Red de Instituciones por la Evaluación- RIE  en el Distrito Capital</t>
  </si>
  <si>
    <t xml:space="preserve">Prestación de servicios profesionales para apoyar a la oficina asesora jurídica en el cumplimiento de los procesos de apoyo del Sistema Integrado de Gestión: gestión jurídica y contractual, y llevar a cabo la defensa judicial de la entidad. </t>
  </si>
  <si>
    <t>adiazi@idep.edu.co</t>
  </si>
  <si>
    <t>cplazas@idep.edu.co</t>
  </si>
  <si>
    <t>Prestación de servicios profesionales para apoyar la ejecución del proceso de gestión documental que hace parte del Sistema Integrado de Gestión – SIG del IDEP.</t>
  </si>
  <si>
    <t>Adición y prórroga al contrato No. 35 cuyo objeto es "Prestar servicios profesionales para apoyar en la gestión de los procesos asociados con el área de Talento Humano de la entidad."</t>
  </si>
  <si>
    <t>Compra de computadores de escritorio y bases de computador</t>
  </si>
  <si>
    <t>Fecha estimada
 de inicio de proceso de selección (mes)</t>
  </si>
  <si>
    <t>Duración
 estimada del contrato (número)</t>
  </si>
  <si>
    <t>Duración 
estimada del contrato (intervalo: días, meses, años)</t>
  </si>
  <si>
    <t xml:space="preserve">Modalidad 
de selección </t>
  </si>
  <si>
    <t>jpalacio@idep.edu.co</t>
  </si>
  <si>
    <t>mcuevas@idep.edu.co</t>
  </si>
  <si>
    <t>mramirez@idep.edu.co</t>
  </si>
  <si>
    <t>rcortes@idep.edu.co</t>
  </si>
  <si>
    <t>abustamante@idep.edu.co</t>
  </si>
  <si>
    <t>dprada@idep.edu.co</t>
  </si>
  <si>
    <t>jgutierrezs@idep.edu.co</t>
  </si>
  <si>
    <t>lacuna@idep.edu.co</t>
  </si>
  <si>
    <t>CCE-05</t>
  </si>
  <si>
    <t>CCE-10</t>
  </si>
  <si>
    <t>Mínima cuantía</t>
  </si>
  <si>
    <t>CCE-07</t>
  </si>
  <si>
    <t>CCE-06</t>
  </si>
  <si>
    <t>Códigos
UNSPSC</t>
  </si>
  <si>
    <t>Nombre del Responsable</t>
  </si>
  <si>
    <t>Código: FT-DIP-02-03</t>
  </si>
  <si>
    <t>Vigencia</t>
  </si>
  <si>
    <t>Rubro Presupuestal</t>
  </si>
  <si>
    <t>Actividad</t>
  </si>
  <si>
    <t xml:space="preserve">TOTAL GASTOS DE FUNCIONAMIENTO </t>
  </si>
  <si>
    <t>Correo eléctronico</t>
  </si>
  <si>
    <t>Versión:</t>
  </si>
  <si>
    <t>Codigo Modalidad 
de selección SECOP</t>
  </si>
  <si>
    <t>CCE-02</t>
  </si>
  <si>
    <t>Licitación Pública</t>
  </si>
  <si>
    <t>CCE-03</t>
  </si>
  <si>
    <t>Concurso de méritos con precalificación</t>
  </si>
  <si>
    <t>CCE-04</t>
  </si>
  <si>
    <t>Concurso de méritos abierto</t>
  </si>
  <si>
    <t>Contratación directa</t>
  </si>
  <si>
    <t>Selección abreviada menor cuantía</t>
  </si>
  <si>
    <t>Selección abreviada subasta inversa</t>
  </si>
  <si>
    <t>CCE-99</t>
  </si>
  <si>
    <t>Selección abreviada- acuerdo marco</t>
  </si>
  <si>
    <t>RECURSOS</t>
  </si>
  <si>
    <t>Fecha estimada 
 de presentación de ofertas (mes)</t>
  </si>
  <si>
    <t>Transferencias</t>
  </si>
  <si>
    <t>Recursos Administrados</t>
  </si>
  <si>
    <t>Recursos de Libre Destinanción</t>
  </si>
  <si>
    <t>Versión: 2</t>
  </si>
  <si>
    <t>Objeto del Contrato</t>
  </si>
  <si>
    <t>Compra de dotación  Integral (vestido y calzado de labor) para los funcionarios del IDEP,  que tienen derecho a ella por disposiciones de Ley para el año 2018 para todos los tres (3) periodos del año 2018.</t>
  </si>
  <si>
    <t>Profesional Especializado 222-03 
Área de Talento Humano</t>
  </si>
  <si>
    <t>nbeltran@idep.edu.co</t>
  </si>
  <si>
    <t>DOTACIÓN</t>
  </si>
  <si>
    <t>Suministro de combustibles  (Gasolina y Gas vehicular), mediante el sistema electrónico de control (microchip) programable, llantas para los vehículos del Instituto para la Investigación Educativa y el Desarrollo Pedagógico – IDEP.</t>
  </si>
  <si>
    <t>15101506  25172504 78181505</t>
  </si>
  <si>
    <t>Profesional Universitario 219-02 Servicios Generales</t>
  </si>
  <si>
    <t>lcorrea@idep.edu.co</t>
  </si>
  <si>
    <t>Compraventa de papelería, útiles de escritorio y artículos de oficina para la Investigación Educativa y el Desarrollo Pedagógico - IDEP</t>
  </si>
  <si>
    <t xml:space="preserve">14111507  44121613 
44121701 44121704 
44121706 44121708
 44121804 44122119
 31201517 14111530
 42312009 44121630
 44121619 44111515 
44122027 14111514 
44121503 60101312 </t>
  </si>
  <si>
    <t>CAJA MENOR</t>
  </si>
  <si>
    <t>Técnico de Contabilidad</t>
  </si>
  <si>
    <t>Gastos de Computador</t>
  </si>
  <si>
    <t>Prestación de servicio  de soporte y actualización del sistema de información administrativo y financiero del IDEP</t>
  </si>
  <si>
    <t>Prestación de servicio  de soporte y actualización del sistema para liquidación de nómina HUMANO</t>
  </si>
  <si>
    <t xml:space="preserve">Prestación de servicios para la renovación de la  licencia "Oracle Database Standard Edición - Processor Perpetual" con nivel de servicios "Software Update License &amp; Support" </t>
  </si>
  <si>
    <t>Prestación de servicios para la adquisición de licencias Google Apps</t>
  </si>
  <si>
    <t>Compra de licencias de Firewall</t>
  </si>
  <si>
    <t>Compra de licencias microsoft office</t>
  </si>
  <si>
    <t>Licencias de servidores Windows server  y Linux</t>
  </si>
  <si>
    <t xml:space="preserve">Expedición de los certificados de firma digital para la Ordenadora del gasto y el responsable de presupuesto. </t>
  </si>
  <si>
    <t>Combustibles, lubricantes y llantas</t>
  </si>
  <si>
    <t xml:space="preserve"> Materiales y suministros</t>
  </si>
  <si>
    <t>TOTAL  ADQUISICIÓN DE BIENES</t>
  </si>
  <si>
    <t>Arrendamientos</t>
  </si>
  <si>
    <t>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</si>
  <si>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</si>
  <si>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</si>
  <si>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</si>
  <si>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Administración oficinas</t>
  </si>
  <si>
    <t>Prestación del servicio de mensajería especializada para el Instituto para la Investigación Educativa y Desarrollo Pedagógico IDEP</t>
  </si>
  <si>
    <t>obonilla@idep.edu.co</t>
  </si>
  <si>
    <t>Prestación del servicio de CELULAR ETB (3)</t>
  </si>
  <si>
    <t xml:space="preserve"> Impresos y publicaciones</t>
  </si>
  <si>
    <t>Alquiler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</si>
  <si>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ISBN 2017</t>
  </si>
  <si>
    <t>Mantenimiento entidad</t>
  </si>
  <si>
    <t>Prestación de los servicios de aseo y cafetería, con suministro de insumos, en las instalaciones del Instituto para la Investigación Educativa y el Desarrollo Pedagógico - IDEP.</t>
  </si>
  <si>
    <t>76111501
 95121503</t>
  </si>
  <si>
    <t xml:space="preserve">Prestación de servicios de mantenimiento preventivo y correctivo del parque automotor del IDEP con suministro de respuestos  </t>
  </si>
  <si>
    <t>Contratar la prestación de servicios de intermediación de seguros, asesoría integral en el manejo de programa de seguros que el instituto requiera</t>
  </si>
  <si>
    <t>Contratar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</si>
  <si>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ENERGIA</t>
  </si>
  <si>
    <t>ACUEDUCTO</t>
  </si>
  <si>
    <t>ASEO</t>
  </si>
  <si>
    <t>TELEFONOS</t>
  </si>
  <si>
    <t>Prestación de servicios profesionales  para  realizar  la capacitación a los servidores y servidoras del  IDEP</t>
  </si>
  <si>
    <t>Adquisición de bonos de bienestar para los servidores públicos de planta del IDEP, y de bonos de navidad, para sus hijos, en edades comprendidas entre los cero (0) a trece (13) años.</t>
  </si>
  <si>
    <t>60141000;
80111500</t>
  </si>
  <si>
    <t>Servicio de apoyo logístico para la realización de actividades recreativas para los hijos de los funcionarios en edades entre los cero (0) a los trece (13) años , las cuales tienen como fin contribuir al fortalecimiento de los procesos motivacionales, actitudinales y comportamentales de los servidores públicos.</t>
  </si>
  <si>
    <t>Incentivos no pecuniarios</t>
  </si>
  <si>
    <t xml:space="preserve"> Salud ocupacional</t>
  </si>
  <si>
    <t>Prestación de servicios para realizar los exámenes médico ocupacionales para los servidores del IDEP.</t>
  </si>
  <si>
    <t>TOTAL ADQUISICIÓN DE SERVICIOS</t>
  </si>
  <si>
    <t>Impuestos, tasas, contribuciones, derechos y multas</t>
  </si>
  <si>
    <t>TOTAL  OTROS GASTOS GENERALES</t>
  </si>
  <si>
    <t>GRAN TOTAL PLAN DE ADQUISICIONES AÑO 2018</t>
  </si>
  <si>
    <t>Gastos de transporte y comunicación</t>
  </si>
  <si>
    <t>Seguros Entidad</t>
  </si>
  <si>
    <t>Servicios públicos</t>
  </si>
  <si>
    <t>Capacitación</t>
  </si>
  <si>
    <t>Bienestar e incentivos</t>
  </si>
  <si>
    <t>Prórroga - Prestación de servicio  de soporte y actualización del sistema para liquidación de nómina HUMANO</t>
  </si>
  <si>
    <t>GASTOS DIRECTOS</t>
  </si>
  <si>
    <t>Profesional Especializado 222-03  Academica</t>
  </si>
  <si>
    <t>Profesional 222-07</t>
  </si>
  <si>
    <t xml:space="preserve">Prestación de servicios para apoyar las actividades académicas e institucionales que permitan visibilizar, compartir, intercambiar y posicionar el conocimiento pedagógico y educativo generado desde el Sistema de Seguimiento a la política educativa distrital en los contextos escolares y la Estrategia de Cualificación investigación e innovación docente: Comunidades de saber y de práctica pedagógica. </t>
  </si>
  <si>
    <t>Asesor 105-02</t>
  </si>
  <si>
    <t>Prestación de servicios profesionales para la aplicación en 2018, de la metodología de evaluación de impacto (MEI) del IDEP a uno de los proyectos desarrollados por el Instituto.</t>
  </si>
  <si>
    <t>Asesor 105-03</t>
  </si>
  <si>
    <t>Prestación de servicios profesionales para apoyar en la organización, procesamiento y análisis de la información cuantitativa del estudio "Abordaje integral de la Maternidad y la Paternidad en los contextos escolares" Fase III: Línea de base.</t>
  </si>
  <si>
    <t>Prestación de servicios profesionales para apoyar en las actividades de recolección de la información y el acompañamiento a las IED en los procesos relacionados con la indagación cualitativa y cuantitativa del estudio "Abordaje integral de la Maternidad y la Paternidad en los contextos escolares" Fase III: Línea de base.</t>
  </si>
  <si>
    <t>Profesional 222-05</t>
  </si>
  <si>
    <t>Subdirectora Académica</t>
  </si>
  <si>
    <t>Prestación de servicios profesionales para apoyar el desarrollo, administración y gestión de contenidos para los sitios web administrados por el IDEP, así como brindar soporte a los sistemas informáticos, en el marco de las actividades de comunicación, socialización y divulgación institucional.</t>
  </si>
  <si>
    <t>Prestación de servicios profesionales para diseñar el magazín "Aula Urbana" y la revista "Educación y Ciudad" del Instituto para la Investigación Educativa y el Desarrollo Pedagógico, durante la vigencia 2018.</t>
  </si>
  <si>
    <t>Prestación de servicios para realizar el diseño, la edición y diagramación de libros en la vigencia 2018, de la serie editorial del Instituto para la Investigación Educativa y el Desarrollo Pedagógico.</t>
  </si>
  <si>
    <t>Prestación de servicios para la impresión de publicaciones del Instituto para la Investigación Educativa y el Desarrollo Pedagógico -IDEP, durante la vigencia 2018.</t>
  </si>
  <si>
    <t>Suscripción para el uso de servicios y licencias para el fortalecimiento de las actividades de comunicación, socialización y divulgación del IDEP</t>
  </si>
  <si>
    <t>Prestación de servicios profesionales para realizar la coedición con la Universidad de los Andes del libro “21 VOCES. Historias de vida sobre 40 años de Educación en Colombia” de los autores J.D. Herrera y H. Bayona.</t>
  </si>
  <si>
    <t>Prestación de servicios profesionales para orientar el acompañamiento a iniciativas de experiencias pedagógicas: Nivel I.</t>
  </si>
  <si>
    <t>Profesional 219 -01</t>
  </si>
  <si>
    <t>Prestación de servicios profesionales para apoyar  el acompañamiento  a iniciativas de experiencias pedagógicas: Nivel I</t>
  </si>
  <si>
    <t>Prestación de servicios profesionales para orientar el acompañamiento  a iniciativas de experiencias pedagógicas: Nivel II.</t>
  </si>
  <si>
    <t>Prestación de servicios profesionales para apoyar el acompañamiento a iniciativas de experiencias pedagógicas: Nivel II.</t>
  </si>
  <si>
    <t>Prestación de servicios profesionales para orientar el acompañamiento  a iniciativas de experiencias pedagógicas: Nivel III.</t>
  </si>
  <si>
    <t>Prestación de servicios profesionales para apoyar el acompañamiento  a iniciativas de experiencias pedagógicas: Nivel III.</t>
  </si>
  <si>
    <t>Prestación de servicios profesionales para realizar el análisis cualitativo del proceso de caracterización y acompañamiento a experiencias pedagógicos en los tres niveles de desarrollo.</t>
  </si>
  <si>
    <t xml:space="preserve">Prestación de servicios profesionales para apoyar en la implementación de estrategias de caracterización, cualificación y divulgación de experiencias pedagógicas que contribuyan a la conformación de comunidades de saber y práctica pedagógica  </t>
  </si>
  <si>
    <t>Membrecía anual (2018) al Consejo Latinoamericano de Ciencias Sociales- CLACSO</t>
  </si>
  <si>
    <t xml:space="preserve">Prestación del servicio de un canal de Internet dedicado   </t>
  </si>
  <si>
    <t>81112500;81112200</t>
  </si>
  <si>
    <t>NA</t>
  </si>
  <si>
    <t>Gastos directos</t>
  </si>
  <si>
    <t>agevara@idep.edu.co</t>
  </si>
  <si>
    <t>Gastos Directos</t>
  </si>
  <si>
    <t>Cancelación de impuestos, tasas, contribuciones, derechos y multas</t>
  </si>
  <si>
    <t>Profesional Especializado 222-04</t>
  </si>
  <si>
    <t>ogomez@idep.edu.co</t>
  </si>
  <si>
    <t>Prestación de servicios para el mantenimiento de UPS</t>
  </si>
  <si>
    <t>Prestación de servicios para el mantenimiento equipos tecnología</t>
  </si>
  <si>
    <t>Prestación de servicios profesionales para la adopción en los procesos de transición e implementación del Nuevo Marco Normativo para Entidades del Gobierno, en convergencia con Normas Internacionales de Información Financiera NIIF y Normas Internacionales de Contabilidad para el Sector Público - NICSP y apoyo en la estructuración de los informes requeridos en cumplimiento de lo establecido en la normatividad vigente.</t>
  </si>
  <si>
    <t xml:space="preserve"> 
Prestación de servicios profesionales para apoyar la ejecución del proceso dirección y planeación que hace parte del Sistema Integrado de Gestión – SIG del IDEP, específicamente en lo relacionado con la  planeación presupuestal y estratégica.</t>
  </si>
  <si>
    <t>Prestación de servicios profesionales para apoyar la ejecución de los procedimientos planeación operativa, ejecución y seguimiento de proyectos de investigación y desarrollo y del proceso atención al ciudadano que hacen parte del Sistema Integrado de Gestión–SIG del IDEP.</t>
  </si>
  <si>
    <t>Asesor 115 grado 01</t>
  </si>
  <si>
    <t>Fecha Aprobación: 01/12/2017</t>
  </si>
  <si>
    <t>Página: 1 de 3</t>
  </si>
  <si>
    <t>Prestar los servicios de implementación de actividades de intervención y control de factores de riesgo psicosocial y sus efectos.</t>
  </si>
  <si>
    <t>Prestación de servicios profesionales para el apoyo a la ejecución de las actividades del Subsistema de Gestión Ambiental así como al mantenimiento y sostenibilidad del Subsistema de Seguridad y Salud en el Trabajo .que hacen parte del SIG del  IDEP.</t>
  </si>
  <si>
    <t>Profesional 222-03- Académica</t>
  </si>
  <si>
    <t>Prestación de servicios de apoyo operativo para la adopción, implementación y aplicación de  las Tablas de Retención y Valoración  Documental convalidadas</t>
  </si>
  <si>
    <t>Profesional 222-04</t>
  </si>
  <si>
    <t xml:space="preserve">Prestación de servicios profesionales para realizar el análisis cualitativo y cuantitativo de la consulta a las fuentes primarias y el análisis documental de la producción programática de la SED y el MEN, correspondientes con la línea estratégica Equipo por la educación para el reencuentro, la reconciliación y la paz del Plan Sectorial de Educación, y la articulación de acciones y consolidación de resultados, en el marco de la aplicación del Sistema de Seguimiento a la Política Educativa Distrital en los contextos escolares, Fase 3. </t>
  </si>
  <si>
    <t>Contratación Directa</t>
  </si>
  <si>
    <t xml:space="preserve">Prestación de servicios profesionales para realizar el análisis cualitativo de la consulta a las fuentes primarias y el análisis documental de la producción programática del MEN y la SED de la línea estratégica Calidad Educativa para Todos del Plan Sectorial de Educación vigente, en el marco de la aplicación del Sistema de Seguimiento a la Política Educativa Distrital en los contextos escolares, Fase 3. </t>
  </si>
  <si>
    <t xml:space="preserve">Prestación de servicios profesionales para realizar el análisis cuantitativo de la consulta a las fuentes primarias y el análisis documental de la producción programática del MEN y la SED de la línea estratégica Calidad Educativa para Todos del Plan Sectorial de Educación vigente, en el marco de la aplicación del Sistema de Seguimiento a la Política Educativa Distrital en los contextos escolares, Fase 3. </t>
  </si>
  <si>
    <t>Prestación de servicios profesionales para realizar la recolección, procesamiento, sistematización y análisis de la información relacionada con la consulta a las fuentes primarias, en la aplicación del Sistema de seguimiento a la política educativa distrital en los contextos escolares, Fase 3.</t>
  </si>
  <si>
    <t>Prestación de servicios profesionales para apoyar en la organización, procesamiento y análisis de la información cualitativa del estudio "Abordaje integral de la Maternidad y la Paternidad en los contextos escolares" Fase III: Línea de base.</t>
  </si>
  <si>
    <t>Prestación de servicios profesionales para elaborar la versión inicial de los lineamientos de un programa socio educativo para educación de la sexualidad con base en la información recolectada en el estudio "Abordaje integral de la Maternidad y la Paternidad en los contextos escolares" Fase III: Línea de base.</t>
  </si>
  <si>
    <t>Prestar servicios profesionales para apoyar la gestión administrativa del estudio "Abordaje integral de la Maternidad y la Paternidad en los contextos escolares Fase III: Línea de base".</t>
  </si>
  <si>
    <t>Prestación de servicios profesionales para efectuar el acompañamiento en la indagación cualitativa y cuantitativa, y en la lectura de resultados para la elaboración de planes de mejora del Sistema de Monitoreo de estándares de calidad en Educación Inicial.</t>
  </si>
  <si>
    <t xml:space="preserve">Prestación de servicios profesionales para orientar conceptual y metodológicamente el estudio Memoria histórica y educación para la paz: El caso de Sumapaz. </t>
  </si>
  <si>
    <t>Profesional 222 -06</t>
  </si>
  <si>
    <t>Prestación de servicios profesionales para apoyar administrativamente en las acciones de planeación, logística y comunicación del IDEP, en el marco del Programa de pensamiento crítico para la innovación e investigación educativa.</t>
  </si>
  <si>
    <t>Prestación de servicios profesionales para apoyar a la Subdirección Académica en la coordinación, desarrollo de proyectos y estrategias para la gestión y proyección del Centro de Documentación del IDEP, que permitan visibilizar, compartir, intercambiar y posicionar el conocimiento pedagógico y educativo generado.</t>
  </si>
  <si>
    <t>Prestación de servicios de apoyo a la gestión para el desarrollo de actividades académicas y culturales para dinamizar el trabajo de las redes y colectivos de maestros - Primera Fase 2018</t>
  </si>
  <si>
    <t>eortiz@idep.edu.co</t>
  </si>
  <si>
    <t>Prestación de servicios profesionales para planear, gestionar y coordinar las actividades de la expedición pedagógica en el marco del programa de pensamiento crítico para la innovación e investigación educativa</t>
  </si>
  <si>
    <t>Prestación de servicios profesionales para fomentar la conformación y apoyar el semillero de innovación educativa, en el marco del programa de pensamiento crítico para la innovación e investigación educativa</t>
  </si>
  <si>
    <t xml:space="preserve">Prestación de servicios profesionales para  la coordinación de la propuesta conceptual  y metodológica del Premio a la Investigación e Innovación Educativa 2018 </t>
  </si>
  <si>
    <t>Prestación de servicios profesionales para apoyar la gestión académica y administrativa de las actividades de Innovación Educativa y  Reconocimiento Docente -  Premio a la Investigación e Innovación Educativa.</t>
  </si>
  <si>
    <t>Desarrollar un aplicativo como solución tecnológica, para fortalecer y administrar la convocatoria del Premio a la investigación e Innovación Educativa desde el micro-sitio del mismo.</t>
  </si>
  <si>
    <t>Prestación de servicios profesionales para apoyar la gestión académica, logística y administrativa de las actividades culturales, académicas e incentivos. Asimismo apoyar administrativamente la gestión de las actividades de Innovación Educativa.</t>
  </si>
  <si>
    <t>Prestación de servicios de apoyo a la gestión para el desarrollo de actividades académicas e institucionales de las actividades de  (i)  innovación educativa y (ii) reconocimiento docente, que permitan visibilizar, compartir, intercambiar y posicionar el conocimiento pedagógico y educativo.</t>
  </si>
  <si>
    <t>Prestación de servicios profesionales para apoyar  la planeación, gestiones administrativas y contractuales derivadas  de  las actividades de la XII versión del premio a la investigación e innovación educativa.</t>
  </si>
  <si>
    <t>Implementar el aplicativo como solución tecnológica, para fortalecer y administrar la convocatoria del Premio a la investigación e Innovación Educativa 2018, desde el micro-sitio del mismo.</t>
  </si>
  <si>
    <t>Prestación de servicios profesionales para apoyar  la planeación, gestiones administrativas y contractuales derivadas  de  las actividades de culturales, académicas e incentivos.</t>
  </si>
  <si>
    <t>Prestación de servicios profesionales para orientar metodológicamente la conformación de la Red de Instituciones por la Evaluación- RIE y liderar la divulgación  de prácticas significativas de evaluación.</t>
  </si>
  <si>
    <t xml:space="preserve">Prestación de servicios profesionales para fundamentar conceptualmente  y sistematizar el proceso de conformación de la Red de Instituciones por la Evaluación - RIE </t>
  </si>
  <si>
    <t xml:space="preserve">Prestación de servicios profesionales para acompañar  el proceso de conformación de la Red de Instituciones por la Evaluación - RIE en  el eje:  prácticas  evaluativas acordes con la política distrital de evaluación en grados y áreas  </t>
  </si>
  <si>
    <t>Prestación de servicios profesionales para acompañar  el proceso de conformación de la Red de Instituciones por la Evaluación - RIE en  el eje: prácticas  evaluativas acordes con la política distrital de evaluación en los nodos 1 y 2.</t>
  </si>
  <si>
    <t xml:space="preserve">Prestación de servicios profesionales para acompañar  el proceso de conformación de la Red de Instituciones por la Evaluación - RIE en  el eje: prácticas  evaluativas acordes con la política distrital de evaluación en los nodos 3 y 4. </t>
  </si>
  <si>
    <t>Prestación de servicios profesionales para implementar, evaluar y sistematizar la experiencia piloto de la estrategia   para el desarrollo personal de los docentes del Distrito Capital y apoyar los procesos de investigación y sistematización asociados a la oferta de servicios de formación desde el eje de innovación.</t>
  </si>
  <si>
    <t>Prestación de servicios profesionales para implementar, evaluar y sistematizar la experiencia piloto de la estrategia  para el desarrollo personal de los docentes del Distrito Capital y apoyar los procesos de investigación desde el eje de cualificación.</t>
  </si>
  <si>
    <t>Prestación de servicios profesionales para implementar, evaluar y sistematizar la estrategia   para el desarrollo personal de los docentes del Distrito Capital y apoyar los procesos de investigación y sistematización asociados a la oferta de servicios de formación desde el eje de innovación.</t>
  </si>
  <si>
    <t>Prestación de servicios profesionales para implementar, evaluar y sistematizar la estrategia  para el desarrollo personal de los docentes del Distrito Capital y apoyar los procesos de investigación desde el eje de cualificación.</t>
  </si>
  <si>
    <t>Prestación de servicios de apoyo a la gestión para el desarrollo de actividades académicas e institucionales para el desarrollo de la estrategia del "Ser".</t>
  </si>
  <si>
    <t>Prestar servicios profesionales para apoyar la coordinación de las gestiones administrativas y operativas requeridas durante el desarrollo de los procesos misionales, así como apoyar las actividades de socialización académica e institucional y el seguimiento de las mismas.</t>
  </si>
  <si>
    <t>Prestación de servicios profesionales para  asesorar y apoyar  en todos los asuntos, controversias o litigios de carácter jurídico y disciplinario que requiera la Subdirección Administrativa Financiera y de control Disciplinario, así como en el desarrollo de las acciones preventivas que permitan garantizar el cumplimiento de los deberes y obligaciones de los funcionarios del IDEP  en procura de salvaguardar el patrimonio institucional.</t>
  </si>
  <si>
    <t>Duración 
estimada del contrato (intervalo: días(0), meses (1), años (2))</t>
  </si>
  <si>
    <t>Jefe Oficina de Planeación</t>
  </si>
  <si>
    <t>Jefe Oficina Jurídica</t>
  </si>
  <si>
    <t>Subdirector AFyCD</t>
  </si>
  <si>
    <t xml:space="preserve">
Prestación de servicios profesionales para orientar académicamente el estudio "Abordaje integral de la Maternidad y la Paternidad en los contextos escolares. Línea de base” en la etapa de validación con expertos y la aplicación con carácter de pilotaje.</t>
  </si>
  <si>
    <t xml:space="preserve"> 
Prestación de servicios profesionales para apoyar en la organización, procesamiento y análisis de la información cuantitativa del estudio "Abordaje integral de la Maternidad y la Paternidad en los contextos escolares: Línea de base”, en la etapa de validación con expertos y la aplicación con carácter de pilotaje.</t>
  </si>
  <si>
    <t xml:space="preserve"> 
Prestación de servicios profesionales para apoyar en la organización, procesamiento y análisis de la información cualitativa del estudio "Abordaje integral de la Maternidad y la Paternidad en los contextos escolares. Línea de base”, en la etapa de validación con expertos y la aplicación con carácter de pilotaje.</t>
  </si>
  <si>
    <t xml:space="preserve"> 
Prestar servicios profesionales para apoyar la gestión administrativa del estudio "Abordaje integral de la Maternidad y la Paternidad en los contextos escolares. Línea de base” en la etapa de validación con expertos y la aplicación con carácter de pilotaje.</t>
  </si>
  <si>
    <t>Prestación de servicios profesionales para apoyar en las actividades de recolección de la información y el acompañamiento a las IED en los procesos relacionados con la indagación cualitativa y cuantitativa del estudio "Abordaje integral de la Maternidad y la Paternidad en los contextos escolares. Línea de base”, en la etapa de validación con expertos y la aplicación con carácter de pilotaje.</t>
  </si>
  <si>
    <t xml:space="preserve">
Prestación de servicios profesionales para la formulación de una propuesta de monitoreo a los estándares de calidad en Educación Inicial extensiva a todas las instituciones educativas de Bogotá.
</t>
  </si>
  <si>
    <t>82111801- 82111803</t>
  </si>
  <si>
    <t>adiaz@idep.edu.co</t>
  </si>
  <si>
    <t>Prestación de servicios profesionales para realizar la edición de la Revista "Educación y Ciudad" del Instituto para la Investigación Educativa y el Desarrollo Pedagógico, durante la vigencia 2018.</t>
  </si>
  <si>
    <t>ADRIANA DÍAZ IZQUIERDO</t>
  </si>
  <si>
    <t>CARLOS GERMÁN PLAZAS BONILLA</t>
  </si>
  <si>
    <t>PLAN DE ADQUISICIONES FUNCIONAMIENTO 2018</t>
  </si>
  <si>
    <t>Subdirector Administrativo, Financiero y CD</t>
  </si>
  <si>
    <t>Prestación de servicios profesionales para orientar académicamente el estudio de aplicación del Sistema de Monitoreo de estándares de calidad en Educación Inicial y seguimiento a sus resultados.</t>
  </si>
  <si>
    <t>Prestar servicios profesionales para apoyar la gestión administrativa del estudio de aplicación del Sistema de Monitoreo de estándares de calidad en Educación Inicial y seguimiento a sus resultados.</t>
  </si>
  <si>
    <t xml:space="preserve">
Prestación de servicios profesionales para apoyar en la organización, procesamiento y análisis de la información cuantitativa del estudio de aplicación del Sistema de Monitoreo de estándares de calidad en Educación Inicial y seguimiento a sus resultados.</t>
  </si>
  <si>
    <t>Código 386 
Tres centros de Innovación que dinamizan las Estrategias y procesos en la Red de Innovación del Maestro</t>
  </si>
  <si>
    <t>Componente N° 2: Estrategia de Cualificación investigación e innovación docente: Comunidades de saber y de práctica pedagógica</t>
  </si>
  <si>
    <t>Realizar tres (3) Estudios Escuela Currículo y Pedagogía, Educación y políticas públicas y Cualificación docente componente de cualificación, investigación e innovación docente: Comunidades de saber y de práctica pedagógica.</t>
  </si>
  <si>
    <t>TOTAL COMPONENTE 2 : Estrategia de Cualificación, Investigación e Innovación Docente: Comunidades de Saber y Práctica Pedagógica</t>
  </si>
  <si>
    <t>Correo Electrónico</t>
  </si>
  <si>
    <t>Código Modalidad 
de selección SECOP</t>
  </si>
  <si>
    <t>Recursos de Libre Destinación</t>
  </si>
  <si>
    <t>Prestación de servicios profesionales para apoyar  a la oficina asesora jurídica en la ejecución de sus procesos, así como en  cumplimiento de los lineamientos establecidos para cada uno de los siete  (7) subsistemas que conforma el  sistema integrado de gestión SIG de conformidad con la norma técnica del Distrito.</t>
  </si>
  <si>
    <t xml:space="preserve">
Prestación de servicios profesionales para apoyar en la ejecución del proceso de Gestión del Talento Humano del IDEP dentro del marco del Sistema Integrado de Gestión del IDEP.</t>
  </si>
  <si>
    <t>Prestar servicios profesionales de apoyo a la gestión  en el análisis, consolidación y entrega de  Informes de Gestión. Así mismo, el seguimiento, control y evaluación a los reportes generados por los procesos de la Subdirección Administrativa, Financiera y de Control Interno Disciplinario del IDEP.</t>
  </si>
  <si>
    <t>115 Fortalecimiento Institucional desde la Gestión Pedagógica</t>
  </si>
  <si>
    <t>Correo electrónico</t>
  </si>
  <si>
    <t>Código 383 
Un sistema de seguimiento a la Política Educativa Distrital en los contestos Escolares Ajustado e Implementado</t>
  </si>
  <si>
    <t xml:space="preserve">
Prestación de servicios profesionales para apoyar en la organización, procesamiento y análisis de la información cualitativa del estudio de acompañamiento en planes de mejora y el seguimiento al Sistema de Monitoreo de estándares de calidad en Educación Inicial.</t>
  </si>
  <si>
    <t>15101506;25172504;78181505</t>
  </si>
  <si>
    <t xml:space="preserve">14111507;44121613;44121701;44121704;44121706;44121708;44121804;44122119;31201517;14111530;42312009;44121630;44121619;44111515;44122027;14111514;44121503;60101312 </t>
  </si>
  <si>
    <t>60141000;80111500</t>
  </si>
  <si>
    <t>82111801;82111803</t>
  </si>
  <si>
    <t>82141505;82111801</t>
  </si>
  <si>
    <t>Fecha Aprobación :19/12/2017</t>
  </si>
  <si>
    <t>Versión: 3</t>
  </si>
  <si>
    <t>Fecha Aprobación: 19/12/2017</t>
  </si>
  <si>
    <t>Página: 1 de  _</t>
  </si>
  <si>
    <t>Página: 1 de _</t>
  </si>
  <si>
    <t>Prestación de servicios para apoyar las actividades académicas e institucionales que permitan visibilizar, compartir, intercambiar y posicionar el conocimiento pedagógico y educativo generado desde el Sistema de Seguimiento a la política educativa distrital en los contextos escolares y la Estrategia de Cualificación investigación e innovación docente: Comunidades de saber y de práctica pedagógica.</t>
  </si>
  <si>
    <t>Prestación de servicios profesionales para realizar el análisis cualitativo y cuantitativo de la consulta a las fuentes primarias y el análisis documental de la producción programática de la SED y el MEN, correspondientes con la línea estratégica Equipo por la educación para el reencuentro, la reconciliación y la paz del Plan Sectorial de Educación, y la articulación de acciones y consolidación de resultados, en el marco de la aplicación del Sistema de Seguimiento a la Política Educativa Distrital en los contextos escolares, Fase 3.</t>
  </si>
  <si>
    <t>Prestación de servicios profesionales para realizar el análisis cualitativo de la consulta a las fuentes primarias y el análisis documental de la producción programática del MEN y la SED de la línea estratégica Calidad Educativa para Todos del Plan Sectorial de Educación vigente, en el marco de la aplicación del Sistema de Seguimiento a la Política Educativa Distrital en los contextos escolares, Fase 3.</t>
  </si>
  <si>
    <t>Prestación de servicios profesionales para realizar el análisis cuantitativo de la consulta a las fuentes primarias y el análisis documental de la producción programática del MEN y la SED de la línea estratégica Calidad Educativa para Todos del Plan Sectorial de Educación vigente, en el marco de la aplicación del Sistema de Seguimiento a la Política Educativa Distrital en los contextos escolares, Fase 3.</t>
  </si>
  <si>
    <t>Prestación de servicios profesionales para orientar académicamente el estudio "Abordaje integral de la Maternidad y la Paternidad en los contextos escolares. Línea de base” en la etapa de validación con expertos y la aplicación con carácter de pilotaje.</t>
  </si>
  <si>
    <t>Prestar servicios profesionales para apoyar la gestión administrativa del estudio "Abordaje integral de la Maternidad y la Paternidad en los contextos escolares. Línea de base” en la etapa de validación con expertos y la aplicación con carácter de pilotaje.</t>
  </si>
  <si>
    <t>Prestación de servicios profesionales para apoyar en la organización, procesamiento y análisis de la información cuantitativa del estudio "Abordaje integral de la Maternidad y la Paternidad en los contextos escolares: Línea de base”, en la etapa de validación con expertos y la aplicación con carácter de pilotaje.</t>
  </si>
  <si>
    <t xml:space="preserve"> Prestación de servicios profesionales para apoyar en la organización, procesamiento y análisis de la información cualitativa del estudio "Abordaje integral de la Maternidad y la Paternidad en los contextos escolares. Línea de base”, en la etapa de validación con expertos y la aplicación con carácter de pilotaje.</t>
  </si>
  <si>
    <t>Prestación de servicios profesionales para apoyar en la organización, procesamiento y análisis de la información cualitativa del estudio de acompañamiento en planes de mejora y el seguimiento al Sistema de Monitoreo de estándares de calidad en Educación Inicial.</t>
  </si>
  <si>
    <t>Prestación de servicios profesionales para apoyar en la organización, procesamiento y análisis de la información cuantitativa del estudio de aplicación del Sistema de Monitoreo de estándares de calidad en Educación Inicial y seguimiento a sus resultados.</t>
  </si>
  <si>
    <t>Prestación de servicios profesionales para la formulación de una propuesta de monitoreo a los estándares de calidad en Educación Inicial extensiva a todas las instituciones educativas de Bogotá.</t>
  </si>
  <si>
    <t>Prestación de servicios profesionales para orientar conceptual y metodológicamente el estudio Memoria histórica y educación para la paz: El caso de Sumapaz.</t>
  </si>
  <si>
    <t>Prestación de servicios profesionales para apoyar el diseño y la diagramación de piezas gráficas, así como la creación y producción de materiales pedagógicos, promocionales y comunicativos del IDEP.</t>
  </si>
  <si>
    <t>Prestación de servicios profesionales para apoyar  el acompañamiento  a iniciativas de experiencias pedagógicas: Nivel I.</t>
  </si>
  <si>
    <t>Prestación de servicios profesionales para apoyar en la implementación de estrategias de caracterización, cualificación y divulgación de experiencias pedagógicas que contribuyan a la conformación de comunidades de saber y práctica pedagógica</t>
  </si>
  <si>
    <t>Prestación de servicios profesionales para  la coordinación de la propuesta conceptual  y metodológica del Premio a la Investigación e Innovación Educativa 2018</t>
  </si>
  <si>
    <t>Prestación de servicios profesionales para fundamentar conceptualmente  y sistematizar el proceso de conformación de la Red de Instituciones por la Evaluación - RIE</t>
  </si>
  <si>
    <t>Prestación de servicios profesionales para acompañar  el proceso de conformación de la Red de Instituciones por la Evaluación - RIE en  el eje:  prácticas  evaluativas acordes con la política distrital de evaluación en grados y áreas</t>
  </si>
  <si>
    <t>Prestación de servicios profesionales para acompañar  el proceso de conformación de la Red de Instituciones por la Evaluación - RIE en  el eje: prácticas  evaluativas acordes con la política distrital de evaluación en los nodos 3 y 4.</t>
  </si>
  <si>
    <t>ISBN 2018</t>
  </si>
  <si>
    <t>ciencias sociales</t>
  </si>
  <si>
    <t>Prestación de servicios profesionales para apoyar la convalidación de las tablas de valoración documental</t>
  </si>
  <si>
    <t>Prestación de servicios para la renovación de la licencia "Oracle Database Standard Edition - Processor Perpetual" con nivel de servicios "Software Update License &amp; Support"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</si>
</sst>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quot;$&quot;#,##0"/>
    <numFmt numFmtId="6" formatCode="&quot;$&quot;#,##0;[Red]\-&quot;$&quot;#,##0"/>
    <numFmt numFmtId="8" formatCode="&quot;$&quot;#,##0.00;[Red]\-&quot;$&quot;#,##0.00"/>
    <numFmt numFmtId="44" formatCode="_-&quot;$&quot;* #,##0.00_-;\-&quot;$&quot;* #,##0.00_-;_-&quot;$&quot;* &quot;-&quot;??_-;_-@_-"/>
    <numFmt numFmtId="164" formatCode="_(* #,##0.00_);_(* \(#,##0.00\);_(* &quot;-&quot;??_);_(@_)"/>
    <numFmt numFmtId="165" formatCode="&quot;$&quot;\ #,##0_);[Red]\(&quot;$&quot;\ #,##0\)"/>
    <numFmt numFmtId="166" formatCode="&quot;$&quot;\ #,##0.00_);\(&quot;$&quot;\ #,##0.00\)"/>
    <numFmt numFmtId="167" formatCode="_(&quot;$&quot;\ * #,##0_);_(&quot;$&quot;\ * \(#,##0\);_(&quot;$&quot;\ * &quot;-&quot;_);_(@_)"/>
    <numFmt numFmtId="168" formatCode="_(&quot;$&quot;\ * #,##0.00_);_(&quot;$&quot;\ * \(#,##0.00\);_(&quot;$&quot;\ *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 numFmtId="180" formatCode="#,##0.0"/>
    <numFmt numFmtId="181" formatCode="#,##0_ ;\-#,##0\ "/>
    <numFmt numFmtId="182" formatCode="_-&quot;$&quot;* #,##0.00_-;\-&quot;$&quot;* #,##0.00_-;_-&quot;$&quot;* &quot;-&quot;??_-;_-@"/>
    <numFmt numFmtId="183" formatCode="_-* #,##0.00_-;\-* #,##0.00_-;_-* &quot;-&quot;??_-;_-@"/>
    <numFmt numFmtId="184" formatCode="_-&quot;$&quot;* #,##0_-;\-&quot;$&quot;* #,##0_-;_-&quot;$&quot;* &quot;-&quot;??_-;_-@"/>
  </numFmts>
  <fonts count="38" x14ac:knownFonts="1">
    <font>
      <sz val="11"/>
      <color indexed="63"/>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11"/>
      <color indexed="8"/>
      <name val="Calibri"/>
      <family val="2"/>
    </font>
    <font>
      <sz val="11"/>
      <color indexed="8"/>
      <name val="Arial"/>
      <family val="2"/>
    </font>
    <font>
      <sz val="9"/>
      <color rgb="FF000000"/>
      <name val="Arial"/>
      <family val="2"/>
    </font>
    <font>
      <b/>
      <sz val="9"/>
      <name val="Arial"/>
      <family val="2"/>
    </font>
    <font>
      <sz val="9"/>
      <name val="Arial"/>
      <family val="2"/>
    </font>
    <font>
      <u/>
      <sz val="11"/>
      <color theme="10"/>
      <name val="Calibri"/>
      <family val="2"/>
      <charset val="1"/>
    </font>
    <font>
      <sz val="9"/>
      <name val="Calibri"/>
      <family val="2"/>
      <scheme val="minor"/>
    </font>
    <font>
      <b/>
      <sz val="10"/>
      <color theme="1"/>
      <name val="Verdana"/>
      <family val="2"/>
    </font>
    <font>
      <sz val="12"/>
      <name val="Arial"/>
      <family val="2"/>
    </font>
    <font>
      <u/>
      <sz val="10"/>
      <color theme="10"/>
      <name val="Calibri"/>
      <family val="2"/>
      <charset val="1"/>
    </font>
    <font>
      <sz val="10"/>
      <color indexed="63"/>
      <name val="Calibri"/>
      <family val="2"/>
      <charset val="1"/>
    </font>
    <font>
      <sz val="10"/>
      <color theme="0"/>
      <name val="Arial"/>
      <family val="2"/>
    </font>
    <font>
      <u/>
      <sz val="9"/>
      <name val="Arial"/>
      <family val="2"/>
    </font>
    <font>
      <sz val="9"/>
      <color indexed="81"/>
      <name val="Tahoma"/>
      <family val="2"/>
    </font>
    <font>
      <b/>
      <sz val="9"/>
      <color indexed="81"/>
      <name val="Tahoma"/>
      <family val="2"/>
    </font>
  </fonts>
  <fills count="4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FF"/>
        <bgColor rgb="FFFFFFFF"/>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rgb="FF00B0F0"/>
        <bgColor rgb="FFD7E4BD"/>
      </patternFill>
    </fill>
    <fill>
      <patternFill patternType="solid">
        <fgColor rgb="FF00B0F0"/>
        <bgColor rgb="FFFFFFFF"/>
      </patternFill>
    </fill>
    <fill>
      <patternFill patternType="solid">
        <fgColor rgb="FF00B0F0"/>
        <bgColor indexed="13"/>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39997558519241921"/>
        <bgColor indexed="22"/>
      </patternFill>
    </fill>
    <fill>
      <patternFill patternType="solid">
        <fgColor rgb="FF808080"/>
        <bgColor indexed="64"/>
      </patternFill>
    </fill>
    <fill>
      <patternFill patternType="solid">
        <fgColor rgb="FFDBE5F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00B0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3847">
    <xf numFmtId="0" fontId="0" fillId="0" borderId="0"/>
    <xf numFmtId="177" fontId="6" fillId="0" borderId="0" applyFont="0" applyFill="0" applyBorder="0" applyAlignment="0" applyProtection="0"/>
    <xf numFmtId="170" fontId="4" fillId="0" borderId="0"/>
    <xf numFmtId="164"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1" fillId="0" borderId="0"/>
    <xf numFmtId="9" fontId="11" fillId="0" borderId="0" applyFont="0" applyFill="0" applyBorder="0" applyAlignment="0" applyProtection="0"/>
    <xf numFmtId="169" fontId="4" fillId="0" borderId="0"/>
    <xf numFmtId="44" fontId="4"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77" fontId="4"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0" fontId="2" fillId="0" borderId="0"/>
    <xf numFmtId="0" fontId="6" fillId="0" borderId="0"/>
    <xf numFmtId="0" fontId="24" fillId="0" borderId="0"/>
    <xf numFmtId="0" fontId="2" fillId="0" borderId="0"/>
    <xf numFmtId="0" fontId="2" fillId="0" borderId="0"/>
    <xf numFmtId="0" fontId="2" fillId="0" borderId="0"/>
    <xf numFmtId="0" fontId="23" fillId="0" borderId="0"/>
    <xf numFmtId="9" fontId="23" fillId="0" borderId="0" applyFont="0" applyFill="0" applyBorder="0" applyAlignment="0" applyProtection="0"/>
    <xf numFmtId="9" fontId="23"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4"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5" fontId="2" fillId="0" borderId="0" applyFont="0" applyFill="0" applyBorder="0" applyAlignment="0" applyProtection="0"/>
    <xf numFmtId="0" fontId="2" fillId="0" borderId="0"/>
    <xf numFmtId="6" fontId="4" fillId="0" borderId="0"/>
    <xf numFmtId="0" fontId="2" fillId="0" borderId="0"/>
    <xf numFmtId="5" fontId="2" fillId="0" borderId="0" applyFont="0" applyFill="0" applyBorder="0" applyAlignment="0" applyProtection="0"/>
    <xf numFmtId="0" fontId="2" fillId="0" borderId="0"/>
    <xf numFmtId="6" fontId="4" fillId="0" borderId="0"/>
    <xf numFmtId="0" fontId="2" fillId="0" borderId="0"/>
    <xf numFmtId="5" fontId="2" fillId="0" borderId="0" applyFont="0" applyFill="0" applyBorder="0" applyAlignment="0" applyProtection="0"/>
    <xf numFmtId="0" fontId="2" fillId="0" borderId="0"/>
    <xf numFmtId="6" fontId="4" fillId="0" borderId="0"/>
    <xf numFmtId="0" fontId="28" fillId="0" borderId="0" applyNumberFormat="0" applyFill="0" applyBorder="0" applyAlignment="0" applyProtection="0"/>
    <xf numFmtId="0" fontId="30" fillId="39" borderId="1" applyNumberFormat="0" applyProtection="0">
      <alignment horizontal="left" vertical="center" wrapText="1"/>
    </xf>
    <xf numFmtId="0" fontId="30" fillId="40" borderId="0" applyNumberFormat="0" applyBorder="0" applyProtection="0">
      <alignment horizontal="center" vertical="center"/>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8" fontId="4" fillId="0" borderId="0"/>
  </cellStyleXfs>
  <cellXfs count="1209">
    <xf numFmtId="0" fontId="0" fillId="0" borderId="0" xfId="0"/>
    <xf numFmtId="0" fontId="12" fillId="0" borderId="0" xfId="6" applyFont="1" applyFill="1" applyAlignment="1">
      <alignment horizontal="left" vertical="center"/>
    </xf>
    <xf numFmtId="172" fontId="12" fillId="0" borderId="1" xfId="5" applyNumberFormat="1" applyFont="1" applyFill="1" applyBorder="1" applyAlignment="1">
      <alignment horizontal="left" vertical="center"/>
    </xf>
    <xf numFmtId="9" fontId="12" fillId="0" borderId="1" xfId="7" applyFont="1" applyFill="1" applyBorder="1" applyAlignment="1">
      <alignment vertical="center"/>
    </xf>
    <xf numFmtId="0" fontId="12" fillId="0" borderId="0" xfId="6" applyFont="1" applyFill="1" applyAlignment="1">
      <alignment horizontal="center" vertical="center"/>
    </xf>
    <xf numFmtId="172" fontId="13" fillId="2" borderId="0" xfId="5" applyNumberFormat="1" applyFont="1" applyFill="1" applyBorder="1" applyAlignment="1">
      <alignment horizontal="left" vertical="center"/>
    </xf>
    <xf numFmtId="0" fontId="12" fillId="2" borderId="0" xfId="6" applyFont="1" applyFill="1" applyBorder="1" applyAlignment="1">
      <alignment horizontal="left" vertical="center"/>
    </xf>
    <xf numFmtId="172" fontId="12" fillId="2" borderId="0" xfId="6" applyNumberFormat="1" applyFont="1" applyFill="1" applyBorder="1" applyAlignment="1">
      <alignment horizontal="left" vertical="center"/>
    </xf>
    <xf numFmtId="172" fontId="5" fillId="2" borderId="0" xfId="5" applyNumberFormat="1" applyFont="1" applyFill="1" applyBorder="1" applyAlignment="1">
      <alignment horizontal="left" vertical="center"/>
    </xf>
    <xf numFmtId="172" fontId="13" fillId="2" borderId="0" xfId="6" applyNumberFormat="1" applyFont="1" applyFill="1" applyBorder="1" applyAlignment="1">
      <alignment horizontal="left" vertical="center"/>
    </xf>
    <xf numFmtId="173" fontId="13" fillId="2" borderId="0" xfId="3" applyNumberFormat="1" applyFont="1" applyFill="1" applyBorder="1" applyAlignment="1">
      <alignment horizontal="left" vertical="center"/>
    </xf>
    <xf numFmtId="172" fontId="12" fillId="0" borderId="0" xfId="6" applyNumberFormat="1" applyFont="1" applyFill="1" applyAlignment="1">
      <alignment horizontal="left" vertical="center"/>
    </xf>
    <xf numFmtId="173" fontId="12" fillId="0" borderId="0" xfId="6" applyNumberFormat="1" applyFont="1" applyFill="1" applyAlignment="1">
      <alignment horizontal="left" vertical="center"/>
    </xf>
    <xf numFmtId="173" fontId="12" fillId="0" borderId="0" xfId="3" applyNumberFormat="1" applyFont="1" applyFill="1" applyAlignment="1">
      <alignment horizontal="left" vertical="center"/>
    </xf>
    <xf numFmtId="14" fontId="12" fillId="2" borderId="0" xfId="6" applyNumberFormat="1" applyFont="1" applyFill="1" applyBorder="1" applyAlignment="1">
      <alignment horizontal="left" vertical="center"/>
    </xf>
    <xf numFmtId="173" fontId="12" fillId="2" borderId="0" xfId="3" applyNumberFormat="1" applyFont="1" applyFill="1" applyBorder="1" applyAlignment="1">
      <alignment horizontal="left" vertical="center"/>
    </xf>
    <xf numFmtId="0" fontId="12" fillId="0" borderId="0" xfId="6" applyFont="1" applyFill="1" applyAlignment="1">
      <alignment vertical="center"/>
    </xf>
    <xf numFmtId="173" fontId="13" fillId="0" borderId="0" xfId="3" applyNumberFormat="1" applyFont="1" applyFill="1" applyAlignment="1">
      <alignment horizontal="center" vertical="center"/>
    </xf>
    <xf numFmtId="174" fontId="12" fillId="2" borderId="0" xfId="3" applyNumberFormat="1" applyFont="1" applyFill="1" applyBorder="1" applyAlignment="1">
      <alignment horizontal="left" vertical="center"/>
    </xf>
    <xf numFmtId="3" fontId="12" fillId="2" borderId="0" xfId="6" applyNumberFormat="1" applyFont="1" applyFill="1" applyBorder="1" applyAlignment="1">
      <alignment horizontal="left" vertical="center"/>
    </xf>
    <xf numFmtId="3" fontId="14" fillId="0" borderId="0" xfId="6" applyNumberFormat="1" applyFont="1" applyFill="1" applyBorder="1" applyAlignment="1">
      <alignment horizontal="left" vertical="center"/>
    </xf>
    <xf numFmtId="0" fontId="13" fillId="0" borderId="0" xfId="6" applyFont="1" applyFill="1" applyAlignment="1">
      <alignment horizontal="left" vertical="center"/>
    </xf>
    <xf numFmtId="172" fontId="13" fillId="0" borderId="0" xfId="6" applyNumberFormat="1" applyFont="1" applyFill="1" applyAlignment="1">
      <alignment horizontal="left" vertical="center"/>
    </xf>
    <xf numFmtId="172" fontId="13" fillId="0" borderId="0" xfId="6" applyNumberFormat="1" applyFont="1" applyFill="1" applyAlignment="1">
      <alignment vertical="center"/>
    </xf>
    <xf numFmtId="0" fontId="13" fillId="0" borderId="0" xfId="6" applyFont="1" applyFill="1" applyAlignment="1">
      <alignment horizontal="center" vertical="center"/>
    </xf>
    <xf numFmtId="0" fontId="13" fillId="0" borderId="0" xfId="6" applyFont="1" applyFill="1" applyAlignment="1">
      <alignment vertical="center"/>
    </xf>
    <xf numFmtId="175" fontId="12" fillId="0" borderId="0" xfId="6" applyNumberFormat="1" applyFont="1" applyFill="1" applyAlignment="1">
      <alignment horizontal="left" vertical="center"/>
    </xf>
    <xf numFmtId="172" fontId="13" fillId="0" borderId="0" xfId="6" applyNumberFormat="1" applyFont="1" applyFill="1" applyBorder="1" applyAlignment="1">
      <alignment horizontal="right" vertical="center"/>
    </xf>
    <xf numFmtId="0" fontId="13" fillId="0" borderId="0" xfId="6" applyFont="1" applyFill="1" applyAlignment="1">
      <alignment horizontal="right" vertical="center"/>
    </xf>
    <xf numFmtId="172" fontId="13" fillId="0" borderId="0" xfId="6" applyNumberFormat="1" applyFont="1" applyFill="1" applyAlignment="1">
      <alignment horizontal="right" vertical="center"/>
    </xf>
    <xf numFmtId="172" fontId="12" fillId="0" borderId="0" xfId="6" applyNumberFormat="1" applyFont="1" applyFill="1" applyBorder="1" applyAlignment="1">
      <alignment horizontal="right" vertical="center"/>
    </xf>
    <xf numFmtId="0" fontId="12" fillId="0" borderId="2" xfId="6" applyFont="1" applyFill="1" applyBorder="1" applyAlignment="1">
      <alignment horizontal="right" vertical="center"/>
    </xf>
    <xf numFmtId="172" fontId="12" fillId="0" borderId="2" xfId="6" applyNumberFormat="1" applyFont="1" applyFill="1" applyBorder="1" applyAlignment="1">
      <alignment horizontal="right" vertical="center"/>
    </xf>
    <xf numFmtId="0" fontId="12" fillId="0" borderId="0" xfId="6" applyFont="1" applyFill="1" applyBorder="1" applyAlignment="1">
      <alignment horizontal="right" vertical="center"/>
    </xf>
    <xf numFmtId="0" fontId="12" fillId="0" borderId="0" xfId="6" applyFont="1" applyFill="1" applyBorder="1" applyAlignment="1">
      <alignment horizontal="center" vertical="center"/>
    </xf>
    <xf numFmtId="0" fontId="12" fillId="0" borderId="0" xfId="6" applyFont="1" applyFill="1" applyBorder="1" applyAlignment="1">
      <alignment horizontal="left" vertical="center"/>
    </xf>
    <xf numFmtId="0" fontId="12" fillId="0" borderId="3" xfId="6" applyFont="1" applyFill="1" applyBorder="1" applyAlignment="1">
      <alignment horizontal="left" vertical="center"/>
    </xf>
    <xf numFmtId="9" fontId="12" fillId="0" borderId="3" xfId="6" applyNumberFormat="1" applyFont="1" applyFill="1" applyBorder="1" applyAlignment="1">
      <alignment horizontal="left" vertical="center"/>
    </xf>
    <xf numFmtId="9" fontId="12" fillId="0" borderId="3" xfId="7" applyFont="1" applyFill="1" applyBorder="1" applyAlignment="1">
      <alignment horizontal="left" vertical="center"/>
    </xf>
    <xf numFmtId="172" fontId="13" fillId="3" borderId="1" xfId="5" applyNumberFormat="1" applyFont="1" applyFill="1" applyBorder="1" applyAlignment="1">
      <alignment horizontal="right" vertical="center"/>
    </xf>
    <xf numFmtId="172" fontId="13" fillId="3" borderId="0" xfId="5" applyNumberFormat="1" applyFont="1" applyFill="1" applyBorder="1" applyAlignment="1">
      <alignment horizontal="right" vertical="center"/>
    </xf>
    <xf numFmtId="172" fontId="13" fillId="3" borderId="2" xfId="5" applyNumberFormat="1" applyFont="1" applyFill="1" applyBorder="1" applyAlignment="1">
      <alignment horizontal="right" vertical="center"/>
    </xf>
    <xf numFmtId="172" fontId="13" fillId="0" borderId="4" xfId="6" applyNumberFormat="1" applyFont="1" applyFill="1" applyBorder="1" applyAlignment="1">
      <alignment horizontal="left" vertical="center"/>
    </xf>
    <xf numFmtId="172" fontId="13" fillId="0" borderId="1" xfId="6" applyNumberFormat="1" applyFont="1" applyFill="1" applyBorder="1" applyAlignment="1">
      <alignment horizontal="left" vertical="center"/>
    </xf>
    <xf numFmtId="176" fontId="13" fillId="4" borderId="1" xfId="7" applyNumberFormat="1" applyFont="1" applyFill="1" applyBorder="1" applyAlignment="1">
      <alignment horizontal="center" vertical="center"/>
    </xf>
    <xf numFmtId="172" fontId="13" fillId="3" borderId="1" xfId="5" applyNumberFormat="1" applyFont="1" applyFill="1" applyBorder="1" applyAlignment="1">
      <alignment horizontal="left" vertical="center"/>
    </xf>
    <xf numFmtId="172" fontId="13" fillId="3" borderId="4" xfId="5" applyNumberFormat="1" applyFont="1" applyFill="1" applyBorder="1" applyAlignment="1">
      <alignment horizontal="left" vertical="center"/>
    </xf>
    <xf numFmtId="172" fontId="13" fillId="3" borderId="5" xfId="5" applyNumberFormat="1" applyFont="1" applyFill="1" applyBorder="1" applyAlignment="1">
      <alignment horizontal="left" vertical="center"/>
    </xf>
    <xf numFmtId="0" fontId="13" fillId="3" borderId="5" xfId="6" applyFont="1" applyFill="1" applyBorder="1" applyAlignment="1">
      <alignment horizontal="center" vertical="center" wrapText="1"/>
    </xf>
    <xf numFmtId="0" fontId="12" fillId="0" borderId="4" xfId="6" applyFont="1" applyFill="1" applyBorder="1" applyAlignment="1">
      <alignment horizontal="left" vertical="center"/>
    </xf>
    <xf numFmtId="0" fontId="12" fillId="0" borderId="1" xfId="6" applyFont="1" applyFill="1" applyBorder="1" applyAlignment="1">
      <alignment horizontal="left" vertical="center"/>
    </xf>
    <xf numFmtId="173" fontId="12" fillId="0" borderId="1" xfId="6" applyNumberFormat="1" applyFont="1" applyFill="1" applyBorder="1" applyAlignment="1">
      <alignment horizontal="left" vertical="center"/>
    </xf>
    <xf numFmtId="9" fontId="13" fillId="5" borderId="1" xfId="7" applyFont="1" applyFill="1" applyBorder="1" applyAlignment="1">
      <alignment horizontal="center" vertical="center"/>
    </xf>
    <xf numFmtId="0" fontId="12" fillId="6" borderId="1" xfId="6" applyFont="1" applyFill="1" applyBorder="1" applyAlignment="1">
      <alignment horizontal="left" vertical="center"/>
    </xf>
    <xf numFmtId="172" fontId="5" fillId="6" borderId="6" xfId="5" applyNumberFormat="1" applyFont="1" applyFill="1" applyBorder="1" applyAlignment="1">
      <alignment horizontal="left" vertical="center"/>
    </xf>
    <xf numFmtId="172" fontId="5" fillId="6" borderId="3" xfId="5" applyNumberFormat="1" applyFont="1" applyFill="1" applyBorder="1" applyAlignment="1">
      <alignment horizontal="right" vertical="center"/>
    </xf>
    <xf numFmtId="0" fontId="13" fillId="6" borderId="6" xfId="6" applyFont="1" applyFill="1" applyBorder="1" applyAlignment="1">
      <alignment horizontal="center" vertical="center" wrapText="1"/>
    </xf>
    <xf numFmtId="173" fontId="12" fillId="7" borderId="4" xfId="6" applyNumberFormat="1" applyFont="1" applyFill="1" applyBorder="1" applyAlignment="1">
      <alignment horizontal="left" vertical="center"/>
    </xf>
    <xf numFmtId="173" fontId="12" fillId="7" borderId="1" xfId="6" applyNumberFormat="1" applyFont="1" applyFill="1" applyBorder="1" applyAlignment="1">
      <alignment horizontal="left" vertical="center"/>
    </xf>
    <xf numFmtId="9" fontId="13" fillId="7" borderId="1" xfId="7" applyFont="1" applyFill="1" applyBorder="1" applyAlignment="1">
      <alignment horizontal="center" vertical="center"/>
    </xf>
    <xf numFmtId="0" fontId="12" fillId="7" borderId="1" xfId="6" applyFont="1" applyFill="1" applyBorder="1" applyAlignment="1">
      <alignment horizontal="left" vertical="center"/>
    </xf>
    <xf numFmtId="173" fontId="13" fillId="7" borderId="1" xfId="3" applyNumberFormat="1" applyFont="1" applyFill="1" applyBorder="1" applyAlignment="1">
      <alignment horizontal="left" vertical="center"/>
    </xf>
    <xf numFmtId="173" fontId="13" fillId="7" borderId="5" xfId="3" applyNumberFormat="1" applyFont="1" applyFill="1" applyBorder="1" applyAlignment="1">
      <alignment horizontal="left" vertical="center"/>
    </xf>
    <xf numFmtId="172" fontId="5" fillId="7" borderId="1" xfId="5" applyNumberFormat="1" applyFont="1" applyFill="1" applyBorder="1" applyAlignment="1">
      <alignment horizontal="right" vertical="center"/>
    </xf>
    <xf numFmtId="172" fontId="5" fillId="7" borderId="7" xfId="5" applyNumberFormat="1" applyFont="1" applyFill="1" applyBorder="1" applyAlignment="1">
      <alignment horizontal="right" vertical="center"/>
    </xf>
    <xf numFmtId="172" fontId="5" fillId="7" borderId="3" xfId="5" applyNumberFormat="1" applyFont="1" applyFill="1" applyBorder="1" applyAlignment="1">
      <alignment horizontal="right" vertical="center"/>
    </xf>
    <xf numFmtId="0" fontId="13" fillId="7" borderId="6" xfId="6" applyFont="1" applyFill="1" applyBorder="1" applyAlignment="1">
      <alignment horizontal="center" vertical="center" wrapText="1"/>
    </xf>
    <xf numFmtId="173" fontId="12" fillId="8" borderId="4" xfId="3" applyNumberFormat="1" applyFont="1" applyFill="1" applyBorder="1" applyAlignment="1">
      <alignment horizontal="left" vertical="center"/>
    </xf>
    <xf numFmtId="173" fontId="12" fillId="8" borderId="1" xfId="3" applyNumberFormat="1" applyFont="1" applyFill="1" applyBorder="1" applyAlignment="1">
      <alignment horizontal="left" vertical="center"/>
    </xf>
    <xf numFmtId="0" fontId="12" fillId="8" borderId="1" xfId="6" applyFont="1" applyFill="1" applyBorder="1" applyAlignment="1">
      <alignment horizontal="left" vertical="center"/>
    </xf>
    <xf numFmtId="9" fontId="13" fillId="9" borderId="1" xfId="7" applyFont="1" applyFill="1" applyBorder="1" applyAlignment="1">
      <alignment horizontal="center" vertical="center"/>
    </xf>
    <xf numFmtId="0" fontId="12" fillId="9" borderId="1" xfId="6" applyFont="1" applyFill="1" applyBorder="1" applyAlignment="1">
      <alignment horizontal="left" vertical="center"/>
    </xf>
    <xf numFmtId="173" fontId="13" fillId="9" borderId="1" xfId="3" applyNumberFormat="1" applyFont="1" applyFill="1" applyBorder="1" applyAlignment="1">
      <alignment horizontal="left" vertical="center"/>
    </xf>
    <xf numFmtId="173" fontId="13" fillId="9" borderId="5" xfId="3" applyNumberFormat="1" applyFont="1" applyFill="1" applyBorder="1" applyAlignment="1">
      <alignment horizontal="left" vertical="center"/>
    </xf>
    <xf numFmtId="172" fontId="5" fillId="9" borderId="1" xfId="5" applyNumberFormat="1" applyFont="1" applyFill="1" applyBorder="1" applyAlignment="1">
      <alignment horizontal="right" vertical="center"/>
    </xf>
    <xf numFmtId="172" fontId="5" fillId="9" borderId="4" xfId="5" applyNumberFormat="1" applyFont="1" applyFill="1" applyBorder="1" applyAlignment="1">
      <alignment horizontal="right" vertical="center"/>
    </xf>
    <xf numFmtId="173" fontId="12" fillId="10" borderId="4" xfId="3" applyNumberFormat="1" applyFont="1" applyFill="1" applyBorder="1" applyAlignment="1">
      <alignment horizontal="left" vertical="center"/>
    </xf>
    <xf numFmtId="173" fontId="12" fillId="10" borderId="1" xfId="3" applyNumberFormat="1" applyFont="1" applyFill="1" applyBorder="1" applyAlignment="1">
      <alignment horizontal="left" vertical="center"/>
    </xf>
    <xf numFmtId="0" fontId="12" fillId="10" borderId="1" xfId="6" applyFont="1" applyFill="1" applyBorder="1" applyAlignment="1">
      <alignment horizontal="left" vertical="center"/>
    </xf>
    <xf numFmtId="9" fontId="13" fillId="10" borderId="1" xfId="7" applyFont="1" applyFill="1" applyBorder="1" applyAlignment="1">
      <alignment horizontal="center" vertical="center"/>
    </xf>
    <xf numFmtId="173" fontId="13" fillId="10" borderId="1" xfId="3" applyNumberFormat="1" applyFont="1" applyFill="1" applyBorder="1" applyAlignment="1">
      <alignment horizontal="left" vertical="center"/>
    </xf>
    <xf numFmtId="173" fontId="13" fillId="10" borderId="5" xfId="3" applyNumberFormat="1" applyFont="1" applyFill="1" applyBorder="1" applyAlignment="1">
      <alignment horizontal="left" vertical="center"/>
    </xf>
    <xf numFmtId="172" fontId="13" fillId="10" borderId="1" xfId="6" applyNumberFormat="1" applyFont="1" applyFill="1" applyBorder="1" applyAlignment="1">
      <alignment horizontal="right" vertical="center" wrapText="1"/>
    </xf>
    <xf numFmtId="172" fontId="13" fillId="10" borderId="0" xfId="6" applyNumberFormat="1" applyFont="1" applyFill="1" applyBorder="1" applyAlignment="1">
      <alignment horizontal="right" vertical="center" wrapText="1"/>
    </xf>
    <xf numFmtId="0" fontId="13" fillId="10" borderId="0" xfId="6" applyFont="1" applyFill="1" applyBorder="1" applyAlignment="1">
      <alignment horizontal="center" vertical="center" wrapText="1"/>
    </xf>
    <xf numFmtId="9" fontId="13" fillId="2" borderId="1" xfId="7" applyFont="1" applyFill="1" applyBorder="1" applyAlignment="1">
      <alignment horizontal="center" vertical="center"/>
    </xf>
    <xf numFmtId="0" fontId="12" fillId="0" borderId="1" xfId="6" applyFont="1" applyFill="1" applyBorder="1" applyAlignment="1">
      <alignment horizontal="left" vertical="center" wrapText="1"/>
    </xf>
    <xf numFmtId="14" fontId="12" fillId="0" borderId="1" xfId="6" applyNumberFormat="1" applyFont="1" applyFill="1" applyBorder="1" applyAlignment="1">
      <alignment horizontal="left" vertical="center"/>
    </xf>
    <xf numFmtId="177" fontId="12" fillId="0" borderId="1" xfId="6" applyNumberFormat="1" applyFont="1" applyFill="1" applyBorder="1" applyAlignment="1">
      <alignment horizontal="left" vertical="center"/>
    </xf>
    <xf numFmtId="174" fontId="12" fillId="0" borderId="1" xfId="3" applyNumberFormat="1" applyFont="1" applyFill="1" applyBorder="1" applyAlignment="1">
      <alignment horizontal="left" vertical="center"/>
    </xf>
    <xf numFmtId="174" fontId="12" fillId="0" borderId="5" xfId="3" applyNumberFormat="1" applyFont="1" applyFill="1" applyBorder="1" applyAlignment="1">
      <alignment horizontal="left" vertical="center"/>
    </xf>
    <xf numFmtId="172" fontId="5" fillId="9" borderId="1" xfId="5" applyNumberFormat="1" applyFont="1" applyFill="1" applyBorder="1" applyAlignment="1">
      <alignment horizontal="right" vertical="center" wrapText="1"/>
    </xf>
    <xf numFmtId="172" fontId="5" fillId="2" borderId="4" xfId="5" applyNumberFormat="1" applyFont="1" applyFill="1" applyBorder="1" applyAlignment="1">
      <alignment horizontal="right" vertical="center" wrapText="1"/>
    </xf>
    <xf numFmtId="172" fontId="5" fillId="2" borderId="1" xfId="5" applyNumberFormat="1" applyFont="1" applyFill="1" applyBorder="1" applyAlignment="1">
      <alignment horizontal="right" vertical="center" wrapText="1"/>
    </xf>
    <xf numFmtId="172" fontId="6" fillId="2" borderId="1" xfId="5" applyNumberFormat="1" applyFont="1" applyFill="1" applyBorder="1" applyAlignment="1">
      <alignment horizontal="right" vertical="center" wrapText="1"/>
    </xf>
    <xf numFmtId="0" fontId="12" fillId="2" borderId="1" xfId="6" applyFont="1" applyFill="1" applyBorder="1" applyAlignment="1">
      <alignment horizontal="center" vertical="center" wrapText="1"/>
    </xf>
    <xf numFmtId="0" fontId="12" fillId="0" borderId="1" xfId="6" applyFont="1" applyFill="1" applyBorder="1" applyAlignment="1">
      <alignment horizontal="justify" vertical="center" wrapText="1"/>
    </xf>
    <xf numFmtId="0" fontId="12" fillId="0" borderId="1" xfId="6" applyFont="1" applyFill="1" applyBorder="1" applyAlignment="1">
      <alignment horizontal="center" vertical="center" wrapText="1"/>
    </xf>
    <xf numFmtId="0" fontId="6" fillId="2" borderId="7" xfId="6" applyFont="1" applyFill="1" applyBorder="1" applyAlignment="1">
      <alignment horizontal="center" vertical="center" wrapText="1"/>
    </xf>
    <xf numFmtId="173" fontId="12" fillId="9" borderId="4" xfId="6" applyNumberFormat="1" applyFont="1" applyFill="1" applyBorder="1" applyAlignment="1">
      <alignment horizontal="left" vertical="center"/>
    </xf>
    <xf numFmtId="173" fontId="12" fillId="9" borderId="1" xfId="6" applyNumberFormat="1" applyFont="1" applyFill="1" applyBorder="1" applyAlignment="1">
      <alignment horizontal="left" vertical="center"/>
    </xf>
    <xf numFmtId="0" fontId="13" fillId="10" borderId="1" xfId="6" applyFont="1" applyFill="1" applyBorder="1" applyAlignment="1">
      <alignment horizontal="center" vertical="center" wrapText="1"/>
    </xf>
    <xf numFmtId="0" fontId="13" fillId="10" borderId="8" xfId="6" applyFont="1" applyFill="1" applyBorder="1" applyAlignment="1">
      <alignment horizontal="center" vertical="center" wrapText="1"/>
    </xf>
    <xf numFmtId="9" fontId="12" fillId="0" borderId="1" xfId="7" applyFont="1" applyFill="1" applyBorder="1" applyAlignment="1">
      <alignment horizontal="left" vertical="center"/>
    </xf>
    <xf numFmtId="0" fontId="12" fillId="2" borderId="1" xfId="6" applyFont="1" applyFill="1" applyBorder="1" applyAlignment="1">
      <alignment horizontal="left" vertical="center" wrapText="1"/>
    </xf>
    <xf numFmtId="0" fontId="12" fillId="2" borderId="1" xfId="6" applyFont="1" applyFill="1" applyBorder="1" applyAlignment="1">
      <alignment horizontal="left" vertical="center"/>
    </xf>
    <xf numFmtId="14" fontId="12" fillId="2" borderId="1"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3" fontId="12" fillId="0" borderId="5" xfId="6" applyNumberFormat="1" applyFont="1" applyFill="1" applyBorder="1" applyAlignment="1">
      <alignment horizontal="left" vertical="center"/>
    </xf>
    <xf numFmtId="172" fontId="15" fillId="9" borderId="1" xfId="5" applyNumberFormat="1" applyFont="1" applyFill="1" applyBorder="1" applyAlignment="1">
      <alignment horizontal="right" vertical="center" wrapText="1"/>
    </xf>
    <xf numFmtId="0" fontId="12" fillId="2" borderId="8" xfId="6" applyFont="1" applyFill="1" applyBorder="1" applyAlignment="1">
      <alignment horizontal="center" vertical="center" wrapText="1"/>
    </xf>
    <xf numFmtId="0" fontId="12" fillId="0" borderId="8" xfId="6" applyFont="1" applyFill="1" applyBorder="1" applyAlignment="1">
      <alignment horizontal="justify" vertical="center" wrapText="1"/>
    </xf>
    <xf numFmtId="0" fontId="12" fillId="0" borderId="8" xfId="6" applyFont="1" applyFill="1" applyBorder="1" applyAlignment="1">
      <alignment horizontal="center" vertical="center" wrapText="1"/>
    </xf>
    <xf numFmtId="172" fontId="6" fillId="8" borderId="1" xfId="5" applyNumberFormat="1" applyFont="1" applyFill="1" applyBorder="1" applyAlignment="1">
      <alignment horizontal="left" vertical="center"/>
    </xf>
    <xf numFmtId="172" fontId="15" fillId="2" borderId="4" xfId="5" applyNumberFormat="1" applyFont="1" applyFill="1" applyBorder="1" applyAlignment="1">
      <alignment horizontal="right" vertical="center" wrapText="1"/>
    </xf>
    <xf numFmtId="172" fontId="15" fillId="2" borderId="1" xfId="5" applyNumberFormat="1" applyFont="1" applyFill="1" applyBorder="1" applyAlignment="1">
      <alignment horizontal="right" vertical="center" wrapText="1"/>
    </xf>
    <xf numFmtId="172" fontId="16" fillId="2" borderId="1" xfId="5" applyNumberFormat="1" applyFont="1" applyFill="1" applyBorder="1" applyAlignment="1">
      <alignment horizontal="right" vertical="center" wrapText="1"/>
    </xf>
    <xf numFmtId="0" fontId="16" fillId="0" borderId="1" xfId="6" applyFont="1" applyFill="1" applyBorder="1" applyAlignment="1">
      <alignment horizontal="center" vertical="center" wrapText="1"/>
    </xf>
    <xf numFmtId="0" fontId="16" fillId="2" borderId="8" xfId="6" applyFont="1" applyFill="1" applyBorder="1" applyAlignment="1">
      <alignment horizontal="center" vertical="center" wrapText="1"/>
    </xf>
    <xf numFmtId="0" fontId="17" fillId="11" borderId="1" xfId="6" applyFont="1" applyFill="1" applyBorder="1" applyAlignment="1">
      <alignment horizontal="justify" vertical="center" wrapText="1"/>
    </xf>
    <xf numFmtId="0" fontId="16" fillId="11" borderId="8" xfId="6" applyFont="1" applyFill="1" applyBorder="1" applyAlignment="1">
      <alignment horizontal="justify" vertical="center" wrapText="1"/>
    </xf>
    <xf numFmtId="0" fontId="16" fillId="2" borderId="1" xfId="6" applyFont="1" applyFill="1" applyBorder="1" applyAlignment="1">
      <alignment horizontal="center" vertical="center" wrapText="1"/>
    </xf>
    <xf numFmtId="0" fontId="16" fillId="0" borderId="5" xfId="6" applyFont="1" applyFill="1" applyBorder="1" applyAlignment="1">
      <alignment horizontal="justify" vertical="center" wrapText="1"/>
    </xf>
    <xf numFmtId="0" fontId="12" fillId="0" borderId="5" xfId="6" applyFont="1" applyFill="1" applyBorder="1" applyAlignment="1">
      <alignment horizontal="center" vertical="center" wrapText="1"/>
    </xf>
    <xf numFmtId="172" fontId="5" fillId="7" borderId="1" xfId="5" applyNumberFormat="1" applyFont="1" applyFill="1" applyBorder="1" applyAlignment="1">
      <alignment horizontal="right" vertical="center" wrapText="1"/>
    </xf>
    <xf numFmtId="172" fontId="5" fillId="7" borderId="4" xfId="5" applyNumberFormat="1" applyFont="1" applyFill="1" applyBorder="1" applyAlignment="1">
      <alignment horizontal="right" vertical="center" wrapText="1"/>
    </xf>
    <xf numFmtId="0" fontId="5" fillId="7" borderId="5" xfId="6" applyFont="1" applyFill="1" applyBorder="1" applyAlignment="1">
      <alignment horizontal="center" vertical="center" wrapText="1"/>
    </xf>
    <xf numFmtId="172" fontId="5" fillId="9" borderId="4" xfId="5" applyNumberFormat="1" applyFont="1" applyFill="1" applyBorder="1" applyAlignment="1">
      <alignment horizontal="right" vertical="center" wrapText="1"/>
    </xf>
    <xf numFmtId="172" fontId="5" fillId="10" borderId="1" xfId="5" applyNumberFormat="1" applyFont="1" applyFill="1" applyBorder="1" applyAlignment="1">
      <alignment horizontal="right" vertical="center" wrapText="1"/>
    </xf>
    <xf numFmtId="172" fontId="5" fillId="10" borderId="4" xfId="5" applyNumberFormat="1" applyFont="1" applyFill="1" applyBorder="1" applyAlignment="1">
      <alignment horizontal="right" vertical="center" wrapText="1"/>
    </xf>
    <xf numFmtId="172" fontId="6" fillId="10" borderId="1" xfId="5" applyNumberFormat="1" applyFont="1" applyFill="1" applyBorder="1" applyAlignment="1">
      <alignment horizontal="right" vertical="center" wrapText="1"/>
    </xf>
    <xf numFmtId="172" fontId="12" fillId="2" borderId="1" xfId="5" applyNumberFormat="1" applyFont="1" applyFill="1" applyBorder="1" applyAlignment="1">
      <alignment horizontal="right" vertical="center" wrapText="1"/>
    </xf>
    <xf numFmtId="0" fontId="13" fillId="10" borderId="0" xfId="6" applyFont="1" applyFill="1" applyBorder="1" applyAlignment="1">
      <alignment horizontal="right" vertical="center" wrapText="1"/>
    </xf>
    <xf numFmtId="0" fontId="12" fillId="0" borderId="5" xfId="6" applyFont="1" applyFill="1" applyBorder="1" applyAlignment="1">
      <alignment horizontal="left" vertical="center"/>
    </xf>
    <xf numFmtId="172" fontId="6" fillId="2" borderId="0" xfId="5" applyNumberFormat="1" applyFont="1" applyFill="1" applyBorder="1" applyAlignment="1">
      <alignment horizontal="right" vertical="center" wrapText="1"/>
    </xf>
    <xf numFmtId="172" fontId="5" fillId="2" borderId="0" xfId="5" applyNumberFormat="1" applyFont="1" applyFill="1" applyBorder="1" applyAlignment="1">
      <alignment horizontal="right" vertical="center" wrapText="1"/>
    </xf>
    <xf numFmtId="173" fontId="12" fillId="0" borderId="1" xfId="3" applyNumberFormat="1" applyFont="1" applyFill="1" applyBorder="1" applyAlignment="1">
      <alignment horizontal="left" vertical="center"/>
    </xf>
    <xf numFmtId="173" fontId="12" fillId="0" borderId="5" xfId="3" applyNumberFormat="1" applyFont="1" applyFill="1" applyBorder="1" applyAlignment="1">
      <alignment horizontal="left" vertical="center"/>
    </xf>
    <xf numFmtId="0" fontId="12" fillId="2" borderId="0" xfId="6" applyFont="1" applyFill="1" applyAlignment="1">
      <alignment horizontal="left" vertical="center"/>
    </xf>
    <xf numFmtId="172" fontId="12" fillId="2" borderId="1" xfId="5" applyNumberFormat="1" applyFont="1" applyFill="1" applyBorder="1" applyAlignment="1">
      <alignment horizontal="left" vertical="center"/>
    </xf>
    <xf numFmtId="173" fontId="13" fillId="9" borderId="4" xfId="7" applyNumberFormat="1" applyFont="1" applyFill="1" applyBorder="1" applyAlignment="1">
      <alignment horizontal="center" vertical="center"/>
    </xf>
    <xf numFmtId="173" fontId="13" fillId="9" borderId="1" xfId="7" applyNumberFormat="1" applyFont="1" applyFill="1" applyBorder="1" applyAlignment="1">
      <alignment horizontal="center" vertical="center"/>
    </xf>
    <xf numFmtId="173" fontId="13" fillId="10" borderId="4" xfId="3" applyNumberFormat="1" applyFont="1" applyFill="1" applyBorder="1" applyAlignment="1">
      <alignment horizontal="center" vertical="center"/>
    </xf>
    <xf numFmtId="173" fontId="13" fillId="10" borderId="1" xfId="3" applyNumberFormat="1" applyFont="1" applyFill="1" applyBorder="1" applyAlignment="1">
      <alignment horizontal="center" vertical="center"/>
    </xf>
    <xf numFmtId="165" fontId="13" fillId="10" borderId="1" xfId="6" applyNumberFormat="1" applyFont="1" applyFill="1" applyBorder="1" applyAlignment="1">
      <alignment horizontal="right" vertical="center" wrapText="1"/>
    </xf>
    <xf numFmtId="165" fontId="13" fillId="10" borderId="4" xfId="6" applyNumberFormat="1" applyFont="1" applyFill="1" applyBorder="1" applyAlignment="1">
      <alignment horizontal="right" vertical="center" wrapText="1"/>
    </xf>
    <xf numFmtId="0" fontId="12" fillId="2" borderId="4" xfId="6" applyFont="1" applyFill="1" applyBorder="1" applyAlignment="1">
      <alignment horizontal="left" vertical="center"/>
    </xf>
    <xf numFmtId="9" fontId="12" fillId="2" borderId="1" xfId="7" applyFont="1" applyFill="1" applyBorder="1" applyAlignment="1">
      <alignment horizontal="left" vertical="center"/>
    </xf>
    <xf numFmtId="173" fontId="12" fillId="2" borderId="1" xfId="3" applyNumberFormat="1" applyFont="1" applyFill="1" applyBorder="1" applyAlignment="1">
      <alignment horizontal="left" vertical="center"/>
    </xf>
    <xf numFmtId="173" fontId="12" fillId="2" borderId="1" xfId="3" applyNumberFormat="1" applyFont="1" applyFill="1" applyBorder="1" applyAlignment="1">
      <alignment horizontal="center" vertical="top"/>
    </xf>
    <xf numFmtId="173" fontId="12" fillId="2" borderId="5" xfId="3" applyNumberFormat="1" applyFont="1" applyFill="1" applyBorder="1" applyAlignment="1">
      <alignment horizontal="left" vertical="center"/>
    </xf>
    <xf numFmtId="173" fontId="18" fillId="2" borderId="1" xfId="3" applyNumberFormat="1" applyFont="1" applyFill="1" applyBorder="1" applyAlignment="1">
      <alignment horizontal="right" vertical="center" wrapText="1"/>
    </xf>
    <xf numFmtId="0" fontId="18" fillId="2" borderId="1" xfId="6" applyFont="1" applyFill="1" applyBorder="1" applyAlignment="1">
      <alignment horizontal="center" vertical="center" wrapText="1"/>
    </xf>
    <xf numFmtId="0" fontId="6" fillId="2" borderId="1" xfId="6" applyFont="1" applyFill="1" applyBorder="1" applyAlignment="1">
      <alignment horizontal="center" vertical="center" wrapText="1"/>
    </xf>
    <xf numFmtId="0" fontId="12" fillId="2" borderId="9" xfId="6" applyFont="1" applyFill="1" applyBorder="1" applyAlignment="1">
      <alignment horizontal="center" vertical="center" wrapText="1"/>
    </xf>
    <xf numFmtId="0" fontId="12" fillId="2" borderId="0" xfId="6" applyFont="1" applyFill="1" applyBorder="1" applyAlignment="1">
      <alignment horizontal="center" vertical="center" wrapText="1"/>
    </xf>
    <xf numFmtId="178" fontId="12" fillId="2" borderId="1" xfId="3" applyNumberFormat="1" applyFont="1" applyFill="1" applyBorder="1" applyAlignment="1">
      <alignment horizontal="left" vertical="center"/>
    </xf>
    <xf numFmtId="173" fontId="6" fillId="2" borderId="1" xfId="3" applyNumberFormat="1" applyFont="1" applyFill="1" applyBorder="1" applyAlignment="1">
      <alignment horizontal="right" vertical="center" wrapText="1"/>
    </xf>
    <xf numFmtId="0" fontId="6" fillId="2" borderId="10" xfId="6" applyFont="1" applyFill="1" applyBorder="1" applyAlignment="1">
      <alignment horizontal="center" vertical="center" wrapText="1"/>
    </xf>
    <xf numFmtId="0" fontId="6" fillId="0" borderId="10" xfId="6" applyFont="1" applyFill="1" applyBorder="1" applyAlignment="1">
      <alignment horizontal="justify" vertical="center" wrapText="1"/>
    </xf>
    <xf numFmtId="172" fontId="19" fillId="9" borderId="1" xfId="5" applyNumberFormat="1" applyFont="1" applyFill="1" applyBorder="1" applyAlignment="1">
      <alignment horizontal="right" vertical="center" wrapText="1"/>
    </xf>
    <xf numFmtId="172" fontId="19" fillId="2" borderId="4" xfId="5" applyNumberFormat="1" applyFont="1" applyFill="1" applyBorder="1" applyAlignment="1">
      <alignment horizontal="right" vertical="center" wrapText="1"/>
    </xf>
    <xf numFmtId="172" fontId="19" fillId="2" borderId="1" xfId="5" applyNumberFormat="1" applyFont="1" applyFill="1" applyBorder="1" applyAlignment="1">
      <alignment horizontal="right" vertical="center" wrapText="1"/>
    </xf>
    <xf numFmtId="173" fontId="19" fillId="2" borderId="1" xfId="3" applyNumberFormat="1" applyFont="1" applyFill="1" applyBorder="1" applyAlignment="1">
      <alignment horizontal="right" vertical="center" wrapText="1"/>
    </xf>
    <xf numFmtId="0" fontId="19" fillId="2" borderId="10" xfId="6" applyFont="1" applyFill="1" applyBorder="1" applyAlignment="1">
      <alignment horizontal="center" vertical="center" wrapText="1"/>
    </xf>
    <xf numFmtId="0" fontId="19" fillId="0" borderId="1" xfId="6" applyFont="1" applyFill="1" applyBorder="1" applyAlignment="1">
      <alignment horizontal="justify" vertical="center" wrapText="1"/>
    </xf>
    <xf numFmtId="173" fontId="16" fillId="2" borderId="1" xfId="3" applyNumberFormat="1" applyFont="1" applyFill="1" applyBorder="1" applyAlignment="1">
      <alignment horizontal="right" vertical="center" wrapText="1"/>
    </xf>
    <xf numFmtId="0" fontId="6" fillId="0" borderId="1" xfId="6" applyFont="1" applyFill="1" applyBorder="1" applyAlignment="1">
      <alignment horizontal="justify" vertical="center" wrapText="1"/>
    </xf>
    <xf numFmtId="14" fontId="12" fillId="2" borderId="1" xfId="3" applyNumberFormat="1" applyFont="1" applyFill="1" applyBorder="1" applyAlignment="1">
      <alignment horizontal="left" vertical="center"/>
    </xf>
    <xf numFmtId="0" fontId="6" fillId="2" borderId="9" xfId="6" applyFont="1" applyFill="1" applyBorder="1" applyAlignment="1">
      <alignment horizontal="center" vertical="center" wrapText="1"/>
    </xf>
    <xf numFmtId="0" fontId="6" fillId="2" borderId="11" xfId="6" applyFont="1" applyFill="1" applyBorder="1" applyAlignment="1">
      <alignment horizontal="center" vertical="center" wrapText="1"/>
    </xf>
    <xf numFmtId="0" fontId="6" fillId="0" borderId="9" xfId="6" applyFont="1" applyFill="1" applyBorder="1" applyAlignment="1">
      <alignment horizontal="justify" vertical="center" wrapText="1"/>
    </xf>
    <xf numFmtId="173" fontId="12" fillId="2" borderId="1" xfId="7" applyNumberFormat="1" applyFont="1" applyFill="1" applyBorder="1" applyAlignment="1">
      <alignment horizontal="left" vertical="center"/>
    </xf>
    <xf numFmtId="173" fontId="12" fillId="2" borderId="1" xfId="3" applyNumberFormat="1" applyFont="1" applyFill="1" applyBorder="1" applyAlignment="1">
      <alignment horizontal="left" vertical="center" wrapText="1"/>
    </xf>
    <xf numFmtId="0" fontId="6" fillId="0" borderId="1"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6" fillId="0" borderId="3" xfId="6" applyFont="1" applyFill="1" applyBorder="1" applyAlignment="1">
      <alignment horizontal="justify" vertical="center" wrapText="1"/>
    </xf>
    <xf numFmtId="164" fontId="12" fillId="2" borderId="1" xfId="3" applyFont="1" applyFill="1" applyBorder="1" applyAlignment="1">
      <alignment horizontal="left" vertical="center"/>
    </xf>
    <xf numFmtId="172" fontId="20" fillId="2" borderId="1" xfId="5" applyNumberFormat="1" applyFont="1" applyFill="1" applyBorder="1" applyAlignment="1">
      <alignment horizontal="right" vertical="center" wrapText="1"/>
    </xf>
    <xf numFmtId="0" fontId="20" fillId="0" borderId="1" xfId="6" applyFont="1" applyFill="1" applyBorder="1" applyAlignment="1">
      <alignment horizontal="center" vertical="center" wrapText="1"/>
    </xf>
    <xf numFmtId="172" fontId="13" fillId="9" borderId="1" xfId="5" applyNumberFormat="1" applyFont="1" applyFill="1" applyBorder="1" applyAlignment="1">
      <alignment horizontal="right" vertical="center" wrapText="1"/>
    </xf>
    <xf numFmtId="172" fontId="13" fillId="2" borderId="4" xfId="5" applyNumberFormat="1" applyFont="1" applyFill="1" applyBorder="1" applyAlignment="1">
      <alignment horizontal="right" vertical="center" wrapText="1"/>
    </xf>
    <xf numFmtId="172" fontId="13" fillId="2" borderId="1" xfId="5" applyNumberFormat="1" applyFont="1" applyFill="1" applyBorder="1" applyAlignment="1">
      <alignment horizontal="right" vertical="center" wrapText="1"/>
    </xf>
    <xf numFmtId="164" fontId="13" fillId="7" borderId="4" xfId="7" applyNumberFormat="1" applyFont="1" applyFill="1" applyBorder="1" applyAlignment="1">
      <alignment horizontal="center" vertical="center"/>
    </xf>
    <xf numFmtId="164" fontId="13" fillId="7" borderId="1" xfId="7" applyNumberFormat="1" applyFont="1" applyFill="1" applyBorder="1" applyAlignment="1">
      <alignment horizontal="center" vertical="center"/>
    </xf>
    <xf numFmtId="173" fontId="12" fillId="7" borderId="1" xfId="3" applyNumberFormat="1" applyFont="1" applyFill="1" applyBorder="1" applyAlignment="1">
      <alignment horizontal="left" vertical="center"/>
    </xf>
    <xf numFmtId="172" fontId="13" fillId="7" borderId="5" xfId="6" applyNumberFormat="1" applyFont="1" applyFill="1" applyBorder="1" applyAlignment="1">
      <alignment horizontal="left" vertical="center"/>
    </xf>
    <xf numFmtId="0" fontId="13" fillId="0" borderId="10" xfId="6" applyFont="1" applyFill="1" applyBorder="1" applyAlignment="1">
      <alignment vertical="center" textRotation="90"/>
    </xf>
    <xf numFmtId="164" fontId="13" fillId="9" borderId="4" xfId="7" applyNumberFormat="1" applyFont="1" applyFill="1" applyBorder="1" applyAlignment="1">
      <alignment horizontal="center" vertical="center"/>
    </xf>
    <xf numFmtId="164" fontId="13" fillId="9" borderId="1" xfId="7" applyNumberFormat="1" applyFont="1" applyFill="1" applyBorder="1" applyAlignment="1">
      <alignment horizontal="center" vertical="center"/>
    </xf>
    <xf numFmtId="172" fontId="13" fillId="9" borderId="5" xfId="6" applyNumberFormat="1" applyFont="1" applyFill="1" applyBorder="1" applyAlignment="1">
      <alignment horizontal="left" vertical="center"/>
    </xf>
    <xf numFmtId="174" fontId="13" fillId="10" borderId="4" xfId="3" applyNumberFormat="1" applyFont="1" applyFill="1" applyBorder="1" applyAlignment="1">
      <alignment horizontal="center" vertical="center"/>
    </xf>
    <xf numFmtId="174" fontId="13" fillId="10" borderId="1" xfId="3" applyNumberFormat="1" applyFont="1" applyFill="1" applyBorder="1" applyAlignment="1">
      <alignment horizontal="center" vertical="center"/>
    </xf>
    <xf numFmtId="177" fontId="13" fillId="10" borderId="10" xfId="6" applyNumberFormat="1" applyFont="1" applyFill="1" applyBorder="1" applyAlignment="1">
      <alignment vertical="center" wrapText="1"/>
    </xf>
    <xf numFmtId="0" fontId="13" fillId="10" borderId="10" xfId="6" applyFont="1" applyFill="1" applyBorder="1" applyAlignment="1">
      <alignment horizontal="center" vertical="center" wrapText="1"/>
    </xf>
    <xf numFmtId="0" fontId="13" fillId="10" borderId="10" xfId="6" applyFont="1" applyFill="1" applyBorder="1" applyAlignment="1">
      <alignment horizontal="center" wrapText="1"/>
    </xf>
    <xf numFmtId="0" fontId="14" fillId="10" borderId="1" xfId="6" applyFont="1" applyFill="1" applyBorder="1" applyAlignment="1">
      <alignment horizontal="justify" vertical="center" wrapText="1"/>
    </xf>
    <xf numFmtId="0" fontId="12" fillId="2" borderId="10" xfId="6" applyFont="1" applyFill="1" applyBorder="1" applyAlignment="1">
      <alignment horizontal="center" vertical="center" wrapText="1"/>
    </xf>
    <xf numFmtId="177" fontId="16" fillId="2"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2" borderId="1" xfId="6" applyFont="1" applyFill="1" applyBorder="1" applyAlignment="1">
      <alignment horizontal="center" wrapText="1"/>
    </xf>
    <xf numFmtId="0" fontId="16" fillId="0" borderId="1" xfId="6" applyFont="1" applyFill="1" applyBorder="1" applyAlignment="1">
      <alignment horizontal="justify" vertical="center" wrapText="1"/>
    </xf>
    <xf numFmtId="172" fontId="17" fillId="9" borderId="1" xfId="5" applyNumberFormat="1" applyFont="1" applyFill="1" applyBorder="1" applyAlignment="1">
      <alignment horizontal="right" vertical="center" wrapText="1"/>
    </xf>
    <xf numFmtId="172" fontId="17" fillId="2" borderId="4" xfId="5" applyNumberFormat="1" applyFont="1" applyFill="1" applyBorder="1" applyAlignment="1">
      <alignment horizontal="right" vertical="center" wrapText="1"/>
    </xf>
    <xf numFmtId="172" fontId="17" fillId="2" borderId="1" xfId="5" applyNumberFormat="1" applyFont="1" applyFill="1" applyBorder="1" applyAlignment="1">
      <alignment horizontal="right" vertical="center" wrapText="1"/>
    </xf>
    <xf numFmtId="177" fontId="17" fillId="2" borderId="1" xfId="6" applyNumberFormat="1" applyFont="1" applyFill="1" applyBorder="1" applyAlignment="1">
      <alignment vertical="center" wrapText="1"/>
    </xf>
    <xf numFmtId="0" fontId="17" fillId="0" borderId="1" xfId="6" applyFont="1" applyBorder="1" applyAlignment="1">
      <alignment horizontal="center" vertical="center" wrapText="1"/>
    </xf>
    <xf numFmtId="0" fontId="17" fillId="0" borderId="1" xfId="6" applyFont="1" applyBorder="1" applyAlignment="1">
      <alignment horizontal="center" wrapText="1"/>
    </xf>
    <xf numFmtId="0" fontId="17" fillId="2" borderId="1" xfId="6" applyFont="1" applyFill="1" applyBorder="1" applyAlignment="1">
      <alignment horizontal="center" wrapText="1"/>
    </xf>
    <xf numFmtId="0" fontId="17" fillId="0" borderId="1" xfId="6" applyFont="1" applyFill="1" applyBorder="1" applyAlignment="1">
      <alignment horizontal="justify" vertical="center" wrapText="1"/>
    </xf>
    <xf numFmtId="177" fontId="12" fillId="2" borderId="1" xfId="6" applyNumberFormat="1" applyFont="1" applyFill="1" applyBorder="1" applyAlignment="1">
      <alignment vertical="center" wrapText="1"/>
    </xf>
    <xf numFmtId="0" fontId="12" fillId="0" borderId="1" xfId="6" applyFont="1" applyBorder="1" applyAlignment="1">
      <alignment horizontal="center" vertical="center" wrapText="1"/>
    </xf>
    <xf numFmtId="0" fontId="12" fillId="0" borderId="1" xfId="6" applyFont="1" applyBorder="1" applyAlignment="1">
      <alignment horizontal="center" wrapText="1"/>
    </xf>
    <xf numFmtId="0" fontId="12" fillId="2" borderId="1" xfId="6" applyFont="1" applyFill="1" applyBorder="1" applyAlignment="1">
      <alignment horizontal="center" wrapText="1"/>
    </xf>
    <xf numFmtId="0" fontId="21" fillId="0" borderId="1" xfId="6" applyFont="1" applyFill="1" applyBorder="1" applyAlignment="1">
      <alignment horizontal="justify" vertical="center" wrapText="1"/>
    </xf>
    <xf numFmtId="0" fontId="6" fillId="0" borderId="1" xfId="6" applyFont="1" applyBorder="1" applyAlignment="1">
      <alignment horizontal="justify" vertical="center" wrapText="1"/>
    </xf>
    <xf numFmtId="164" fontId="13" fillId="10" borderId="4" xfId="3" applyFont="1" applyFill="1" applyBorder="1" applyAlignment="1">
      <alignment horizontal="center" vertical="center"/>
    </xf>
    <xf numFmtId="164" fontId="13" fillId="10" borderId="1" xfId="3" applyFont="1" applyFill="1" applyBorder="1" applyAlignment="1">
      <alignment horizontal="center" vertical="center"/>
    </xf>
    <xf numFmtId="0" fontId="14" fillId="10" borderId="1" xfId="6" applyFont="1" applyFill="1" applyBorder="1" applyAlignment="1">
      <alignment horizontal="center" vertical="center" wrapText="1"/>
    </xf>
    <xf numFmtId="9" fontId="13" fillId="2" borderId="1" xfId="7" applyFont="1" applyFill="1" applyBorder="1" applyAlignment="1">
      <alignment horizontal="left" vertical="center"/>
    </xf>
    <xf numFmtId="173" fontId="16" fillId="2" borderId="5" xfId="3" applyNumberFormat="1" applyFont="1" applyFill="1" applyBorder="1" applyAlignment="1">
      <alignment horizontal="left" vertical="center"/>
    </xf>
    <xf numFmtId="0" fontId="6" fillId="0" borderId="1" xfId="6" applyNumberFormat="1" applyFont="1" applyFill="1" applyBorder="1" applyAlignment="1">
      <alignment horizontal="justify" vertical="center" wrapText="1"/>
    </xf>
    <xf numFmtId="0" fontId="21" fillId="2" borderId="1" xfId="6" applyFont="1" applyFill="1" applyBorder="1" applyAlignment="1">
      <alignment horizontal="center" vertical="center" wrapText="1"/>
    </xf>
    <xf numFmtId="0" fontId="21" fillId="0" borderId="1" xfId="6" applyFont="1" applyBorder="1" applyAlignment="1">
      <alignment horizontal="center" vertical="center" wrapText="1"/>
    </xf>
    <xf numFmtId="0" fontId="6" fillId="0" borderId="12" xfId="6" applyFont="1" applyFill="1" applyBorder="1" applyAlignment="1">
      <alignment horizontal="justify" vertical="center" wrapText="1"/>
    </xf>
    <xf numFmtId="0" fontId="12" fillId="10" borderId="4" xfId="6" applyFont="1" applyFill="1" applyBorder="1" applyAlignment="1">
      <alignment horizontal="left" vertical="center"/>
    </xf>
    <xf numFmtId="172" fontId="13" fillId="10" borderId="5" xfId="6" applyNumberFormat="1" applyFont="1" applyFill="1" applyBorder="1" applyAlignment="1">
      <alignment horizontal="left" vertical="center"/>
    </xf>
    <xf numFmtId="177" fontId="13" fillId="10" borderId="3" xfId="6" applyNumberFormat="1" applyFont="1" applyFill="1" applyBorder="1" applyAlignment="1">
      <alignment vertical="center" wrapText="1"/>
    </xf>
    <xf numFmtId="0" fontId="14" fillId="10" borderId="10" xfId="6" applyFont="1" applyFill="1" applyBorder="1" applyAlignment="1">
      <alignment horizontal="justify" vertical="center" wrapText="1"/>
    </xf>
    <xf numFmtId="177" fontId="12" fillId="2" borderId="1" xfId="6" applyNumberFormat="1" applyFont="1" applyFill="1" applyBorder="1" applyAlignment="1">
      <alignment horizontal="left" vertical="center"/>
    </xf>
    <xf numFmtId="0" fontId="12" fillId="2" borderId="5" xfId="6" applyFont="1" applyFill="1" applyBorder="1" applyAlignment="1">
      <alignment horizontal="left" vertical="center"/>
    </xf>
    <xf numFmtId="172" fontId="12" fillId="2" borderId="5" xfId="6" applyNumberFormat="1" applyFont="1" applyFill="1" applyBorder="1" applyAlignment="1">
      <alignment horizontal="left" vertical="center"/>
    </xf>
    <xf numFmtId="172" fontId="17" fillId="9" borderId="3" xfId="5" applyNumberFormat="1" applyFont="1" applyFill="1" applyBorder="1" applyAlignment="1">
      <alignment horizontal="right" vertical="center" wrapText="1"/>
    </xf>
    <xf numFmtId="172" fontId="17" fillId="2" borderId="7" xfId="5" applyNumberFormat="1" applyFont="1" applyFill="1" applyBorder="1" applyAlignment="1">
      <alignment horizontal="right" vertical="center" wrapText="1"/>
    </xf>
    <xf numFmtId="172" fontId="17" fillId="2" borderId="3" xfId="5" applyNumberFormat="1" applyFont="1" applyFill="1" applyBorder="1" applyAlignment="1">
      <alignment horizontal="right" vertical="center" wrapText="1"/>
    </xf>
    <xf numFmtId="177" fontId="17" fillId="2" borderId="3" xfId="6" applyNumberFormat="1" applyFont="1" applyFill="1" applyBorder="1" applyAlignment="1">
      <alignment vertical="center" wrapText="1"/>
    </xf>
    <xf numFmtId="0" fontId="17" fillId="0" borderId="8" xfId="6" applyFont="1" applyBorder="1" applyAlignment="1">
      <alignment horizontal="center" vertical="center" wrapText="1"/>
    </xf>
    <xf numFmtId="0" fontId="17" fillId="2" borderId="8" xfId="6" applyFont="1" applyFill="1" applyBorder="1" applyAlignment="1">
      <alignment horizontal="center" vertical="center" wrapText="1"/>
    </xf>
    <xf numFmtId="0" fontId="17" fillId="2" borderId="1" xfId="6" applyFont="1" applyFill="1" applyBorder="1" applyAlignment="1">
      <alignment horizontal="justify" vertical="center" wrapText="1"/>
    </xf>
    <xf numFmtId="172" fontId="12" fillId="7" borderId="1" xfId="5" applyNumberFormat="1" applyFont="1" applyFill="1" applyBorder="1" applyAlignment="1">
      <alignment horizontal="left" vertical="center"/>
    </xf>
    <xf numFmtId="177" fontId="12" fillId="2" borderId="13" xfId="6" applyNumberFormat="1" applyFont="1" applyFill="1" applyBorder="1" applyAlignment="1">
      <alignment vertical="center" wrapText="1"/>
    </xf>
    <xf numFmtId="0" fontId="21" fillId="0" borderId="8" xfId="6" applyFont="1" applyBorder="1" applyAlignment="1">
      <alignment horizontal="center" vertical="center" wrapText="1"/>
    </xf>
    <xf numFmtId="0" fontId="6" fillId="2" borderId="8" xfId="6" applyFont="1" applyFill="1" applyBorder="1" applyAlignment="1">
      <alignment horizontal="center" vertical="center" wrapText="1"/>
    </xf>
    <xf numFmtId="0" fontId="6" fillId="2" borderId="1" xfId="6" applyFont="1" applyFill="1" applyBorder="1" applyAlignment="1">
      <alignment horizontal="justify" vertical="center" wrapText="1"/>
    </xf>
    <xf numFmtId="177" fontId="12" fillId="2" borderId="3" xfId="6" applyNumberFormat="1" applyFont="1" applyFill="1" applyBorder="1" applyAlignment="1">
      <alignment vertical="center" wrapText="1"/>
    </xf>
    <xf numFmtId="0" fontId="21" fillId="0" borderId="1" xfId="6" applyFont="1" applyBorder="1" applyAlignment="1">
      <alignment horizontal="justify" vertical="center" wrapText="1"/>
    </xf>
    <xf numFmtId="0" fontId="12" fillId="2" borderId="4" xfId="6" applyFont="1" applyFill="1" applyBorder="1" applyAlignment="1">
      <alignment horizontal="left" vertical="center" wrapText="1"/>
    </xf>
    <xf numFmtId="0" fontId="16" fillId="0" borderId="1" xfId="6" applyFont="1" applyBorder="1" applyAlignment="1">
      <alignment horizontal="justify" vertical="center" wrapText="1"/>
    </xf>
    <xf numFmtId="177" fontId="12" fillId="2" borderId="12" xfId="6" applyNumberFormat="1" applyFont="1" applyFill="1" applyBorder="1" applyAlignment="1">
      <alignment vertical="center" wrapText="1"/>
    </xf>
    <xf numFmtId="172" fontId="12" fillId="7" borderId="4" xfId="6" applyNumberFormat="1" applyFont="1" applyFill="1" applyBorder="1" applyAlignment="1">
      <alignment horizontal="left" vertical="center"/>
    </xf>
    <xf numFmtId="172" fontId="12" fillId="7" borderId="1" xfId="6" applyNumberFormat="1" applyFont="1" applyFill="1" applyBorder="1" applyAlignment="1">
      <alignment horizontal="left" vertical="center"/>
    </xf>
    <xf numFmtId="0" fontId="12" fillId="7" borderId="4" xfId="6" applyFont="1" applyFill="1" applyBorder="1" applyAlignment="1">
      <alignment horizontal="left" vertical="center"/>
    </xf>
    <xf numFmtId="172" fontId="5" fillId="7" borderId="5" xfId="5" applyNumberFormat="1" applyFont="1" applyFill="1" applyBorder="1" applyAlignment="1">
      <alignment horizontal="right" vertical="center" wrapText="1"/>
    </xf>
    <xf numFmtId="0" fontId="12" fillId="7" borderId="1" xfId="6" applyFont="1" applyFill="1" applyBorder="1" applyAlignment="1">
      <alignment horizontal="center" vertical="center" wrapText="1"/>
    </xf>
    <xf numFmtId="0" fontId="13" fillId="7" borderId="5" xfId="6" applyFont="1" applyFill="1" applyBorder="1" applyAlignment="1">
      <alignment horizontal="center" vertical="center"/>
    </xf>
    <xf numFmtId="0" fontId="12" fillId="9" borderId="4" xfId="6" applyFont="1" applyFill="1" applyBorder="1" applyAlignment="1">
      <alignment horizontal="left" vertical="center"/>
    </xf>
    <xf numFmtId="172" fontId="13" fillId="9" borderId="1" xfId="6" applyNumberFormat="1" applyFont="1" applyFill="1" applyBorder="1" applyAlignment="1">
      <alignment horizontal="left" vertical="center"/>
    </xf>
    <xf numFmtId="172" fontId="5" fillId="9" borderId="5" xfId="5" applyNumberFormat="1" applyFont="1" applyFill="1" applyBorder="1" applyAlignment="1">
      <alignment horizontal="right" vertical="center" wrapText="1"/>
    </xf>
    <xf numFmtId="172" fontId="13" fillId="10" borderId="8" xfId="6" applyNumberFormat="1" applyFont="1" applyFill="1" applyBorder="1" applyAlignment="1">
      <alignment horizontal="right" vertical="center" wrapText="1"/>
    </xf>
    <xf numFmtId="0" fontId="12" fillId="10" borderId="1" xfId="6" applyFont="1" applyFill="1" applyBorder="1" applyAlignment="1">
      <alignment horizontal="center" vertical="center" wrapText="1"/>
    </xf>
    <xf numFmtId="0" fontId="16" fillId="10" borderId="1" xfId="6" applyFont="1" applyFill="1" applyBorder="1" applyAlignment="1">
      <alignment horizontal="left" vertical="center"/>
    </xf>
    <xf numFmtId="172" fontId="6" fillId="2" borderId="5" xfId="5" applyNumberFormat="1" applyFont="1" applyFill="1" applyBorder="1" applyAlignment="1">
      <alignment horizontal="right" vertical="center" wrapText="1"/>
    </xf>
    <xf numFmtId="165" fontId="6" fillId="2" borderId="8" xfId="6" applyNumberFormat="1" applyFont="1" applyFill="1" applyBorder="1" applyAlignment="1">
      <alignment horizontal="right" vertical="center" wrapText="1"/>
    </xf>
    <xf numFmtId="0" fontId="12" fillId="2" borderId="1" xfId="6" applyFont="1" applyFill="1" applyBorder="1" applyAlignment="1">
      <alignment horizontal="justify" vertical="center" wrapText="1"/>
    </xf>
    <xf numFmtId="173" fontId="6" fillId="0" borderId="1" xfId="3" applyNumberFormat="1" applyFont="1" applyFill="1" applyBorder="1" applyAlignment="1">
      <alignment horizontal="center" vertical="center" wrapText="1"/>
    </xf>
    <xf numFmtId="165" fontId="6" fillId="2" borderId="1" xfId="6" applyNumberFormat="1" applyFont="1" applyFill="1" applyBorder="1" applyAlignment="1">
      <alignment horizontal="right" vertical="center" wrapText="1"/>
    </xf>
    <xf numFmtId="0" fontId="21" fillId="0" borderId="5" xfId="6" applyFont="1" applyBorder="1" applyAlignment="1">
      <alignment horizontal="justify" vertical="center" wrapText="1"/>
    </xf>
    <xf numFmtId="173" fontId="6" fillId="0" borderId="5" xfId="3" applyNumberFormat="1" applyFont="1" applyFill="1" applyBorder="1" applyAlignment="1">
      <alignment horizontal="center" vertical="center" wrapText="1"/>
    </xf>
    <xf numFmtId="0" fontId="21" fillId="2" borderId="8" xfId="6" applyFont="1" applyFill="1" applyBorder="1" applyAlignment="1">
      <alignment horizontal="center" vertical="center" wrapText="1"/>
    </xf>
    <xf numFmtId="0" fontId="21" fillId="2" borderId="5" xfId="6" applyFont="1" applyFill="1" applyBorder="1" applyAlignment="1">
      <alignment horizontal="justify" vertical="center" wrapText="1"/>
    </xf>
    <xf numFmtId="172" fontId="12" fillId="11" borderId="1" xfId="5" applyNumberFormat="1" applyFont="1" applyFill="1" applyBorder="1" applyAlignment="1">
      <alignment horizontal="left" vertical="center"/>
    </xf>
    <xf numFmtId="0" fontId="6" fillId="2" borderId="5" xfId="6" applyFont="1" applyFill="1" applyBorder="1" applyAlignment="1">
      <alignment horizontal="justify" vertical="center" wrapText="1"/>
    </xf>
    <xf numFmtId="0" fontId="6" fillId="0" borderId="5" xfId="6" applyFont="1" applyBorder="1" applyAlignment="1">
      <alignment horizontal="justify" vertical="center" wrapText="1"/>
    </xf>
    <xf numFmtId="172" fontId="12" fillId="9" borderId="4" xfId="6" applyNumberFormat="1" applyFont="1" applyFill="1" applyBorder="1" applyAlignment="1">
      <alignment horizontal="left" vertical="center"/>
    </xf>
    <xf numFmtId="172" fontId="12" fillId="9" borderId="1" xfId="6" applyNumberFormat="1" applyFont="1" applyFill="1" applyBorder="1" applyAlignment="1">
      <alignment horizontal="left" vertical="center"/>
    </xf>
    <xf numFmtId="172" fontId="12" fillId="10" borderId="4" xfId="6" applyNumberFormat="1" applyFont="1" applyFill="1" applyBorder="1" applyAlignment="1">
      <alignment horizontal="left" vertical="center"/>
    </xf>
    <xf numFmtId="172" fontId="12" fillId="10" borderId="1" xfId="6" applyNumberFormat="1" applyFont="1" applyFill="1" applyBorder="1" applyAlignment="1">
      <alignment horizontal="left" vertical="center"/>
    </xf>
    <xf numFmtId="172" fontId="13" fillId="10" borderId="10" xfId="6" applyNumberFormat="1" applyFont="1" applyFill="1" applyBorder="1" applyAlignment="1">
      <alignment horizontal="right" vertical="center" wrapText="1"/>
    </xf>
    <xf numFmtId="0" fontId="12" fillId="12" borderId="1" xfId="6" applyFont="1" applyFill="1" applyBorder="1" applyAlignment="1">
      <alignment horizontal="left" vertical="center"/>
    </xf>
    <xf numFmtId="172" fontId="12" fillId="0" borderId="1" xfId="5" applyNumberFormat="1" applyFont="1" applyFill="1" applyBorder="1" applyAlignment="1">
      <alignment vertical="center" wrapText="1"/>
    </xf>
    <xf numFmtId="165" fontId="21" fillId="2" borderId="1" xfId="6" applyNumberFormat="1" applyFont="1" applyFill="1" applyBorder="1" applyAlignment="1">
      <alignment horizontal="right" vertical="center" wrapText="1"/>
    </xf>
    <xf numFmtId="172" fontId="6" fillId="2" borderId="4" xfId="5" applyNumberFormat="1" applyFont="1" applyFill="1" applyBorder="1" applyAlignment="1">
      <alignment horizontal="right" vertical="center"/>
    </xf>
    <xf numFmtId="172" fontId="6" fillId="2" borderId="1" xfId="5" applyNumberFormat="1" applyFont="1" applyFill="1" applyBorder="1" applyAlignment="1">
      <alignment horizontal="right" vertical="center"/>
    </xf>
    <xf numFmtId="172" fontId="16" fillId="2" borderId="1" xfId="6" applyNumberFormat="1" applyFont="1" applyFill="1" applyBorder="1" applyAlignment="1">
      <alignment wrapText="1"/>
    </xf>
    <xf numFmtId="172" fontId="12" fillId="2" borderId="1" xfId="6" applyNumberFormat="1" applyFont="1" applyFill="1" applyBorder="1" applyAlignment="1">
      <alignment wrapText="1"/>
    </xf>
    <xf numFmtId="172" fontId="12" fillId="0" borderId="1" xfId="6" applyNumberFormat="1" applyFont="1" applyFill="1" applyBorder="1" applyAlignment="1">
      <alignment horizontal="left" vertical="center" wrapText="1"/>
    </xf>
    <xf numFmtId="172" fontId="16" fillId="2" borderId="1" xfId="5" applyNumberFormat="1" applyFont="1" applyFill="1" applyBorder="1" applyAlignment="1">
      <alignment horizontal="right" vertical="center"/>
    </xf>
    <xf numFmtId="172" fontId="16" fillId="0" borderId="1" xfId="5" applyNumberFormat="1" applyFont="1" applyFill="1" applyBorder="1" applyAlignment="1">
      <alignment vertical="center" wrapText="1"/>
    </xf>
    <xf numFmtId="165" fontId="16" fillId="2" borderId="1" xfId="6" applyNumberFormat="1" applyFont="1" applyFill="1" applyBorder="1" applyAlignment="1">
      <alignment horizontal="right" vertical="center" wrapText="1"/>
    </xf>
    <xf numFmtId="0" fontId="16" fillId="2" borderId="1" xfId="6" applyFont="1" applyFill="1" applyBorder="1" applyAlignment="1">
      <alignment horizontal="justify" vertical="center" wrapText="1"/>
    </xf>
    <xf numFmtId="165" fontId="12" fillId="0" borderId="1" xfId="6" applyNumberFormat="1" applyFont="1" applyFill="1" applyBorder="1" applyAlignment="1">
      <alignment horizontal="left" vertical="center"/>
    </xf>
    <xf numFmtId="0" fontId="21" fillId="2" borderId="1" xfId="6" applyFont="1" applyFill="1" applyBorder="1" applyAlignment="1">
      <alignment horizontal="justify" vertical="center" wrapText="1"/>
    </xf>
    <xf numFmtId="172" fontId="16" fillId="2" borderId="1" xfId="5" applyNumberFormat="1" applyFont="1" applyFill="1" applyBorder="1" applyAlignment="1">
      <alignment vertical="center" wrapText="1"/>
    </xf>
    <xf numFmtId="0" fontId="16" fillId="2" borderId="4" xfId="6" applyFont="1" applyFill="1" applyBorder="1" applyAlignment="1">
      <alignment vertical="center" wrapText="1"/>
    </xf>
    <xf numFmtId="0" fontId="12" fillId="2" borderId="3" xfId="6" applyFont="1" applyFill="1" applyBorder="1" applyAlignment="1">
      <alignment horizontal="center" vertical="center" wrapText="1"/>
    </xf>
    <xf numFmtId="173" fontId="13" fillId="9" borderId="5" xfId="3" applyNumberFormat="1" applyFont="1" applyFill="1" applyBorder="1" applyAlignment="1">
      <alignment horizontal="center" vertical="center"/>
    </xf>
    <xf numFmtId="173" fontId="13" fillId="10" borderId="5" xfId="6" applyNumberFormat="1" applyFont="1" applyFill="1" applyBorder="1" applyAlignment="1">
      <alignment horizontal="left" vertical="center"/>
    </xf>
    <xf numFmtId="165" fontId="13" fillId="10" borderId="10" xfId="6" applyNumberFormat="1" applyFont="1" applyFill="1" applyBorder="1" applyAlignment="1">
      <alignment horizontal="right" vertical="center" wrapText="1"/>
    </xf>
    <xf numFmtId="172" fontId="13" fillId="9" borderId="1" xfId="5" applyNumberFormat="1" applyFont="1" applyFill="1" applyBorder="1" applyAlignment="1">
      <alignment horizontal="right" vertical="center"/>
    </xf>
    <xf numFmtId="172" fontId="13" fillId="2" borderId="14" xfId="5" applyNumberFormat="1" applyFont="1" applyFill="1" applyBorder="1" applyAlignment="1">
      <alignment horizontal="right" vertical="center"/>
    </xf>
    <xf numFmtId="172" fontId="13" fillId="2" borderId="10" xfId="5" applyNumberFormat="1" applyFont="1" applyFill="1" applyBorder="1" applyAlignment="1">
      <alignment horizontal="right" vertical="center"/>
    </xf>
    <xf numFmtId="172" fontId="12" fillId="0" borderId="1" xfId="5" applyNumberFormat="1" applyFont="1" applyFill="1" applyBorder="1" applyAlignment="1">
      <alignment horizontal="right" vertical="center"/>
    </xf>
    <xf numFmtId="172" fontId="13" fillId="2" borderId="8" xfId="5" applyNumberFormat="1" applyFont="1" applyFill="1" applyBorder="1" applyAlignment="1">
      <alignment horizontal="right" vertical="center"/>
    </xf>
    <xf numFmtId="172" fontId="12" fillId="2" borderId="10" xfId="6" applyNumberFormat="1" applyFont="1" applyFill="1" applyBorder="1" applyAlignment="1">
      <alignment horizontal="right" vertical="center" wrapText="1"/>
    </xf>
    <xf numFmtId="0" fontId="12" fillId="0" borderId="8" xfId="6" applyFont="1" applyBorder="1" applyAlignment="1">
      <alignment horizontal="center" vertical="center" wrapText="1"/>
    </xf>
    <xf numFmtId="0" fontId="21" fillId="2" borderId="3" xfId="6" applyFont="1" applyFill="1" applyBorder="1" applyAlignment="1">
      <alignment horizontal="justify" vertical="center" wrapText="1"/>
    </xf>
    <xf numFmtId="172" fontId="13" fillId="2" borderId="4" xfId="5" applyNumberFormat="1" applyFont="1" applyFill="1" applyBorder="1" applyAlignment="1">
      <alignment horizontal="right" vertical="center"/>
    </xf>
    <xf numFmtId="172" fontId="13" fillId="2" borderId="1" xfId="5" applyNumberFormat="1" applyFont="1" applyFill="1" applyBorder="1" applyAlignment="1">
      <alignment horizontal="right" vertical="center"/>
    </xf>
    <xf numFmtId="172" fontId="13" fillId="2" borderId="5" xfId="5" applyNumberFormat="1" applyFont="1" applyFill="1" applyBorder="1" applyAlignment="1">
      <alignment horizontal="right" vertical="center"/>
    </xf>
    <xf numFmtId="172" fontId="12" fillId="2" borderId="1" xfId="6" applyNumberFormat="1" applyFont="1" applyFill="1" applyBorder="1" applyAlignment="1">
      <alignment horizontal="right" vertical="center" wrapText="1"/>
    </xf>
    <xf numFmtId="172" fontId="12" fillId="10" borderId="1" xfId="5" applyNumberFormat="1" applyFont="1" applyFill="1" applyBorder="1" applyAlignment="1">
      <alignment horizontal="left" vertical="center"/>
    </xf>
    <xf numFmtId="172" fontId="15" fillId="9" borderId="1" xfId="5" applyNumberFormat="1" applyFont="1" applyFill="1" applyBorder="1" applyAlignment="1">
      <alignment horizontal="right" vertical="center"/>
    </xf>
    <xf numFmtId="172" fontId="15" fillId="2" borderId="4" xfId="5" applyNumberFormat="1" applyFont="1" applyFill="1" applyBorder="1" applyAlignment="1">
      <alignment horizontal="right" vertical="center"/>
    </xf>
    <xf numFmtId="172" fontId="15" fillId="2" borderId="1" xfId="5" applyNumberFormat="1" applyFont="1" applyFill="1" applyBorder="1" applyAlignment="1">
      <alignment horizontal="right" vertical="center"/>
    </xf>
    <xf numFmtId="172" fontId="16" fillId="0" borderId="2" xfId="5" applyNumberFormat="1" applyFont="1" applyFill="1" applyBorder="1" applyAlignment="1">
      <alignment horizontal="right" vertical="center"/>
    </xf>
    <xf numFmtId="172" fontId="15" fillId="2" borderId="5" xfId="5" applyNumberFormat="1" applyFont="1" applyFill="1" applyBorder="1" applyAlignment="1">
      <alignment horizontal="right" vertical="center"/>
    </xf>
    <xf numFmtId="165" fontId="16" fillId="2" borderId="5" xfId="6" applyNumberFormat="1" applyFont="1" applyFill="1" applyBorder="1" applyAlignment="1">
      <alignment horizontal="right" vertical="center" wrapText="1"/>
    </xf>
    <xf numFmtId="0" fontId="16" fillId="0" borderId="8" xfId="6" applyFont="1" applyBorder="1" applyAlignment="1">
      <alignment horizontal="center" vertical="center" wrapText="1"/>
    </xf>
    <xf numFmtId="172" fontId="16" fillId="0" borderId="1" xfId="5" applyNumberFormat="1" applyFont="1" applyFill="1" applyBorder="1" applyAlignment="1">
      <alignment horizontal="left" vertical="center"/>
    </xf>
    <xf numFmtId="172" fontId="12" fillId="0" borderId="2" xfId="5" applyNumberFormat="1" applyFont="1" applyFill="1" applyBorder="1" applyAlignment="1">
      <alignment horizontal="right" vertical="center"/>
    </xf>
    <xf numFmtId="165" fontId="12" fillId="2" borderId="5" xfId="6" applyNumberFormat="1" applyFont="1" applyFill="1" applyBorder="1" applyAlignment="1">
      <alignment horizontal="right" vertical="center" wrapText="1"/>
    </xf>
    <xf numFmtId="165" fontId="12" fillId="0" borderId="5" xfId="6" applyNumberFormat="1" applyFont="1" applyFill="1" applyBorder="1" applyAlignment="1">
      <alignment horizontal="right" vertical="center" wrapText="1"/>
    </xf>
    <xf numFmtId="165" fontId="16" fillId="0" borderId="5" xfId="6" applyNumberFormat="1" applyFont="1" applyFill="1" applyBorder="1" applyAlignment="1">
      <alignment horizontal="right" vertical="center" wrapText="1"/>
    </xf>
    <xf numFmtId="165" fontId="6" fillId="0" borderId="5" xfId="6" applyNumberFormat="1" applyFont="1" applyFill="1" applyBorder="1" applyAlignment="1">
      <alignment horizontal="right" vertical="center" wrapText="1"/>
    </xf>
    <xf numFmtId="0" fontId="6" fillId="0" borderId="8" xfId="6" applyFont="1" applyBorder="1" applyAlignment="1">
      <alignment horizontal="center" vertical="center" wrapText="1"/>
    </xf>
    <xf numFmtId="165" fontId="6" fillId="2" borderId="5" xfId="6" applyNumberFormat="1" applyFont="1" applyFill="1" applyBorder="1" applyAlignment="1">
      <alignment horizontal="right" vertical="center" wrapText="1"/>
    </xf>
    <xf numFmtId="172" fontId="12" fillId="0" borderId="5" xfId="6" applyNumberFormat="1" applyFont="1" applyFill="1" applyBorder="1" applyAlignment="1">
      <alignment horizontal="left" vertical="center"/>
    </xf>
    <xf numFmtId="173" fontId="13" fillId="7" borderId="4" xfId="6" applyNumberFormat="1" applyFont="1" applyFill="1" applyBorder="1" applyAlignment="1">
      <alignment horizontal="left" vertical="center"/>
    </xf>
    <xf numFmtId="173" fontId="13" fillId="7" borderId="1" xfId="6" applyNumberFormat="1" applyFont="1" applyFill="1" applyBorder="1" applyAlignment="1">
      <alignment horizontal="left" vertical="center"/>
    </xf>
    <xf numFmtId="172" fontId="13" fillId="7" borderId="3" xfId="5" applyNumberFormat="1" applyFont="1" applyFill="1" applyBorder="1" applyAlignment="1">
      <alignment horizontal="right" vertical="center"/>
    </xf>
    <xf numFmtId="0" fontId="13" fillId="7" borderId="6" xfId="6" applyFont="1" applyFill="1" applyBorder="1" applyAlignment="1">
      <alignment horizontal="center" vertical="center"/>
    </xf>
    <xf numFmtId="172" fontId="13" fillId="9" borderId="4" xfId="6" applyNumberFormat="1" applyFont="1" applyFill="1" applyBorder="1" applyAlignment="1">
      <alignment horizontal="left" vertical="center"/>
    </xf>
    <xf numFmtId="0" fontId="5" fillId="9" borderId="5" xfId="6" applyFont="1" applyFill="1" applyBorder="1" applyAlignment="1">
      <alignment horizontal="center" vertical="center" wrapText="1"/>
    </xf>
    <xf numFmtId="172" fontId="13" fillId="10" borderId="4" xfId="6" applyNumberFormat="1" applyFont="1" applyFill="1" applyBorder="1" applyAlignment="1">
      <alignment horizontal="left" vertical="center"/>
    </xf>
    <xf numFmtId="172" fontId="13" fillId="10" borderId="1" xfId="6" applyNumberFormat="1" applyFont="1" applyFill="1" applyBorder="1" applyAlignment="1">
      <alignment horizontal="left" vertical="center"/>
    </xf>
    <xf numFmtId="172" fontId="13" fillId="10" borderId="4" xfId="6" applyNumberFormat="1" applyFont="1" applyFill="1" applyBorder="1" applyAlignment="1">
      <alignment horizontal="right" vertical="center" wrapText="1"/>
    </xf>
    <xf numFmtId="172" fontId="5" fillId="2" borderId="4" xfId="5" applyNumberFormat="1" applyFont="1" applyFill="1" applyBorder="1" applyAlignment="1">
      <alignment horizontal="right" vertical="center"/>
    </xf>
    <xf numFmtId="172" fontId="5" fillId="2" borderId="1" xfId="5" applyNumberFormat="1" applyFont="1" applyFill="1" applyBorder="1" applyAlignment="1">
      <alignment horizontal="right" vertical="center"/>
    </xf>
    <xf numFmtId="165" fontId="21" fillId="2" borderId="1" xfId="6" applyNumberFormat="1" applyFont="1" applyFill="1" applyBorder="1" applyAlignment="1">
      <alignment vertical="center" wrapText="1"/>
    </xf>
    <xf numFmtId="0" fontId="21" fillId="0" borderId="5" xfId="6" applyFont="1" applyBorder="1" applyAlignment="1">
      <alignment horizontal="center" vertical="center" wrapText="1"/>
    </xf>
    <xf numFmtId="0" fontId="21" fillId="2" borderId="5" xfId="6" applyFont="1" applyFill="1" applyBorder="1" applyAlignment="1">
      <alignment horizontal="center" vertical="center" wrapText="1"/>
    </xf>
    <xf numFmtId="172" fontId="12" fillId="0" borderId="4" xfId="6" applyNumberFormat="1" applyFont="1" applyFill="1" applyBorder="1" applyAlignment="1">
      <alignment horizontal="left" vertical="center"/>
    </xf>
    <xf numFmtId="173" fontId="6" fillId="0" borderId="1" xfId="3" applyNumberFormat="1" applyFont="1" applyFill="1" applyBorder="1" applyAlignment="1">
      <alignment horizontal="left" vertical="center"/>
    </xf>
    <xf numFmtId="172" fontId="6" fillId="2" borderId="5" xfId="5" applyNumberFormat="1" applyFont="1" applyFill="1" applyBorder="1" applyAlignment="1">
      <alignment vertical="center"/>
    </xf>
    <xf numFmtId="0" fontId="12" fillId="0" borderId="1" xfId="6" applyFont="1" applyBorder="1" applyAlignment="1">
      <alignment horizontal="justify" vertical="center" wrapText="1"/>
    </xf>
    <xf numFmtId="173" fontId="13" fillId="9" borderId="4" xfId="6" applyNumberFormat="1" applyFont="1" applyFill="1" applyBorder="1" applyAlignment="1">
      <alignment horizontal="left" vertical="center"/>
    </xf>
    <xf numFmtId="173" fontId="13" fillId="9" borderId="1" xfId="6" applyNumberFormat="1" applyFont="1" applyFill="1" applyBorder="1" applyAlignment="1">
      <alignment horizontal="left" vertical="center"/>
    </xf>
    <xf numFmtId="164" fontId="13" fillId="10" borderId="4" xfId="3" applyFont="1" applyFill="1" applyBorder="1" applyAlignment="1">
      <alignment horizontal="left" vertical="center"/>
    </xf>
    <xf numFmtId="164" fontId="13" fillId="10" borderId="1" xfId="3" applyFont="1" applyFill="1" applyBorder="1" applyAlignment="1">
      <alignment horizontal="left" vertical="center"/>
    </xf>
    <xf numFmtId="164" fontId="12" fillId="10" borderId="1" xfId="3" applyFont="1" applyFill="1" applyBorder="1" applyAlignment="1">
      <alignment horizontal="left" vertical="center"/>
    </xf>
    <xf numFmtId="172" fontId="16" fillId="2" borderId="4" xfId="5" applyNumberFormat="1" applyFont="1" applyFill="1" applyBorder="1" applyAlignment="1">
      <alignment horizontal="right" vertical="center" wrapText="1"/>
    </xf>
    <xf numFmtId="172" fontId="12" fillId="2" borderId="5" xfId="5" applyNumberFormat="1" applyFont="1" applyFill="1" applyBorder="1" applyAlignment="1">
      <alignment horizontal="right" vertical="center" wrapText="1"/>
    </xf>
    <xf numFmtId="0" fontId="6" fillId="2" borderId="1" xfId="6" applyFont="1" applyFill="1" applyBorder="1" applyAlignment="1">
      <alignment vertical="center" wrapText="1"/>
    </xf>
    <xf numFmtId="0" fontId="12" fillId="0" borderId="10" xfId="6" applyFont="1" applyBorder="1" applyAlignment="1">
      <alignment horizontal="center" vertical="center" wrapText="1"/>
    </xf>
    <xf numFmtId="0" fontId="12" fillId="0" borderId="9" xfId="6" applyFont="1" applyBorder="1" applyAlignment="1">
      <alignment horizontal="center" vertical="center" wrapText="1"/>
    </xf>
    <xf numFmtId="164" fontId="12" fillId="0" borderId="0" xfId="6" applyNumberFormat="1" applyFont="1" applyFill="1" applyAlignment="1">
      <alignment horizontal="left" vertical="center"/>
    </xf>
    <xf numFmtId="172" fontId="17" fillId="2" borderId="1" xfId="5" applyNumberFormat="1" applyFont="1" applyFill="1" applyBorder="1" applyAlignment="1">
      <alignment horizontal="right" vertical="center"/>
    </xf>
    <xf numFmtId="172" fontId="17" fillId="2" borderId="5" xfId="5" applyNumberFormat="1" applyFont="1" applyFill="1" applyBorder="1" applyAlignment="1">
      <alignment horizontal="right" vertical="center" wrapText="1"/>
    </xf>
    <xf numFmtId="0" fontId="17" fillId="2" borderId="1" xfId="6" applyFont="1" applyFill="1" applyBorder="1" applyAlignment="1">
      <alignment vertical="center" wrapText="1"/>
    </xf>
    <xf numFmtId="172" fontId="6" fillId="2" borderId="4" xfId="5" applyNumberFormat="1" applyFont="1" applyFill="1" applyBorder="1" applyAlignment="1">
      <alignment horizontal="right" vertical="center" wrapText="1"/>
    </xf>
    <xf numFmtId="172" fontId="12" fillId="2" borderId="1" xfId="5" applyNumberFormat="1" applyFont="1" applyFill="1" applyBorder="1" applyAlignment="1">
      <alignment horizontal="right" vertical="center"/>
    </xf>
    <xf numFmtId="0" fontId="21" fillId="2" borderId="1" xfId="6" applyFont="1" applyFill="1" applyBorder="1" applyAlignment="1">
      <alignment vertical="center" wrapText="1"/>
    </xf>
    <xf numFmtId="0" fontId="21" fillId="0" borderId="1" xfId="6" applyFont="1" applyBorder="1" applyAlignment="1">
      <alignment vertical="center" wrapText="1"/>
    </xf>
    <xf numFmtId="164" fontId="12" fillId="0" borderId="0" xfId="3" applyFont="1" applyFill="1" applyAlignment="1">
      <alignment horizontal="left" vertical="center"/>
    </xf>
    <xf numFmtId="0" fontId="12" fillId="0" borderId="3" xfId="6" applyFont="1" applyBorder="1" applyAlignment="1">
      <alignment horizontal="center" vertical="center" wrapText="1"/>
    </xf>
    <xf numFmtId="0" fontId="12" fillId="10" borderId="4" xfId="6" applyFont="1" applyFill="1" applyBorder="1" applyAlignment="1">
      <alignment horizontal="left" vertical="center" wrapText="1"/>
    </xf>
    <xf numFmtId="0" fontId="6" fillId="2" borderId="1" xfId="6" applyFont="1" applyFill="1" applyBorder="1" applyAlignment="1">
      <alignment horizontal="left" vertical="center" wrapText="1"/>
    </xf>
    <xf numFmtId="172" fontId="12" fillId="2" borderId="1" xfId="6" applyNumberFormat="1" applyFont="1" applyFill="1" applyBorder="1" applyAlignment="1">
      <alignment horizontal="left" vertical="center"/>
    </xf>
    <xf numFmtId="165" fontId="13" fillId="9" borderId="1" xfId="6" applyNumberFormat="1" applyFont="1" applyFill="1" applyBorder="1" applyAlignment="1">
      <alignment horizontal="right" vertical="center" wrapText="1"/>
    </xf>
    <xf numFmtId="165" fontId="12" fillId="2" borderId="4" xfId="6" applyNumberFormat="1" applyFont="1" applyFill="1" applyBorder="1" applyAlignment="1">
      <alignment horizontal="right" vertical="center" wrapText="1"/>
    </xf>
    <xf numFmtId="165" fontId="13" fillId="2" borderId="1" xfId="6" applyNumberFormat="1" applyFont="1" applyFill="1" applyBorder="1" applyAlignment="1">
      <alignment horizontal="right" vertical="center" wrapText="1"/>
    </xf>
    <xf numFmtId="172" fontId="13" fillId="2" borderId="5" xfId="6" applyNumberFormat="1" applyFont="1" applyFill="1" applyBorder="1" applyAlignment="1">
      <alignment horizontal="right" vertical="center" wrapText="1"/>
    </xf>
    <xf numFmtId="0" fontId="13" fillId="2" borderId="10" xfId="6" applyFont="1" applyFill="1" applyBorder="1" applyAlignment="1">
      <alignment horizontal="center" vertical="center" wrapText="1"/>
    </xf>
    <xf numFmtId="0" fontId="21" fillId="0" borderId="1" xfId="6" applyFont="1" applyBorder="1" applyAlignment="1">
      <alignment horizontal="justify" vertical="center"/>
    </xf>
    <xf numFmtId="0" fontId="6" fillId="0" borderId="1" xfId="6" applyFont="1" applyBorder="1" applyAlignment="1">
      <alignment horizontal="justify" vertical="center"/>
    </xf>
    <xf numFmtId="0" fontId="12" fillId="2" borderId="0" xfId="6" applyFont="1" applyFill="1" applyAlignment="1">
      <alignment horizontal="left" vertical="center" wrapText="1"/>
    </xf>
    <xf numFmtId="0" fontId="6" fillId="2" borderId="1" xfId="6" applyFont="1" applyFill="1" applyBorder="1" applyAlignment="1">
      <alignment horizontal="left" vertical="center"/>
    </xf>
    <xf numFmtId="165" fontId="15" fillId="9" borderId="1" xfId="6" applyNumberFormat="1" applyFont="1" applyFill="1" applyBorder="1" applyAlignment="1">
      <alignment horizontal="right" vertical="center" wrapText="1"/>
    </xf>
    <xf numFmtId="165" fontId="16" fillId="2" borderId="4" xfId="6" applyNumberFormat="1" applyFont="1" applyFill="1" applyBorder="1" applyAlignment="1">
      <alignment horizontal="right" vertical="center" wrapText="1"/>
    </xf>
    <xf numFmtId="165" fontId="15" fillId="2" borderId="1" xfId="6" applyNumberFormat="1" applyFont="1" applyFill="1" applyBorder="1" applyAlignment="1">
      <alignment horizontal="right" vertical="center" wrapText="1"/>
    </xf>
    <xf numFmtId="172" fontId="15" fillId="2" borderId="5" xfId="6" applyNumberFormat="1" applyFont="1" applyFill="1" applyBorder="1" applyAlignment="1">
      <alignment horizontal="right" vertical="center" wrapText="1"/>
    </xf>
    <xf numFmtId="0" fontId="15" fillId="2" borderId="10" xfId="6" applyFont="1" applyFill="1" applyBorder="1" applyAlignment="1">
      <alignment horizontal="center" vertical="center" wrapText="1"/>
    </xf>
    <xf numFmtId="0" fontId="16" fillId="0" borderId="1" xfId="6" applyFont="1" applyBorder="1" applyAlignment="1">
      <alignment horizontal="justify" vertical="center"/>
    </xf>
    <xf numFmtId="0" fontId="6" fillId="0" borderId="1" xfId="6" applyFont="1" applyBorder="1" applyAlignment="1">
      <alignment horizontal="center" vertical="center" wrapText="1"/>
    </xf>
    <xf numFmtId="0" fontId="5" fillId="2" borderId="10" xfId="6" applyFont="1" applyFill="1" applyBorder="1" applyAlignment="1">
      <alignment horizontal="center" vertical="center" wrapText="1"/>
    </xf>
    <xf numFmtId="173" fontId="12" fillId="10" borderId="4" xfId="3" applyNumberFormat="1" applyFont="1" applyFill="1" applyBorder="1" applyAlignment="1">
      <alignment horizontal="center" vertical="center"/>
    </xf>
    <xf numFmtId="173" fontId="12" fillId="10" borderId="1" xfId="3" applyNumberFormat="1" applyFont="1" applyFill="1" applyBorder="1" applyAlignment="1">
      <alignment horizontal="center" vertical="center"/>
    </xf>
    <xf numFmtId="172" fontId="13" fillId="10" borderId="5" xfId="6" applyNumberFormat="1" applyFont="1" applyFill="1" applyBorder="1" applyAlignment="1">
      <alignment horizontal="right" vertical="center" wrapText="1"/>
    </xf>
    <xf numFmtId="165" fontId="17" fillId="9" borderId="1" xfId="6" applyNumberFormat="1" applyFont="1" applyFill="1" applyBorder="1" applyAlignment="1">
      <alignment horizontal="right" vertical="center" wrapText="1"/>
    </xf>
    <xf numFmtId="165" fontId="17" fillId="2" borderId="4" xfId="6" applyNumberFormat="1" applyFont="1" applyFill="1" applyBorder="1" applyAlignment="1">
      <alignment horizontal="right" vertical="center" wrapText="1"/>
    </xf>
    <xf numFmtId="165" fontId="17" fillId="2" borderId="5" xfId="6" applyNumberFormat="1" applyFont="1" applyFill="1" applyBorder="1" applyAlignment="1">
      <alignment horizontal="right" vertical="center" wrapText="1"/>
    </xf>
    <xf numFmtId="177" fontId="17" fillId="2" borderId="6" xfId="6" applyNumberFormat="1" applyFont="1" applyFill="1" applyBorder="1" applyAlignment="1">
      <alignment horizontal="right" vertical="center" wrapText="1"/>
    </xf>
    <xf numFmtId="165" fontId="17" fillId="2" borderId="1" xfId="6" applyNumberFormat="1" applyFont="1" applyFill="1" applyBorder="1" applyAlignment="1">
      <alignment horizontal="right" vertical="center" wrapText="1"/>
    </xf>
    <xf numFmtId="172" fontId="17" fillId="2" borderId="5" xfId="6" applyNumberFormat="1" applyFont="1" applyFill="1" applyBorder="1" applyAlignment="1">
      <alignment horizontal="right" vertical="center" wrapText="1"/>
    </xf>
    <xf numFmtId="0" fontId="17" fillId="0" borderId="10" xfId="6" applyFont="1" applyBorder="1" applyAlignment="1">
      <alignment horizontal="center" vertical="center" wrapText="1"/>
    </xf>
    <xf numFmtId="0" fontId="17" fillId="2" borderId="10" xfId="6" applyFont="1" applyFill="1" applyBorder="1" applyAlignment="1">
      <alignment horizontal="center" vertical="center" wrapText="1"/>
    </xf>
    <xf numFmtId="0" fontId="17" fillId="0" borderId="1" xfId="6" applyFont="1" applyBorder="1" applyAlignment="1">
      <alignment horizontal="justify" vertical="center"/>
    </xf>
    <xf numFmtId="177" fontId="12" fillId="2" borderId="13" xfId="6" applyNumberFormat="1" applyFont="1" applyFill="1" applyBorder="1" applyAlignment="1">
      <alignment horizontal="right" vertical="center" wrapText="1"/>
    </xf>
    <xf numFmtId="0" fontId="5" fillId="0" borderId="1" xfId="6" applyFont="1" applyBorder="1" applyAlignment="1">
      <alignment horizontal="center" vertical="center" wrapText="1"/>
    </xf>
    <xf numFmtId="177" fontId="12" fillId="2" borderId="1" xfId="6" applyNumberFormat="1" applyFont="1" applyFill="1" applyBorder="1" applyAlignment="1">
      <alignment horizontal="right" vertical="center" wrapText="1"/>
    </xf>
    <xf numFmtId="177" fontId="12" fillId="0" borderId="1" xfId="6" applyNumberFormat="1" applyFont="1" applyBorder="1" applyAlignment="1">
      <alignment horizontal="right" vertical="center" wrapText="1"/>
    </xf>
    <xf numFmtId="177" fontId="12" fillId="0" borderId="12" xfId="6" applyNumberFormat="1" applyFont="1" applyBorder="1" applyAlignment="1">
      <alignment horizontal="right" vertical="center" wrapText="1"/>
    </xf>
    <xf numFmtId="172" fontId="13" fillId="10" borderId="4" xfId="7" applyNumberFormat="1" applyFont="1" applyFill="1" applyBorder="1" applyAlignment="1">
      <alignment horizontal="center" vertical="center"/>
    </xf>
    <xf numFmtId="172" fontId="13"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2" fontId="12" fillId="2" borderId="4" xfId="6" applyNumberFormat="1" applyFont="1" applyFill="1" applyBorder="1" applyAlignment="1">
      <alignment horizontal="left" vertical="center"/>
    </xf>
    <xf numFmtId="172" fontId="12" fillId="2" borderId="1" xfId="6" applyNumberFormat="1" applyFont="1" applyFill="1" applyBorder="1" applyAlignment="1">
      <alignment horizontal="left" vertical="center" wrapText="1"/>
    </xf>
    <xf numFmtId="172" fontId="17" fillId="9" borderId="1" xfId="6" applyNumberFormat="1" applyFont="1" applyFill="1" applyBorder="1" applyAlignment="1">
      <alignment horizontal="right" vertical="center" wrapText="1"/>
    </xf>
    <xf numFmtId="172" fontId="17" fillId="2" borderId="10" xfId="6" applyNumberFormat="1" applyFont="1" applyFill="1" applyBorder="1" applyAlignment="1">
      <alignment horizontal="right" vertical="center" wrapText="1"/>
    </xf>
    <xf numFmtId="0" fontId="17" fillId="2" borderId="1" xfId="6" applyFont="1" applyFill="1" applyBorder="1" applyAlignment="1">
      <alignment horizontal="center" vertical="center" wrapText="1"/>
    </xf>
    <xf numFmtId="0" fontId="17" fillId="2" borderId="5" xfId="6" applyFont="1" applyFill="1" applyBorder="1" applyAlignment="1">
      <alignment horizontal="center" vertical="center" wrapText="1"/>
    </xf>
    <xf numFmtId="0" fontId="17" fillId="2" borderId="1" xfId="6" applyFont="1" applyFill="1" applyBorder="1" applyAlignment="1">
      <alignment horizontal="justify" vertical="center"/>
    </xf>
    <xf numFmtId="165" fontId="12" fillId="2" borderId="1" xfId="6" applyNumberFormat="1" applyFont="1" applyFill="1" applyBorder="1" applyAlignment="1">
      <alignment horizontal="right" vertical="center" wrapText="1"/>
    </xf>
    <xf numFmtId="0" fontId="21" fillId="2" borderId="1" xfId="6" applyFont="1" applyFill="1" applyBorder="1" applyAlignment="1">
      <alignment horizontal="justify" vertical="center"/>
    </xf>
    <xf numFmtId="172" fontId="13" fillId="10" borderId="1" xfId="6" applyNumberFormat="1" applyFont="1" applyFill="1" applyBorder="1" applyAlignment="1">
      <alignment horizontal="center" vertical="center" wrapText="1"/>
    </xf>
    <xf numFmtId="0" fontId="13" fillId="10" borderId="3" xfId="6" applyFont="1" applyFill="1" applyBorder="1" applyAlignment="1">
      <alignment horizontal="center" vertical="center" wrapText="1"/>
    </xf>
    <xf numFmtId="172" fontId="13" fillId="9" borderId="1" xfId="6" applyNumberFormat="1" applyFont="1" applyFill="1" applyBorder="1" applyAlignment="1">
      <alignment horizontal="right" vertical="center" wrapText="1"/>
    </xf>
    <xf numFmtId="172" fontId="6" fillId="2" borderId="10" xfId="6" applyNumberFormat="1" applyFont="1" applyFill="1" applyBorder="1" applyAlignment="1">
      <alignment horizontal="right" vertical="center" wrapText="1"/>
    </xf>
    <xf numFmtId="172" fontId="12" fillId="2" borderId="5" xfId="6" applyNumberFormat="1" applyFont="1" applyFill="1" applyBorder="1" applyAlignment="1">
      <alignment horizontal="right" vertical="center" wrapText="1"/>
    </xf>
    <xf numFmtId="0" fontId="21" fillId="0" borderId="11" xfId="6" applyFont="1" applyBorder="1" applyAlignment="1">
      <alignment horizontal="center" vertical="center" wrapText="1"/>
    </xf>
    <xf numFmtId="172" fontId="5" fillId="9" borderId="1" xfId="6" applyNumberFormat="1" applyFont="1" applyFill="1" applyBorder="1" applyAlignment="1">
      <alignment horizontal="right" vertical="center" wrapText="1"/>
    </xf>
    <xf numFmtId="165" fontId="6" fillId="2" borderId="4" xfId="6" applyNumberFormat="1" applyFont="1" applyFill="1" applyBorder="1" applyAlignment="1">
      <alignment horizontal="right" vertical="center" wrapText="1"/>
    </xf>
    <xf numFmtId="0" fontId="12" fillId="10" borderId="5" xfId="6" applyFont="1" applyFill="1" applyBorder="1" applyAlignment="1">
      <alignment horizontal="left" vertical="center"/>
    </xf>
    <xf numFmtId="17" fontId="12" fillId="2" borderId="1" xfId="6" applyNumberFormat="1" applyFont="1" applyFill="1" applyBorder="1" applyAlignment="1">
      <alignment horizontal="center" vertical="center" wrapText="1"/>
    </xf>
    <xf numFmtId="0" fontId="12" fillId="2" borderId="1" xfId="6" applyFont="1" applyFill="1" applyBorder="1" applyAlignment="1">
      <alignment vertical="center" wrapText="1"/>
    </xf>
    <xf numFmtId="0" fontId="5" fillId="7" borderId="1" xfId="6" applyFont="1" applyFill="1" applyBorder="1" applyAlignment="1">
      <alignment horizontal="center" vertical="center" wrapText="1"/>
    </xf>
    <xf numFmtId="0" fontId="5" fillId="9" borderId="1" xfId="6" applyFont="1" applyFill="1" applyBorder="1" applyAlignment="1">
      <alignment horizontal="center" vertical="center" wrapText="1"/>
    </xf>
    <xf numFmtId="172" fontId="5" fillId="10" borderId="4" xfId="5" applyNumberFormat="1" applyFont="1" applyFill="1" applyBorder="1" applyAlignment="1">
      <alignment horizontal="right" vertical="center"/>
    </xf>
    <xf numFmtId="173" fontId="13" fillId="10" borderId="4" xfId="7" applyNumberFormat="1" applyFont="1" applyFill="1" applyBorder="1" applyAlignment="1">
      <alignment horizontal="center" vertical="center"/>
    </xf>
    <xf numFmtId="173" fontId="13" fillId="10" borderId="1" xfId="7" applyNumberFormat="1" applyFont="1" applyFill="1" applyBorder="1" applyAlignment="1">
      <alignment horizontal="center" vertical="center"/>
    </xf>
    <xf numFmtId="9" fontId="13" fillId="0" borderId="1" xfId="7" applyFont="1" applyFill="1" applyBorder="1" applyAlignment="1">
      <alignment horizontal="center" vertical="center"/>
    </xf>
    <xf numFmtId="165" fontId="12" fillId="2" borderId="1" xfId="6" applyNumberFormat="1" applyFont="1" applyFill="1" applyBorder="1" applyAlignment="1">
      <alignment horizontal="center" vertical="center" wrapText="1"/>
    </xf>
    <xf numFmtId="0" fontId="18" fillId="0" borderId="1" xfId="6" applyFont="1" applyBorder="1" applyAlignment="1">
      <alignment vertical="center" wrapText="1"/>
    </xf>
    <xf numFmtId="0" fontId="6" fillId="2" borderId="4" xfId="6" applyFont="1" applyFill="1" applyBorder="1" applyAlignment="1">
      <alignment vertical="center" wrapText="1"/>
    </xf>
    <xf numFmtId="0" fontId="6" fillId="2" borderId="14" xfId="6" applyFont="1" applyFill="1" applyBorder="1" applyAlignment="1">
      <alignment horizontal="center" vertical="center" wrapText="1"/>
    </xf>
    <xf numFmtId="172" fontId="13" fillId="2" borderId="1" xfId="6" applyNumberFormat="1" applyFont="1" applyFill="1" applyBorder="1" applyAlignment="1">
      <alignment horizontal="right" vertical="center" wrapText="1"/>
    </xf>
    <xf numFmtId="0" fontId="6" fillId="2" borderId="10" xfId="6" applyFont="1" applyFill="1" applyBorder="1" applyAlignment="1">
      <alignment vertical="center" wrapText="1"/>
    </xf>
    <xf numFmtId="0" fontId="6" fillId="2" borderId="15" xfId="6" applyFont="1" applyFill="1" applyBorder="1" applyAlignment="1">
      <alignment vertical="center" wrapText="1"/>
    </xf>
    <xf numFmtId="0" fontId="6" fillId="2" borderId="9" xfId="6" applyFont="1" applyFill="1" applyBorder="1" applyAlignment="1">
      <alignment vertical="center" wrapText="1"/>
    </xf>
    <xf numFmtId="165" fontId="12" fillId="0" borderId="0" xfId="6" applyNumberFormat="1" applyFont="1" applyFill="1" applyAlignment="1">
      <alignment horizontal="left" vertical="center"/>
    </xf>
    <xf numFmtId="9" fontId="5" fillId="0" borderId="1" xfId="7" applyFont="1" applyFill="1" applyBorder="1" applyAlignment="1">
      <alignment horizontal="center" vertical="center"/>
    </xf>
    <xf numFmtId="173" fontId="16" fillId="0" borderId="5" xfId="3" applyNumberFormat="1" applyFont="1" applyFill="1" applyBorder="1" applyAlignment="1">
      <alignment horizontal="left" vertical="center"/>
    </xf>
    <xf numFmtId="172" fontId="17" fillId="9" borderId="1" xfId="5" applyNumberFormat="1" applyFont="1" applyFill="1" applyBorder="1" applyAlignment="1">
      <alignment horizontal="right" vertical="center"/>
    </xf>
    <xf numFmtId="172" fontId="15" fillId="9" borderId="4" xfId="5" applyNumberFormat="1" applyFont="1" applyFill="1" applyBorder="1" applyAlignment="1">
      <alignment horizontal="right" vertical="center"/>
    </xf>
    <xf numFmtId="165" fontId="16" fillId="2" borderId="1" xfId="6" applyNumberFormat="1" applyFont="1" applyFill="1" applyBorder="1" applyAlignment="1">
      <alignment horizontal="center" vertical="center" wrapText="1"/>
    </xf>
    <xf numFmtId="0" fontId="16" fillId="2" borderId="1" xfId="6" applyFont="1" applyFill="1" applyBorder="1" applyAlignment="1">
      <alignment vertical="center" wrapText="1"/>
    </xf>
    <xf numFmtId="0" fontId="17" fillId="0" borderId="4" xfId="6" applyFont="1" applyFill="1" applyBorder="1" applyAlignment="1">
      <alignment vertical="center" wrapText="1"/>
    </xf>
    <xf numFmtId="173" fontId="6" fillId="10" borderId="5" xfId="3" applyNumberFormat="1" applyFont="1" applyFill="1" applyBorder="1" applyAlignment="1">
      <alignment horizontal="left" vertical="center"/>
    </xf>
    <xf numFmtId="0" fontId="6" fillId="0" borderId="4" xfId="6" applyFont="1" applyFill="1" applyBorder="1" applyAlignment="1">
      <alignment vertical="center" wrapText="1"/>
    </xf>
    <xf numFmtId="172" fontId="17" fillId="2" borderId="4" xfId="5" applyNumberFormat="1" applyFont="1" applyFill="1" applyBorder="1" applyAlignment="1">
      <alignment horizontal="right" vertical="center"/>
    </xf>
    <xf numFmtId="165" fontId="17" fillId="2" borderId="1" xfId="6" applyNumberFormat="1" applyFont="1" applyFill="1" applyBorder="1" applyAlignment="1">
      <alignment horizontal="center" vertical="center" wrapText="1"/>
    </xf>
    <xf numFmtId="0" fontId="17" fillId="2" borderId="4" xfId="6" applyFont="1" applyFill="1" applyBorder="1" applyAlignment="1">
      <alignment vertical="center" wrapText="1"/>
    </xf>
    <xf numFmtId="0" fontId="6" fillId="0" borderId="1" xfId="6" applyFont="1" applyFill="1" applyBorder="1" applyAlignment="1">
      <alignment horizontal="left" vertical="center"/>
    </xf>
    <xf numFmtId="14" fontId="6" fillId="0" borderId="1" xfId="6" applyNumberFormat="1" applyFont="1" applyFill="1" applyBorder="1" applyAlignment="1">
      <alignment horizontal="left" vertical="center"/>
    </xf>
    <xf numFmtId="172" fontId="12" fillId="13" borderId="1" xfId="5" applyNumberFormat="1" applyFont="1" applyFill="1" applyBorder="1" applyAlignment="1">
      <alignment horizontal="left" vertical="center"/>
    </xf>
    <xf numFmtId="9" fontId="12" fillId="13" borderId="1" xfId="7" applyFont="1" applyFill="1" applyBorder="1" applyAlignment="1">
      <alignment vertical="center"/>
    </xf>
    <xf numFmtId="165" fontId="6" fillId="2" borderId="1" xfId="6" applyNumberFormat="1" applyFont="1" applyFill="1" applyBorder="1" applyAlignment="1">
      <alignment horizontal="center" vertical="center" wrapText="1"/>
    </xf>
    <xf numFmtId="177" fontId="17" fillId="2" borderId="1" xfId="6" applyNumberFormat="1" applyFont="1" applyFill="1" applyBorder="1" applyAlignment="1">
      <alignment horizontal="center" vertical="center" wrapText="1"/>
    </xf>
    <xf numFmtId="177" fontId="8" fillId="0" borderId="1" xfId="6" applyNumberFormat="1" applyFont="1" applyBorder="1" applyAlignment="1">
      <alignment horizontal="center" vertical="center" wrapText="1"/>
    </xf>
    <xf numFmtId="0" fontId="8" fillId="0" borderId="1" xfId="6" applyFont="1" applyBorder="1" applyAlignment="1">
      <alignment vertical="center" wrapText="1"/>
    </xf>
    <xf numFmtId="177" fontId="8" fillId="2" borderId="1" xfId="6" applyNumberFormat="1" applyFont="1" applyFill="1" applyBorder="1" applyAlignment="1">
      <alignment horizontal="center" vertical="center" wrapText="1"/>
    </xf>
    <xf numFmtId="172" fontId="17" fillId="10" borderId="1" xfId="5" applyNumberFormat="1" applyFont="1" applyFill="1" applyBorder="1" applyAlignment="1">
      <alignment horizontal="right" vertical="center"/>
    </xf>
    <xf numFmtId="172" fontId="17" fillId="10" borderId="4" xfId="5" applyNumberFormat="1" applyFont="1" applyFill="1" applyBorder="1" applyAlignment="1">
      <alignment horizontal="right" vertical="center"/>
    </xf>
    <xf numFmtId="0" fontId="17" fillId="2" borderId="4" xfId="6" applyNumberFormat="1" applyFont="1" applyFill="1" applyBorder="1" applyAlignment="1">
      <alignment vertical="center" wrapText="1"/>
    </xf>
    <xf numFmtId="0" fontId="6" fillId="2" borderId="4" xfId="6" applyNumberFormat="1" applyFont="1" applyFill="1" applyBorder="1" applyAlignment="1">
      <alignment vertical="center" wrapText="1"/>
    </xf>
    <xf numFmtId="173" fontId="12" fillId="0" borderId="4" xfId="3" applyNumberFormat="1" applyFont="1" applyFill="1" applyBorder="1" applyAlignment="1">
      <alignment horizontal="center" vertical="center"/>
    </xf>
    <xf numFmtId="0" fontId="6" fillId="2" borderId="4" xfId="6" applyFont="1" applyFill="1" applyBorder="1" applyAlignment="1">
      <alignment horizontal="justify" vertical="center" wrapText="1"/>
    </xf>
    <xf numFmtId="0" fontId="12" fillId="0" borderId="4" xfId="6" applyFont="1" applyFill="1" applyBorder="1" applyAlignment="1">
      <alignment horizontal="center" vertical="center"/>
    </xf>
    <xf numFmtId="0" fontId="6" fillId="2" borderId="3" xfId="6" applyFont="1" applyFill="1" applyBorder="1" applyAlignment="1">
      <alignment horizontal="center" vertical="center" wrapText="1"/>
    </xf>
    <xf numFmtId="0" fontId="6" fillId="2" borderId="3" xfId="6" applyFont="1" applyFill="1" applyBorder="1" applyAlignment="1">
      <alignment vertical="center" wrapText="1"/>
    </xf>
    <xf numFmtId="177" fontId="5" fillId="2" borderId="1" xfId="6" applyNumberFormat="1" applyFont="1" applyFill="1" applyBorder="1" applyAlignment="1">
      <alignment horizontal="right" vertical="center" wrapText="1"/>
    </xf>
    <xf numFmtId="0" fontId="18" fillId="0" borderId="1" xfId="6" applyFont="1" applyBorder="1" applyAlignment="1">
      <alignment horizontal="center" vertical="center" wrapText="1"/>
    </xf>
    <xf numFmtId="0" fontId="21" fillId="0" borderId="1" xfId="6" applyFont="1" applyBorder="1" applyAlignment="1">
      <alignment horizontal="left" vertical="center" wrapText="1"/>
    </xf>
    <xf numFmtId="173" fontId="13" fillId="10" borderId="10" xfId="6" applyNumberFormat="1" applyFont="1" applyFill="1" applyBorder="1" applyAlignment="1">
      <alignment horizontal="right" vertical="center" wrapText="1"/>
    </xf>
    <xf numFmtId="172" fontId="6" fillId="2" borderId="10" xfId="5" applyNumberFormat="1" applyFont="1" applyFill="1" applyBorder="1" applyAlignment="1">
      <alignment horizontal="right" vertical="center" wrapText="1"/>
    </xf>
    <xf numFmtId="177" fontId="5" fillId="2" borderId="10" xfId="6" applyNumberFormat="1" applyFont="1" applyFill="1" applyBorder="1" applyAlignment="1">
      <alignment horizontal="right" vertical="center" wrapText="1"/>
    </xf>
    <xf numFmtId="172" fontId="6" fillId="2" borderId="8" xfId="5" applyNumberFormat="1" applyFont="1" applyFill="1" applyBorder="1" applyAlignment="1">
      <alignment horizontal="right" vertical="center" wrapText="1"/>
    </xf>
    <xf numFmtId="3" fontId="12" fillId="2" borderId="10" xfId="6" applyNumberFormat="1" applyFont="1" applyFill="1" applyBorder="1" applyAlignment="1">
      <alignment horizontal="right" vertical="center" wrapText="1"/>
    </xf>
    <xf numFmtId="177" fontId="12" fillId="0" borderId="1" xfId="6" applyNumberFormat="1" applyFont="1" applyBorder="1" applyAlignment="1">
      <alignment vertical="center" wrapText="1"/>
    </xf>
    <xf numFmtId="0" fontId="12" fillId="0" borderId="1" xfId="6" applyFont="1" applyBorder="1" applyAlignment="1">
      <alignment vertical="center" wrapText="1"/>
    </xf>
    <xf numFmtId="0" fontId="12" fillId="0" borderId="1" xfId="6" applyFont="1" applyBorder="1" applyAlignment="1">
      <alignment vertical="top" wrapText="1"/>
    </xf>
    <xf numFmtId="49" fontId="12" fillId="0" borderId="1" xfId="6" applyNumberFormat="1" applyFont="1" applyBorder="1" applyAlignment="1">
      <alignment vertical="center" wrapText="1"/>
    </xf>
    <xf numFmtId="0" fontId="6" fillId="0" borderId="5" xfId="6" applyFont="1" applyBorder="1" applyAlignment="1">
      <alignment horizontal="center" vertical="center" wrapText="1"/>
    </xf>
    <xf numFmtId="165" fontId="13" fillId="10" borderId="4" xfId="6" applyNumberFormat="1" applyFont="1" applyFill="1" applyBorder="1" applyAlignment="1">
      <alignment horizontal="right" vertical="center"/>
    </xf>
    <xf numFmtId="165" fontId="13" fillId="10" borderId="1" xfId="6" applyNumberFormat="1" applyFont="1" applyFill="1" applyBorder="1" applyAlignment="1">
      <alignment horizontal="left" vertical="center"/>
    </xf>
    <xf numFmtId="165" fontId="5" fillId="10" borderId="10" xfId="6" applyNumberFormat="1" applyFont="1" applyFill="1" applyBorder="1" applyAlignment="1">
      <alignment horizontal="right" vertical="center" wrapText="1"/>
    </xf>
    <xf numFmtId="165" fontId="5" fillId="10" borderId="1" xfId="6" applyNumberFormat="1" applyFont="1" applyFill="1" applyBorder="1" applyAlignment="1">
      <alignment horizontal="right" vertical="center" wrapText="1"/>
    </xf>
    <xf numFmtId="165" fontId="5" fillId="10" borderId="4" xfId="6" applyNumberFormat="1" applyFont="1" applyFill="1" applyBorder="1" applyAlignment="1">
      <alignment horizontal="right" vertical="center" wrapText="1"/>
    </xf>
    <xf numFmtId="173" fontId="12" fillId="0" borderId="4" xfId="6" applyNumberFormat="1" applyFont="1" applyFill="1" applyBorder="1" applyAlignment="1">
      <alignment horizontal="left" vertical="center"/>
    </xf>
    <xf numFmtId="165" fontId="12" fillId="0" borderId="1" xfId="6" applyNumberFormat="1" applyFont="1" applyFill="1" applyBorder="1" applyAlignment="1">
      <alignment horizontal="left" vertical="center" wrapText="1"/>
    </xf>
    <xf numFmtId="173" fontId="5" fillId="9" borderId="1" xfId="3" applyNumberFormat="1" applyFont="1" applyFill="1" applyBorder="1" applyAlignment="1">
      <alignment horizontal="right" vertical="center" wrapText="1"/>
    </xf>
    <xf numFmtId="165" fontId="6" fillId="10" borderId="10" xfId="6" applyNumberFormat="1" applyFont="1" applyFill="1" applyBorder="1" applyAlignment="1">
      <alignment horizontal="right" vertical="center" wrapText="1"/>
    </xf>
    <xf numFmtId="165" fontId="6" fillId="2" borderId="10" xfId="6" applyNumberFormat="1" applyFont="1" applyFill="1" applyBorder="1" applyAlignment="1">
      <alignment horizontal="right" vertical="center" wrapText="1"/>
    </xf>
    <xf numFmtId="177" fontId="5" fillId="2" borderId="7" xfId="6" applyNumberFormat="1" applyFont="1" applyFill="1" applyBorder="1" applyAlignment="1">
      <alignment horizontal="right" vertical="center" wrapText="1"/>
    </xf>
    <xf numFmtId="172" fontId="6" fillId="2" borderId="6" xfId="5" applyNumberFormat="1" applyFont="1" applyFill="1" applyBorder="1" applyAlignment="1">
      <alignment horizontal="right" vertical="center" wrapText="1"/>
    </xf>
    <xf numFmtId="165" fontId="21" fillId="2" borderId="3" xfId="6" applyNumberFormat="1" applyFont="1" applyFill="1" applyBorder="1" applyAlignment="1">
      <alignment horizontal="right" vertical="center" wrapText="1"/>
    </xf>
    <xf numFmtId="0" fontId="21" fillId="2" borderId="1" xfId="6" applyNumberFormat="1" applyFont="1" applyFill="1" applyBorder="1" applyAlignment="1">
      <alignment horizontal="justify" vertical="center" wrapText="1"/>
    </xf>
    <xf numFmtId="165" fontId="6" fillId="0" borderId="10" xfId="6" applyNumberFormat="1" applyFont="1" applyBorder="1" applyAlignment="1">
      <alignment horizontal="right" vertical="center" wrapText="1"/>
    </xf>
    <xf numFmtId="165" fontId="13" fillId="10" borderId="3" xfId="6" applyNumberFormat="1" applyFont="1" applyFill="1" applyBorder="1" applyAlignment="1">
      <alignment horizontal="right" vertical="center" wrapText="1"/>
    </xf>
    <xf numFmtId="172" fontId="5" fillId="2" borderId="7" xfId="5" applyNumberFormat="1" applyFont="1" applyFill="1" applyBorder="1" applyAlignment="1">
      <alignment horizontal="right" vertical="center" wrapText="1"/>
    </xf>
    <xf numFmtId="172" fontId="6" fillId="2" borderId="3" xfId="5" applyNumberFormat="1" applyFont="1" applyFill="1" applyBorder="1" applyAlignment="1">
      <alignment horizontal="right" vertical="center" wrapText="1"/>
    </xf>
    <xf numFmtId="172" fontId="12" fillId="2" borderId="3" xfId="5" applyNumberFormat="1" applyFont="1" applyFill="1" applyBorder="1" applyAlignment="1">
      <alignment horizontal="right" vertical="center" wrapText="1"/>
    </xf>
    <xf numFmtId="172" fontId="12" fillId="2" borderId="6" xfId="5" applyNumberFormat="1" applyFont="1" applyFill="1" applyBorder="1" applyAlignment="1">
      <alignment horizontal="right" vertical="center"/>
    </xf>
    <xf numFmtId="165" fontId="6" fillId="2" borderId="3" xfId="6" applyNumberFormat="1" applyFont="1" applyFill="1" applyBorder="1" applyAlignment="1">
      <alignment horizontal="right" vertical="center" wrapText="1"/>
    </xf>
    <xf numFmtId="16" fontId="12" fillId="0" borderId="1" xfId="6" applyNumberFormat="1" applyFont="1" applyBorder="1" applyAlignment="1">
      <alignment horizontal="center" vertical="center" wrapText="1"/>
    </xf>
    <xf numFmtId="0" fontId="6" fillId="0" borderId="1" xfId="6" applyNumberFormat="1" applyFont="1" applyBorder="1" applyAlignment="1">
      <alignment horizontal="justify" vertical="center" wrapText="1"/>
    </xf>
    <xf numFmtId="177" fontId="13" fillId="9" borderId="1" xfId="6" applyNumberFormat="1" applyFont="1" applyFill="1" applyBorder="1" applyAlignment="1">
      <alignment horizontal="right" vertical="center" wrapText="1"/>
    </xf>
    <xf numFmtId="177" fontId="5" fillId="2" borderId="4" xfId="6" applyNumberFormat="1" applyFont="1" applyFill="1" applyBorder="1" applyAlignment="1">
      <alignment horizontal="right" vertical="center" wrapText="1"/>
    </xf>
    <xf numFmtId="173" fontId="6" fillId="2" borderId="1" xfId="3" applyNumberFormat="1" applyFont="1" applyFill="1" applyBorder="1" applyAlignment="1">
      <alignment horizontal="center" vertical="center" wrapText="1"/>
    </xf>
    <xf numFmtId="0" fontId="12" fillId="2" borderId="1" xfId="6" applyFont="1" applyFill="1" applyBorder="1" applyAlignment="1">
      <alignment horizontal="center" vertical="center"/>
    </xf>
    <xf numFmtId="173" fontId="6" fillId="2" borderId="1" xfId="3" applyNumberFormat="1" applyFont="1" applyFill="1" applyBorder="1" applyAlignment="1">
      <alignment vertical="center" wrapText="1"/>
    </xf>
    <xf numFmtId="173" fontId="6" fillId="2" borderId="3" xfId="3" applyNumberFormat="1" applyFont="1" applyFill="1" applyBorder="1" applyAlignment="1">
      <alignment horizontal="center" vertical="center" wrapText="1"/>
    </xf>
    <xf numFmtId="173" fontId="6" fillId="2" borderId="3" xfId="3" applyNumberFormat="1" applyFont="1" applyFill="1" applyBorder="1" applyAlignment="1">
      <alignment vertical="center" wrapText="1"/>
    </xf>
    <xf numFmtId="177" fontId="12" fillId="2" borderId="8" xfId="6" applyNumberFormat="1" applyFont="1" applyFill="1" applyBorder="1" applyAlignment="1">
      <alignment horizontal="right" vertical="center"/>
    </xf>
    <xf numFmtId="177" fontId="6" fillId="2" borderId="1" xfId="6" applyNumberFormat="1" applyFont="1" applyFill="1" applyBorder="1" applyAlignment="1">
      <alignment horizontal="right" vertical="center" wrapText="1"/>
    </xf>
    <xf numFmtId="165" fontId="12" fillId="0" borderId="1" xfId="6" applyNumberFormat="1" applyFont="1" applyBorder="1" applyAlignment="1">
      <alignment horizontal="right" vertical="center" wrapText="1"/>
    </xf>
    <xf numFmtId="0" fontId="12" fillId="0" borderId="10" xfId="6" applyFont="1" applyFill="1" applyBorder="1" applyAlignment="1">
      <alignment horizontal="center" vertical="center" wrapText="1"/>
    </xf>
    <xf numFmtId="177" fontId="12" fillId="2" borderId="8" xfId="6" applyNumberFormat="1" applyFont="1" applyFill="1" applyBorder="1" applyAlignment="1">
      <alignment horizontal="left" vertical="center"/>
    </xf>
    <xf numFmtId="0" fontId="12" fillId="0" borderId="9" xfId="6" applyFont="1" applyFill="1" applyBorder="1" applyAlignment="1">
      <alignment horizontal="center" vertical="center" wrapText="1"/>
    </xf>
    <xf numFmtId="177" fontId="6" fillId="11" borderId="1" xfId="6" applyNumberFormat="1" applyFont="1" applyFill="1" applyBorder="1" applyAlignment="1">
      <alignment horizontal="left" vertical="center" wrapText="1"/>
    </xf>
    <xf numFmtId="177" fontId="6" fillId="11" borderId="5" xfId="6" applyNumberFormat="1" applyFont="1" applyFill="1" applyBorder="1" applyAlignment="1">
      <alignment horizontal="left" vertical="center" wrapText="1"/>
    </xf>
    <xf numFmtId="177" fontId="6" fillId="10" borderId="7" xfId="6" applyNumberFormat="1" applyFont="1" applyFill="1" applyBorder="1" applyAlignment="1">
      <alignment horizontal="center" vertical="center" wrapText="1"/>
    </xf>
    <xf numFmtId="177" fontId="6" fillId="10" borderId="3" xfId="6" applyNumberFormat="1" applyFont="1" applyFill="1" applyBorder="1" applyAlignment="1">
      <alignment horizontal="center" vertical="center" wrapText="1"/>
    </xf>
    <xf numFmtId="177" fontId="6" fillId="10" borderId="3" xfId="6" applyNumberFormat="1" applyFont="1" applyFill="1" applyBorder="1" applyAlignment="1">
      <alignment horizontal="left" vertical="center" wrapText="1"/>
    </xf>
    <xf numFmtId="3" fontId="6" fillId="10" borderId="3" xfId="6" applyNumberFormat="1" applyFont="1" applyFill="1" applyBorder="1" applyAlignment="1">
      <alignment horizontal="center" vertical="center" wrapText="1"/>
    </xf>
    <xf numFmtId="173" fontId="6" fillId="10" borderId="3" xfId="3" applyNumberFormat="1" applyFont="1" applyFill="1" applyBorder="1" applyAlignment="1">
      <alignment horizontal="center" vertical="center" wrapText="1"/>
    </xf>
    <xf numFmtId="173" fontId="6" fillId="0" borderId="0" xfId="3" applyNumberFormat="1" applyFont="1" applyFill="1" applyBorder="1" applyAlignment="1">
      <alignment vertical="center" wrapText="1"/>
    </xf>
    <xf numFmtId="173" fontId="5" fillId="0" borderId="0" xfId="3" applyNumberFormat="1" applyFont="1" applyFill="1" applyBorder="1" applyAlignment="1">
      <alignment horizontal="left" vertical="center" wrapText="1"/>
    </xf>
    <xf numFmtId="0" fontId="13" fillId="0" borderId="0" xfId="6" applyFont="1" applyBorder="1" applyAlignment="1">
      <alignment horizontal="left" vertical="center"/>
    </xf>
    <xf numFmtId="177" fontId="6" fillId="2" borderId="0" xfId="6" applyNumberFormat="1" applyFont="1" applyFill="1" applyBorder="1" applyAlignment="1">
      <alignment horizontal="left" vertical="center" wrapText="1"/>
    </xf>
    <xf numFmtId="0" fontId="13" fillId="6" borderId="0" xfId="6" applyFont="1" applyFill="1" applyBorder="1" applyAlignment="1">
      <alignment horizontal="left" vertical="center" wrapText="1"/>
    </xf>
    <xf numFmtId="167" fontId="6" fillId="0" borderId="0" xfId="4" applyFont="1" applyFill="1" applyBorder="1" applyAlignment="1">
      <alignment vertical="center" wrapText="1"/>
    </xf>
    <xf numFmtId="167" fontId="12" fillId="0" borderId="0" xfId="4" applyFont="1" applyBorder="1" applyAlignment="1">
      <alignment vertical="center"/>
    </xf>
    <xf numFmtId="167" fontId="13" fillId="0" borderId="0" xfId="4" applyFont="1" applyBorder="1" applyAlignment="1">
      <alignment vertical="center"/>
    </xf>
    <xf numFmtId="0" fontId="13" fillId="0" borderId="0" xfId="6" applyFont="1" applyBorder="1" applyAlignment="1">
      <alignment vertical="center"/>
    </xf>
    <xf numFmtId="173" fontId="5" fillId="0" borderId="0" xfId="3" applyNumberFormat="1" applyFont="1" applyFill="1" applyBorder="1" applyAlignment="1">
      <alignment vertical="center" wrapText="1"/>
    </xf>
    <xf numFmtId="167" fontId="5" fillId="0" borderId="0" xfId="4" applyFont="1" applyFill="1" applyBorder="1" applyAlignment="1">
      <alignment vertical="center" wrapText="1"/>
    </xf>
    <xf numFmtId="167" fontId="12" fillId="0" borderId="0" xfId="4" applyFont="1" applyFill="1" applyAlignment="1">
      <alignment horizontal="center" vertical="center"/>
    </xf>
    <xf numFmtId="0" fontId="13" fillId="6" borderId="0" xfId="6" applyFont="1" applyFill="1" applyBorder="1" applyAlignment="1">
      <alignment horizontal="center" vertical="center" wrapText="1"/>
    </xf>
    <xf numFmtId="3" fontId="26" fillId="21" borderId="1" xfId="8" applyNumberFormat="1" applyFont="1" applyFill="1" applyBorder="1" applyAlignment="1" applyProtection="1">
      <alignment horizontal="right" vertical="center" wrapText="1"/>
    </xf>
    <xf numFmtId="3" fontId="27" fillId="0" borderId="1" xfId="9" applyNumberFormat="1" applyFont="1" applyFill="1" applyBorder="1" applyAlignment="1">
      <alignment horizontal="right" vertical="center"/>
    </xf>
    <xf numFmtId="14" fontId="27" fillId="2" borderId="1" xfId="9" applyNumberFormat="1"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6" xfId="0" applyFont="1" applyFill="1" applyBorder="1" applyAlignment="1">
      <alignment horizontal="center" vertical="center"/>
    </xf>
    <xf numFmtId="0" fontId="27" fillId="2" borderId="1" xfId="1147" applyFont="1" applyFill="1" applyBorder="1" applyAlignment="1">
      <alignment horizontal="center" vertical="center" wrapText="1"/>
    </xf>
    <xf numFmtId="3" fontId="27" fillId="2" borderId="1" xfId="1205" applyNumberFormat="1" applyFont="1" applyFill="1" applyBorder="1" applyAlignment="1">
      <alignment horizontal="right" vertical="center" wrapText="1"/>
    </xf>
    <xf numFmtId="3" fontId="27" fillId="2" borderId="1" xfId="1153" applyNumberFormat="1" applyFont="1" applyFill="1" applyBorder="1" applyAlignment="1">
      <alignment horizontal="right" vertical="center" wrapText="1"/>
    </xf>
    <xf numFmtId="3" fontId="27" fillId="2" borderId="1" xfId="1153" applyNumberFormat="1" applyFont="1" applyFill="1" applyBorder="1" applyAlignment="1">
      <alignment horizontal="center" vertical="center" wrapText="1"/>
    </xf>
    <xf numFmtId="14" fontId="27" fillId="2" borderId="1" xfId="1205" applyNumberFormat="1" applyFont="1" applyFill="1" applyBorder="1" applyAlignment="1">
      <alignment horizontal="right" vertical="center" wrapText="1"/>
    </xf>
    <xf numFmtId="3" fontId="27" fillId="2" borderId="1" xfId="1153" applyNumberFormat="1" applyFont="1" applyFill="1" applyBorder="1" applyAlignment="1">
      <alignment horizontal="left" vertical="center" wrapText="1"/>
    </xf>
    <xf numFmtId="3" fontId="27" fillId="2" borderId="1" xfId="1158" applyNumberFormat="1" applyFont="1" applyFill="1" applyBorder="1" applyAlignment="1">
      <alignment horizontal="right" vertical="center" wrapText="1"/>
    </xf>
    <xf numFmtId="3" fontId="27" fillId="2" borderId="1" xfId="1158" applyNumberFormat="1" applyFont="1" applyFill="1" applyBorder="1" applyAlignment="1">
      <alignment horizontal="left" vertical="center" wrapText="1"/>
    </xf>
    <xf numFmtId="3" fontId="27" fillId="0" borderId="1" xfId="9" applyNumberFormat="1" applyFont="1" applyFill="1" applyBorder="1" applyAlignment="1">
      <alignment vertical="center"/>
    </xf>
    <xf numFmtId="14" fontId="27" fillId="0" borderId="1" xfId="9" applyNumberFormat="1" applyFont="1" applyFill="1" applyBorder="1" applyAlignment="1">
      <alignment vertical="center"/>
    </xf>
    <xf numFmtId="0" fontId="26" fillId="31" borderId="1" xfId="0" applyFont="1" applyFill="1" applyBorder="1" applyAlignment="1">
      <alignment horizontal="center" vertical="center" wrapText="1"/>
    </xf>
    <xf numFmtId="169" fontId="27" fillId="29" borderId="0" xfId="0" applyNumberFormat="1" applyFont="1" applyFill="1" applyBorder="1" applyAlignment="1">
      <alignment vertical="center"/>
    </xf>
    <xf numFmtId="0" fontId="27" fillId="14" borderId="1" xfId="0" applyFont="1" applyFill="1" applyBorder="1"/>
    <xf numFmtId="0" fontId="25" fillId="2" borderId="3" xfId="0" applyFont="1" applyFill="1" applyBorder="1" applyAlignment="1">
      <alignment horizontal="left" vertical="center" wrapText="1"/>
    </xf>
    <xf numFmtId="17" fontId="27" fillId="0" borderId="3" xfId="1293" applyNumberFormat="1" applyFont="1" applyFill="1" applyBorder="1" applyAlignment="1">
      <alignment horizontal="center" vertical="center"/>
    </xf>
    <xf numFmtId="0" fontId="27" fillId="0" borderId="3" xfId="1293" applyFont="1" applyFill="1" applyBorder="1" applyAlignment="1">
      <alignment horizontal="center" vertical="center"/>
    </xf>
    <xf numFmtId="0" fontId="27" fillId="0" borderId="1" xfId="1293" applyFont="1" applyFill="1" applyBorder="1" applyAlignment="1">
      <alignment horizontal="center" vertical="center"/>
    </xf>
    <xf numFmtId="3" fontId="27" fillId="2" borderId="4" xfId="1153" applyNumberFormat="1" applyFont="1" applyFill="1" applyBorder="1" applyAlignment="1">
      <alignment horizontal="center" vertical="center" wrapText="1"/>
    </xf>
    <xf numFmtId="3" fontId="27" fillId="2" borderId="4" xfId="1158" applyNumberFormat="1" applyFont="1" applyFill="1" applyBorder="1" applyAlignment="1">
      <alignment horizontal="center" vertical="center" wrapText="1"/>
    </xf>
    <xf numFmtId="4" fontId="27" fillId="0" borderId="1" xfId="9" applyNumberFormat="1" applyFont="1" applyFill="1" applyBorder="1" applyAlignment="1">
      <alignment horizontal="right" vertical="center"/>
    </xf>
    <xf numFmtId="4" fontId="27" fillId="2" borderId="1" xfId="9" applyNumberFormat="1" applyFont="1" applyFill="1" applyBorder="1" applyAlignment="1">
      <alignment horizontal="right" vertical="center"/>
    </xf>
    <xf numFmtId="179" fontId="27" fillId="36" borderId="1" xfId="9" applyNumberFormat="1" applyFont="1" applyFill="1" applyBorder="1" applyAlignment="1">
      <alignment horizontal="right" vertical="center" wrapText="1"/>
    </xf>
    <xf numFmtId="4" fontId="26" fillId="2" borderId="0" xfId="2" applyNumberFormat="1" applyFont="1" applyFill="1" applyBorder="1" applyAlignment="1" applyProtection="1">
      <alignment horizontal="center" vertical="center"/>
    </xf>
    <xf numFmtId="4" fontId="27" fillId="2" borderId="1" xfId="1153" applyNumberFormat="1" applyFont="1" applyFill="1" applyBorder="1" applyAlignment="1">
      <alignment horizontal="right" vertical="center" wrapText="1"/>
    </xf>
    <xf numFmtId="4" fontId="27" fillId="36" borderId="1" xfId="9" applyNumberFormat="1" applyFont="1" applyFill="1" applyBorder="1" applyAlignment="1">
      <alignment horizontal="right" vertical="center" wrapText="1"/>
    </xf>
    <xf numFmtId="0" fontId="32" fillId="2" borderId="1" xfId="1308" applyFont="1" applyFill="1" applyBorder="1" applyAlignment="1">
      <alignment horizontal="center" vertical="center" wrapText="1"/>
    </xf>
    <xf numFmtId="0" fontId="6" fillId="2" borderId="1" xfId="0" applyFont="1" applyFill="1" applyBorder="1" applyAlignment="1">
      <alignment horizontal="justify" vertical="top" wrapText="1"/>
    </xf>
    <xf numFmtId="0" fontId="28" fillId="0" borderId="1" xfId="1308" applyFill="1" applyBorder="1" applyAlignment="1">
      <alignment horizontal="center" vertical="center" wrapText="1"/>
    </xf>
    <xf numFmtId="14" fontId="6" fillId="2" borderId="1" xfId="0"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7"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1" xfId="0" applyFont="1" applyBorder="1" applyAlignment="1">
      <alignment vertical="center" wrapText="1"/>
    </xf>
    <xf numFmtId="0" fontId="6" fillId="0" borderId="1" xfId="0" applyFont="1" applyFill="1" applyBorder="1" applyAlignment="1">
      <alignment horizontal="center" vertical="center"/>
    </xf>
    <xf numFmtId="172" fontId="6" fillId="0" borderId="1" xfId="0" applyNumberFormat="1" applyFont="1" applyFill="1" applyBorder="1" applyAlignment="1">
      <alignment horizontal="center" vertical="center" wrapText="1"/>
    </xf>
    <xf numFmtId="181" fontId="6" fillId="0" borderId="16" xfId="0" applyNumberFormat="1" applyFont="1" applyFill="1" applyBorder="1" applyAlignment="1">
      <alignment horizontal="center" vertical="center" wrapText="1"/>
    </xf>
    <xf numFmtId="183" fontId="6" fillId="0" borderId="1" xfId="0" applyNumberFormat="1" applyFont="1" applyFill="1" applyBorder="1" applyAlignment="1">
      <alignment horizontal="justify" vertical="top" wrapText="1"/>
    </xf>
    <xf numFmtId="0" fontId="6" fillId="2" borderId="1" xfId="0" applyNumberFormat="1" applyFont="1" applyFill="1" applyBorder="1" applyAlignment="1">
      <alignment horizontal="justify" vertical="top" wrapText="1"/>
    </xf>
    <xf numFmtId="184"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justify" vertical="top" wrapText="1"/>
    </xf>
    <xf numFmtId="184" fontId="6" fillId="0" borderId="1" xfId="0" applyNumberFormat="1" applyFont="1" applyFill="1" applyBorder="1" applyAlignment="1">
      <alignment horizontal="center" vertical="center" wrapText="1"/>
    </xf>
    <xf numFmtId="0" fontId="6" fillId="2" borderId="16" xfId="0" applyFont="1" applyFill="1" applyBorder="1" applyAlignment="1">
      <alignment horizontal="center" vertical="center" wrapText="1"/>
    </xf>
    <xf numFmtId="182"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xf>
    <xf numFmtId="172" fontId="6" fillId="2" borderId="1" xfId="0" applyNumberFormat="1" applyFont="1" applyFill="1" applyBorder="1" applyAlignment="1">
      <alignment horizontal="center" vertical="center" wrapText="1"/>
    </xf>
    <xf numFmtId="0" fontId="6" fillId="2" borderId="3"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top" wrapText="1"/>
    </xf>
    <xf numFmtId="17" fontId="6" fillId="2" borderId="1" xfId="0" applyNumberFormat="1" applyFont="1" applyFill="1" applyBorder="1" applyAlignment="1">
      <alignment horizontal="center" vertical="center" wrapText="1"/>
    </xf>
    <xf numFmtId="181"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top" wrapText="1"/>
    </xf>
    <xf numFmtId="0" fontId="28" fillId="2" borderId="3" xfId="1308" applyFill="1" applyBorder="1" applyAlignment="1">
      <alignment vertical="center" wrapText="1"/>
    </xf>
    <xf numFmtId="0" fontId="33" fillId="0" borderId="0" xfId="0" applyFont="1"/>
    <xf numFmtId="0" fontId="32" fillId="0" borderId="1" xfId="1308" applyFont="1" applyFill="1" applyBorder="1" applyAlignment="1">
      <alignment horizontal="center" vertical="center" wrapText="1"/>
    </xf>
    <xf numFmtId="0" fontId="6" fillId="2" borderId="1" xfId="0" applyFont="1" applyFill="1" applyBorder="1" applyAlignment="1">
      <alignment horizontal="left" vertical="center" wrapText="1"/>
    </xf>
    <xf numFmtId="0" fontId="32" fillId="2" borderId="3" xfId="1308" applyFont="1" applyFill="1" applyBorder="1" applyAlignment="1">
      <alignment vertical="center" wrapText="1"/>
    </xf>
    <xf numFmtId="0" fontId="34" fillId="2" borderId="1" xfId="0" applyFont="1" applyFill="1" applyBorder="1" applyAlignment="1">
      <alignment horizontal="center" vertical="center" wrapText="1"/>
    </xf>
    <xf numFmtId="173" fontId="12" fillId="10" borderId="2" xfId="2" applyNumberFormat="1" applyFont="1" applyFill="1" applyBorder="1" applyAlignment="1">
      <alignment horizontal="center" vertical="center" wrapText="1"/>
    </xf>
    <xf numFmtId="173" fontId="6" fillId="10" borderId="7" xfId="2" applyNumberFormat="1" applyFont="1" applyFill="1" applyBorder="1" applyAlignment="1">
      <alignment horizontal="center" vertical="center" wrapText="1" readingOrder="1"/>
    </xf>
    <xf numFmtId="0" fontId="6" fillId="42" borderId="1" xfId="0" applyFont="1" applyFill="1" applyBorder="1" applyAlignment="1">
      <alignment horizontal="center" vertical="center" wrapText="1" readingOrder="1"/>
    </xf>
    <xf numFmtId="0" fontId="6" fillId="43" borderId="1" xfId="0" applyFont="1" applyFill="1" applyBorder="1" applyAlignment="1">
      <alignment horizontal="center" vertical="center" wrapText="1" readingOrder="1"/>
    </xf>
    <xf numFmtId="184" fontId="6" fillId="43" borderId="1" xfId="0" applyNumberFormat="1" applyFont="1" applyFill="1" applyBorder="1" applyAlignment="1">
      <alignment horizontal="center" vertical="center" wrapText="1"/>
    </xf>
    <xf numFmtId="0" fontId="6" fillId="43" borderId="5" xfId="0" applyFont="1" applyFill="1" applyBorder="1" applyAlignment="1">
      <alignment vertical="center" wrapText="1" readingOrder="1"/>
    </xf>
    <xf numFmtId="0" fontId="6" fillId="44" borderId="5" xfId="0" applyFont="1" applyFill="1" applyBorder="1" applyAlignment="1">
      <alignment vertical="center" wrapText="1"/>
    </xf>
    <xf numFmtId="0" fontId="6" fillId="44" borderId="1" xfId="0" applyFont="1" applyFill="1" applyBorder="1" applyAlignment="1">
      <alignment horizontal="center" vertical="center" wrapText="1"/>
    </xf>
    <xf numFmtId="184" fontId="6" fillId="44" borderId="1" xfId="0" applyNumberFormat="1" applyFont="1" applyFill="1" applyBorder="1" applyAlignment="1">
      <alignment horizontal="center" vertical="center"/>
    </xf>
    <xf numFmtId="0" fontId="6" fillId="2" borderId="1" xfId="57" applyFont="1" applyFill="1" applyBorder="1" applyAlignment="1">
      <alignment horizontal="left" vertical="top" wrapText="1"/>
    </xf>
    <xf numFmtId="181" fontId="31" fillId="0" borderId="1" xfId="0" applyNumberFormat="1" applyFont="1" applyFill="1" applyBorder="1" applyAlignment="1">
      <alignment horizontal="center" vertical="center" wrapText="1"/>
    </xf>
    <xf numFmtId="182" fontId="31" fillId="0" borderId="1" xfId="0" applyNumberFormat="1" applyFont="1" applyFill="1" applyBorder="1" applyAlignment="1">
      <alignment horizontal="center" vertical="center" wrapText="1"/>
    </xf>
    <xf numFmtId="3" fontId="6"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1" fontId="29" fillId="2" borderId="1" xfId="0" applyNumberFormat="1" applyFont="1" applyFill="1" applyBorder="1" applyAlignment="1">
      <alignment horizontal="center" vertical="center" wrapText="1"/>
    </xf>
    <xf numFmtId="169" fontId="27" fillId="2" borderId="3" xfId="0" applyNumberFormat="1" applyFont="1" applyFill="1" applyBorder="1" applyAlignment="1">
      <alignment horizontal="center" vertical="center" wrapText="1"/>
    </xf>
    <xf numFmtId="0" fontId="27" fillId="2" borderId="3" xfId="0" applyFont="1" applyFill="1" applyBorder="1" applyAlignment="1">
      <alignment horizontal="center" vertical="center" wrapText="1"/>
    </xf>
    <xf numFmtId="0" fontId="33" fillId="0" borderId="1" xfId="0" applyFont="1" applyBorder="1" applyAlignment="1">
      <alignment horizontal="center" vertical="center"/>
    </xf>
    <xf numFmtId="0" fontId="27" fillId="2" borderId="1" xfId="0" applyFont="1" applyFill="1" applyBorder="1" applyAlignment="1">
      <alignment horizontal="left" vertical="center" wrapText="1"/>
    </xf>
    <xf numFmtId="0" fontId="27" fillId="0" borderId="3" xfId="0" applyFont="1" applyFill="1" applyBorder="1" applyAlignment="1">
      <alignment horizontal="center" vertical="center" wrapText="1"/>
    </xf>
    <xf numFmtId="1" fontId="27" fillId="2" borderId="1" xfId="0" applyNumberFormat="1" applyFont="1" applyFill="1" applyBorder="1" applyAlignment="1">
      <alignment horizontal="center" vertical="center" wrapText="1"/>
    </xf>
    <xf numFmtId="0" fontId="27" fillId="0" borderId="1" xfId="0" applyFont="1" applyFill="1" applyBorder="1" applyAlignment="1">
      <alignment horizontal="justify" vertical="justify" wrapText="1"/>
    </xf>
    <xf numFmtId="0" fontId="27" fillId="0" borderId="1" xfId="0" applyFont="1" applyFill="1" applyBorder="1" applyAlignment="1">
      <alignment horizontal="left" vertical="center" wrapText="1"/>
    </xf>
    <xf numFmtId="0" fontId="35" fillId="0" borderId="1" xfId="1308" applyFont="1" applyFill="1" applyBorder="1" applyAlignment="1">
      <alignment horizontal="center" vertical="center" wrapText="1"/>
    </xf>
    <xf numFmtId="3" fontId="27" fillId="0" borderId="1" xfId="9" applyNumberFormat="1" applyFont="1" applyFill="1" applyBorder="1" applyAlignment="1">
      <alignment horizontal="center" vertical="center" wrapText="1"/>
    </xf>
    <xf numFmtId="3" fontId="27" fillId="0" borderId="1" xfId="0" applyNumberFormat="1" applyFont="1" applyFill="1" applyBorder="1" applyAlignment="1">
      <alignment horizontal="center" vertical="center" wrapText="1"/>
    </xf>
    <xf numFmtId="1" fontId="27" fillId="0" borderId="1" xfId="0" applyNumberFormat="1" applyFont="1" applyFill="1" applyBorder="1" applyAlignment="1">
      <alignment horizontal="right" vertical="center" wrapText="1"/>
    </xf>
    <xf numFmtId="1" fontId="27" fillId="0" borderId="1" xfId="0" applyNumberFormat="1" applyFont="1" applyFill="1" applyBorder="1" applyAlignment="1">
      <alignment horizontal="center" vertical="center" wrapText="1"/>
    </xf>
    <xf numFmtId="1" fontId="27" fillId="0" borderId="3" xfId="0" applyNumberFormat="1" applyFont="1" applyFill="1" applyBorder="1" applyAlignment="1">
      <alignment horizontal="right" vertical="center" wrapText="1"/>
    </xf>
    <xf numFmtId="3" fontId="27" fillId="0" borderId="1" xfId="5" applyNumberFormat="1" applyFont="1" applyFill="1" applyBorder="1" applyAlignment="1">
      <alignment horizontal="center" vertical="center" wrapText="1"/>
    </xf>
    <xf numFmtId="3" fontId="27" fillId="0" borderId="1" xfId="663" applyNumberFormat="1" applyFont="1" applyFill="1" applyBorder="1" applyAlignment="1">
      <alignment horizontal="center" vertical="center" wrapText="1"/>
    </xf>
    <xf numFmtId="3" fontId="27" fillId="0" borderId="12" xfId="9" applyNumberFormat="1" applyFont="1" applyFill="1" applyBorder="1" applyAlignment="1">
      <alignment horizontal="right" vertical="center" wrapText="1"/>
    </xf>
    <xf numFmtId="3" fontId="27" fillId="0" borderId="1" xfId="9" applyNumberFormat="1" applyFont="1" applyFill="1" applyBorder="1" applyAlignment="1">
      <alignment horizontal="right" vertical="center" wrapText="1"/>
    </xf>
    <xf numFmtId="3" fontId="27" fillId="0" borderId="4" xfId="0" applyNumberFormat="1" applyFont="1" applyFill="1" applyBorder="1" applyAlignment="1">
      <alignment horizontal="center" vertical="center" wrapText="1"/>
    </xf>
    <xf numFmtId="3" fontId="27" fillId="0" borderId="1" xfId="0" applyNumberFormat="1" applyFont="1" applyFill="1" applyBorder="1" applyAlignment="1">
      <alignment vertical="center" wrapText="1"/>
    </xf>
    <xf numFmtId="14" fontId="27" fillId="0" borderId="1" xfId="0" applyNumberFormat="1" applyFont="1" applyFill="1" applyBorder="1" applyAlignment="1">
      <alignment horizontal="left" vertical="center"/>
    </xf>
    <xf numFmtId="0" fontId="27" fillId="0" borderId="1" xfId="0" applyFont="1" applyFill="1" applyBorder="1" applyAlignment="1">
      <alignment horizontal="center"/>
    </xf>
    <xf numFmtId="0" fontId="27" fillId="0" borderId="1" xfId="0" applyFont="1" applyFill="1" applyBorder="1" applyAlignment="1"/>
    <xf numFmtId="3" fontId="27" fillId="0" borderId="1" xfId="0" applyNumberFormat="1" applyFont="1" applyFill="1" applyBorder="1" applyAlignment="1"/>
    <xf numFmtId="0" fontId="27" fillId="0" borderId="0" xfId="0" applyFont="1" applyFill="1" applyAlignment="1"/>
    <xf numFmtId="3" fontId="27" fillId="0" borderId="1" xfId="0" applyNumberFormat="1" applyFont="1" applyFill="1" applyBorder="1" applyAlignment="1">
      <alignment horizontal="right" vertical="center"/>
    </xf>
    <xf numFmtId="0" fontId="27" fillId="0" borderId="3" xfId="0" applyFont="1" applyFill="1" applyBorder="1" applyAlignment="1">
      <alignment horizontal="justify" vertical="justify" wrapText="1"/>
    </xf>
    <xf numFmtId="0" fontId="35" fillId="0" borderId="3" xfId="1308" applyFont="1" applyFill="1" applyBorder="1" applyAlignment="1">
      <alignment horizontal="center" vertical="center" wrapText="1"/>
    </xf>
    <xf numFmtId="1" fontId="27" fillId="0" borderId="3" xfId="0" applyNumberFormat="1" applyFont="1" applyFill="1" applyBorder="1" applyAlignment="1">
      <alignment horizontal="center" vertical="center" wrapText="1"/>
    </xf>
    <xf numFmtId="179" fontId="27" fillId="0" borderId="1" xfId="664" applyNumberFormat="1" applyFont="1" applyFill="1" applyBorder="1" applyAlignment="1">
      <alignment horizontal="center" vertical="center" wrapText="1"/>
    </xf>
    <xf numFmtId="1" fontId="27" fillId="0" borderId="1" xfId="663" applyNumberFormat="1" applyFont="1" applyFill="1" applyBorder="1" applyAlignment="1">
      <alignment horizontal="right" vertical="center"/>
    </xf>
    <xf numFmtId="44" fontId="27" fillId="0" borderId="1" xfId="0" applyNumberFormat="1" applyFont="1" applyFill="1" applyBorder="1" applyAlignment="1">
      <alignment horizontal="left" vertical="center" wrapText="1"/>
    </xf>
    <xf numFmtId="1" fontId="27" fillId="0" borderId="1" xfId="663" applyNumberFormat="1" applyFont="1" applyFill="1" applyBorder="1" applyAlignment="1">
      <alignment horizontal="right" vertical="center" wrapText="1"/>
    </xf>
    <xf numFmtId="0" fontId="27" fillId="0" borderId="1" xfId="0" applyNumberFormat="1" applyFont="1" applyFill="1" applyBorder="1" applyAlignment="1">
      <alignment horizontal="justify" vertical="justify" wrapText="1"/>
    </xf>
    <xf numFmtId="179" fontId="27" fillId="0" borderId="1" xfId="9" applyNumberFormat="1" applyFont="1" applyFill="1" applyBorder="1" applyAlignment="1">
      <alignment horizontal="left" vertical="center" wrapText="1"/>
    </xf>
    <xf numFmtId="3" fontId="27" fillId="0" borderId="1" xfId="664" applyNumberFormat="1" applyFont="1" applyFill="1" applyBorder="1" applyAlignment="1">
      <alignment horizontal="center" vertical="center" wrapText="1"/>
    </xf>
    <xf numFmtId="173" fontId="6" fillId="10" borderId="3" xfId="2" applyNumberFormat="1" applyFont="1" applyFill="1" applyBorder="1" applyAlignment="1">
      <alignment horizontal="center" vertical="center" wrapText="1" readingOrder="1"/>
    </xf>
    <xf numFmtId="0" fontId="12" fillId="10"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41"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7" fillId="11" borderId="0" xfId="0" applyFont="1" applyFill="1" applyAlignment="1"/>
    <xf numFmtId="0" fontId="27" fillId="11" borderId="0" xfId="0" applyFont="1" applyFill="1" applyAlignment="1">
      <alignment wrapText="1"/>
    </xf>
    <xf numFmtId="0" fontId="27" fillId="0" borderId="0" xfId="0" applyFont="1" applyAlignment="1"/>
    <xf numFmtId="0" fontId="27" fillId="11" borderId="0" xfId="0" applyFont="1" applyFill="1" applyAlignment="1">
      <alignment horizontal="center"/>
    </xf>
    <xf numFmtId="0" fontId="27" fillId="11" borderId="0" xfId="0" applyFont="1" applyFill="1" applyAlignment="1">
      <alignment horizontal="center" wrapText="1"/>
    </xf>
    <xf numFmtId="0" fontId="26" fillId="10" borderId="1" xfId="0" applyFont="1" applyFill="1" applyBorder="1" applyAlignment="1">
      <alignment horizontal="center"/>
    </xf>
    <xf numFmtId="0" fontId="26" fillId="10" borderId="1" xfId="0" applyFont="1" applyFill="1" applyBorder="1" applyAlignment="1">
      <alignment horizontal="center" wrapText="1"/>
    </xf>
    <xf numFmtId="0" fontId="27" fillId="0" borderId="0" xfId="0" applyFont="1" applyAlignment="1">
      <alignment horizontal="center"/>
    </xf>
    <xf numFmtId="0" fontId="27" fillId="0" borderId="1" xfId="0" applyFont="1" applyBorder="1" applyAlignment="1"/>
    <xf numFmtId="3" fontId="27" fillId="0" borderId="1" xfId="0" applyNumberFormat="1" applyFont="1" applyBorder="1" applyAlignment="1"/>
    <xf numFmtId="0" fontId="27" fillId="18" borderId="0" xfId="0" applyFont="1" applyFill="1" applyBorder="1" applyAlignment="1">
      <alignment vertical="center"/>
    </xf>
    <xf numFmtId="169" fontId="27" fillId="18" borderId="0" xfId="0" applyNumberFormat="1" applyFont="1" applyFill="1" applyBorder="1" applyAlignment="1">
      <alignment vertical="center"/>
    </xf>
    <xf numFmtId="14" fontId="27" fillId="0" borderId="0" xfId="0" applyNumberFormat="1" applyFont="1" applyAlignment="1"/>
    <xf numFmtId="0" fontId="26" fillId="18" borderId="0" xfId="0" applyFont="1" applyFill="1" applyBorder="1" applyAlignment="1">
      <alignment vertical="center"/>
    </xf>
    <xf numFmtId="0" fontId="26" fillId="18" borderId="0" xfId="0" applyFont="1" applyFill="1" applyBorder="1" applyAlignment="1">
      <alignment horizontal="center" vertical="center"/>
    </xf>
    <xf numFmtId="169" fontId="26" fillId="18" borderId="0" xfId="0" applyNumberFormat="1" applyFont="1" applyFill="1" applyBorder="1" applyAlignment="1">
      <alignment horizontal="center" vertical="center"/>
    </xf>
    <xf numFmtId="0" fontId="27" fillId="18" borderId="0" xfId="0" applyFont="1" applyFill="1" applyBorder="1" applyAlignment="1">
      <alignment horizontal="center" vertical="center"/>
    </xf>
    <xf numFmtId="169" fontId="27" fillId="18" borderId="0" xfId="0" applyNumberFormat="1" applyFont="1" applyFill="1" applyBorder="1" applyAlignment="1">
      <alignment horizontal="justify" vertical="justify"/>
    </xf>
    <xf numFmtId="169" fontId="27" fillId="18" borderId="0" xfId="0" applyNumberFormat="1" applyFont="1" applyFill="1" applyBorder="1" applyAlignment="1">
      <alignment horizontal="center" vertical="center"/>
    </xf>
    <xf numFmtId="169" fontId="27" fillId="18" borderId="0" xfId="0" applyNumberFormat="1" applyFont="1" applyFill="1" applyBorder="1" applyAlignment="1">
      <alignment horizontal="center" vertical="center" wrapText="1"/>
    </xf>
    <xf numFmtId="0" fontId="27" fillId="18" borderId="16" xfId="0" applyFont="1" applyFill="1" applyBorder="1" applyAlignment="1">
      <alignment horizontal="center" vertical="center"/>
    </xf>
    <xf numFmtId="0" fontId="27" fillId="18" borderId="0" xfId="0" applyFont="1" applyFill="1" applyBorder="1" applyAlignment="1">
      <alignment horizontal="left" vertical="center"/>
    </xf>
    <xf numFmtId="3" fontId="26" fillId="22" borderId="1" xfId="0" applyNumberFormat="1" applyFont="1" applyFill="1" applyBorder="1" applyAlignment="1">
      <alignment vertical="center" wrapText="1"/>
    </xf>
    <xf numFmtId="3" fontId="27" fillId="23" borderId="4" xfId="0" applyNumberFormat="1" applyFont="1" applyFill="1" applyBorder="1" applyAlignment="1">
      <alignment horizontal="center" vertical="center"/>
    </xf>
    <xf numFmtId="3" fontId="27" fillId="23" borderId="1" xfId="0" applyNumberFormat="1" applyFont="1" applyFill="1" applyBorder="1" applyAlignment="1">
      <alignment horizontal="right" vertical="center"/>
    </xf>
    <xf numFmtId="14" fontId="27" fillId="23" borderId="1" xfId="0" applyNumberFormat="1" applyFont="1" applyFill="1" applyBorder="1" applyAlignment="1">
      <alignment horizontal="right" vertical="center"/>
    </xf>
    <xf numFmtId="3" fontId="26" fillId="20" borderId="1" xfId="0" applyNumberFormat="1" applyFont="1" applyFill="1" applyBorder="1" applyAlignment="1">
      <alignment horizontal="right" vertical="center"/>
    </xf>
    <xf numFmtId="3" fontId="27" fillId="20" borderId="4" xfId="0" applyNumberFormat="1" applyFont="1" applyFill="1" applyBorder="1" applyAlignment="1">
      <alignment horizontal="center" vertical="center"/>
    </xf>
    <xf numFmtId="3" fontId="27" fillId="20" borderId="1" xfId="0" applyNumberFormat="1" applyFont="1" applyFill="1" applyBorder="1" applyAlignment="1">
      <alignment horizontal="right" vertical="center"/>
    </xf>
    <xf numFmtId="14" fontId="27" fillId="20" borderId="1" xfId="0" applyNumberFormat="1" applyFont="1" applyFill="1" applyBorder="1" applyAlignment="1">
      <alignment horizontal="right" vertical="center"/>
    </xf>
    <xf numFmtId="0" fontId="27" fillId="0" borderId="1" xfId="0" applyFont="1" applyBorder="1" applyAlignment="1">
      <alignment vertical="center"/>
    </xf>
    <xf numFmtId="3" fontId="26" fillId="25" borderId="1" xfId="0" applyNumberFormat="1" applyFont="1" applyFill="1" applyBorder="1" applyAlignment="1">
      <alignment horizontal="right" vertical="center"/>
    </xf>
    <xf numFmtId="3" fontId="27" fillId="19" borderId="4" xfId="0" applyNumberFormat="1" applyFont="1" applyFill="1" applyBorder="1" applyAlignment="1">
      <alignment horizontal="center" vertical="center" wrapText="1"/>
    </xf>
    <xf numFmtId="3" fontId="27" fillId="2" borderId="1" xfId="0" applyNumberFormat="1" applyFont="1" applyFill="1" applyBorder="1" applyAlignment="1">
      <alignment horizontal="right" vertical="center"/>
    </xf>
    <xf numFmtId="3" fontId="26" fillId="2" borderId="1" xfId="0" applyNumberFormat="1" applyFont="1" applyFill="1" applyBorder="1" applyAlignment="1">
      <alignment horizontal="right" vertical="center" wrapText="1"/>
    </xf>
    <xf numFmtId="3" fontId="27" fillId="19" borderId="1" xfId="0" applyNumberFormat="1" applyFont="1" applyFill="1" applyBorder="1" applyAlignment="1">
      <alignment vertical="center" wrapText="1"/>
    </xf>
    <xf numFmtId="14" fontId="27" fillId="0" borderId="1" xfId="0" applyNumberFormat="1" applyFont="1" applyBorder="1" applyAlignment="1"/>
    <xf numFmtId="3" fontId="27" fillId="2" borderId="1" xfId="0" applyNumberFormat="1" applyFont="1" applyFill="1" applyBorder="1" applyAlignment="1">
      <alignment horizontal="center" vertical="center" wrapText="1"/>
    </xf>
    <xf numFmtId="3" fontId="26" fillId="27" borderId="1" xfId="0" applyNumberFormat="1" applyFont="1" applyFill="1" applyBorder="1" applyAlignment="1">
      <alignment horizontal="right" vertical="center" wrapText="1"/>
    </xf>
    <xf numFmtId="3" fontId="26" fillId="28" borderId="1" xfId="0" applyNumberFormat="1" applyFont="1" applyFill="1" applyBorder="1" applyAlignment="1">
      <alignment horizontal="right" vertical="center"/>
    </xf>
    <xf numFmtId="180" fontId="26" fillId="28" borderId="1" xfId="0" applyNumberFormat="1" applyFont="1" applyFill="1" applyBorder="1" applyAlignment="1">
      <alignment horizontal="right" vertical="center"/>
    </xf>
    <xf numFmtId="3" fontId="27" fillId="0" borderId="1" xfId="0" applyNumberFormat="1" applyFont="1" applyFill="1" applyBorder="1" applyAlignment="1">
      <alignment horizontal="center" vertical="center"/>
    </xf>
    <xf numFmtId="4" fontId="27" fillId="19" borderId="4" xfId="0" applyNumberFormat="1" applyFont="1" applyFill="1" applyBorder="1" applyAlignment="1">
      <alignment horizontal="center" vertical="center" wrapText="1"/>
    </xf>
    <xf numFmtId="4" fontId="27" fillId="0" borderId="1" xfId="0" applyNumberFormat="1" applyFont="1" applyFill="1" applyBorder="1" applyAlignment="1">
      <alignment horizontal="right" vertical="center"/>
    </xf>
    <xf numFmtId="4" fontId="27" fillId="19" borderId="1" xfId="0" applyNumberFormat="1" applyFont="1" applyFill="1" applyBorder="1" applyAlignment="1">
      <alignment vertical="center" wrapText="1"/>
    </xf>
    <xf numFmtId="4" fontId="27" fillId="0" borderId="1" xfId="0" applyNumberFormat="1" applyFont="1" applyFill="1" applyBorder="1" applyAlignment="1">
      <alignment horizontal="center" vertical="center"/>
    </xf>
    <xf numFmtId="4" fontId="27" fillId="0" borderId="1" xfId="0" applyNumberFormat="1" applyFont="1" applyBorder="1" applyAlignment="1"/>
    <xf numFmtId="3" fontId="26" fillId="20" borderId="1" xfId="0" applyNumberFormat="1" applyFont="1" applyFill="1" applyBorder="1" applyAlignment="1">
      <alignment horizontal="right" vertical="center" wrapText="1"/>
    </xf>
    <xf numFmtId="3" fontId="27" fillId="23" borderId="4" xfId="0" applyNumberFormat="1" applyFont="1" applyFill="1" applyBorder="1" applyAlignment="1">
      <alignment horizontal="center" vertical="center" wrapText="1"/>
    </xf>
    <xf numFmtId="3" fontId="27" fillId="0" borderId="1" xfId="0" applyNumberFormat="1" applyFont="1" applyBorder="1" applyAlignment="1">
      <alignment vertical="center" wrapText="1"/>
    </xf>
    <xf numFmtId="3" fontId="26" fillId="23" borderId="1" xfId="0" applyNumberFormat="1" applyFont="1" applyFill="1" applyBorder="1" applyAlignment="1">
      <alignment horizontal="right" vertical="center" wrapText="1"/>
    </xf>
    <xf numFmtId="3" fontId="27" fillId="23" borderId="1" xfId="0" applyNumberFormat="1" applyFont="1" applyFill="1" applyBorder="1" applyAlignment="1">
      <alignment horizontal="right" vertical="center" wrapText="1"/>
    </xf>
    <xf numFmtId="14" fontId="27" fillId="0" borderId="1" xfId="0" applyNumberFormat="1" applyFont="1" applyBorder="1" applyAlignment="1">
      <alignment vertical="center" wrapText="1"/>
    </xf>
    <xf numFmtId="3" fontId="27" fillId="23" borderId="1" xfId="0" applyNumberFormat="1" applyFont="1" applyFill="1" applyBorder="1" applyAlignment="1">
      <alignment horizontal="center" vertical="center" wrapText="1"/>
    </xf>
    <xf numFmtId="3" fontId="27" fillId="23" borderId="1" xfId="0" applyNumberFormat="1" applyFont="1" applyFill="1" applyBorder="1" applyAlignment="1">
      <alignment horizontal="left" vertical="center" wrapText="1"/>
    </xf>
    <xf numFmtId="14" fontId="27" fillId="0" borderId="1" xfId="0" applyNumberFormat="1" applyFont="1" applyBorder="1" applyAlignment="1">
      <alignment vertical="center"/>
    </xf>
    <xf numFmtId="3" fontId="26" fillId="2" borderId="1" xfId="0" applyNumberFormat="1" applyFont="1" applyFill="1" applyBorder="1" applyAlignment="1">
      <alignment horizontal="center" vertical="center" wrapText="1"/>
    </xf>
    <xf numFmtId="3" fontId="27" fillId="38" borderId="4" xfId="0" applyNumberFormat="1" applyFont="1" applyFill="1" applyBorder="1" applyAlignment="1">
      <alignment horizontal="center" vertical="center" wrapText="1"/>
    </xf>
    <xf numFmtId="3" fontId="27" fillId="37" borderId="1" xfId="0" applyNumberFormat="1" applyFont="1" applyFill="1" applyBorder="1" applyAlignment="1">
      <alignment horizontal="right" vertical="center"/>
    </xf>
    <xf numFmtId="3" fontId="26" fillId="37" borderId="1" xfId="0" applyNumberFormat="1" applyFont="1" applyFill="1" applyBorder="1" applyAlignment="1">
      <alignment horizontal="right" vertical="center" wrapText="1"/>
    </xf>
    <xf numFmtId="3" fontId="27" fillId="38" borderId="1" xfId="0" applyNumberFormat="1" applyFont="1" applyFill="1" applyBorder="1" applyAlignment="1">
      <alignment vertical="center" wrapText="1"/>
    </xf>
    <xf numFmtId="14" fontId="27" fillId="37" borderId="1" xfId="0" applyNumberFormat="1" applyFont="1" applyFill="1" applyBorder="1" applyAlignment="1">
      <alignment vertical="center"/>
    </xf>
    <xf numFmtId="3" fontId="26" fillId="37" borderId="1" xfId="0" applyNumberFormat="1" applyFont="1" applyFill="1" applyBorder="1" applyAlignment="1">
      <alignment horizontal="center" vertical="center" wrapText="1"/>
    </xf>
    <xf numFmtId="0" fontId="27" fillId="37" borderId="1" xfId="0" applyFont="1" applyFill="1" applyBorder="1" applyAlignment="1"/>
    <xf numFmtId="3" fontId="27" fillId="37" borderId="1" xfId="0" applyNumberFormat="1" applyFont="1" applyFill="1" applyBorder="1" applyAlignment="1"/>
    <xf numFmtId="0" fontId="27" fillId="37" borderId="0" xfId="0" applyFont="1" applyFill="1" applyAlignment="1"/>
    <xf numFmtId="3" fontId="26" fillId="26" borderId="1" xfId="0" applyNumberFormat="1" applyFont="1" applyFill="1" applyBorder="1" applyAlignment="1">
      <alignment horizontal="right" vertical="center" wrapText="1"/>
    </xf>
    <xf numFmtId="4" fontId="26" fillId="26" borderId="1" xfId="0" applyNumberFormat="1" applyFont="1" applyFill="1" applyBorder="1" applyAlignment="1">
      <alignment horizontal="right" vertical="center" wrapText="1"/>
    </xf>
    <xf numFmtId="3" fontId="26" fillId="35" borderId="1" xfId="0" applyNumberFormat="1" applyFont="1" applyFill="1" applyBorder="1" applyAlignment="1">
      <alignment horizontal="right" vertical="center" wrapText="1"/>
    </xf>
    <xf numFmtId="0" fontId="27" fillId="2" borderId="3" xfId="0" applyFont="1" applyFill="1" applyBorder="1" applyAlignment="1">
      <alignment horizontal="left" vertical="center" wrapText="1"/>
    </xf>
    <xf numFmtId="179" fontId="27" fillId="0" borderId="1" xfId="9" applyNumberFormat="1" applyFont="1" applyBorder="1" applyAlignment="1"/>
    <xf numFmtId="17" fontId="27" fillId="2" borderId="3" xfId="1293" applyNumberFormat="1" applyFont="1" applyFill="1" applyBorder="1" applyAlignment="1">
      <alignment horizontal="center" vertical="center"/>
    </xf>
    <xf numFmtId="0" fontId="27" fillId="2" borderId="1" xfId="1293" applyFont="1" applyFill="1" applyBorder="1" applyAlignment="1">
      <alignment horizontal="center" vertical="center"/>
    </xf>
    <xf numFmtId="0" fontId="27" fillId="0" borderId="3" xfId="0" applyFont="1" applyFill="1" applyBorder="1" applyAlignment="1">
      <alignment horizontal="left" vertical="center" wrapText="1"/>
    </xf>
    <xf numFmtId="4" fontId="27" fillId="37" borderId="1" xfId="0" applyNumberFormat="1" applyFont="1" applyFill="1" applyBorder="1" applyAlignment="1"/>
    <xf numFmtId="0" fontId="26" fillId="20" borderId="1" xfId="0" applyFont="1" applyFill="1" applyBorder="1" applyAlignment="1">
      <alignment horizontal="center" vertical="justify" wrapText="1"/>
    </xf>
    <xf numFmtId="3" fontId="26" fillId="20" borderId="1" xfId="0" applyNumberFormat="1" applyFont="1" applyFill="1" applyBorder="1" applyAlignment="1">
      <alignment vertical="center" wrapText="1"/>
    </xf>
    <xf numFmtId="4" fontId="26" fillId="20" borderId="1" xfId="0" applyNumberFormat="1" applyFont="1" applyFill="1" applyBorder="1" applyAlignment="1">
      <alignment vertical="center" wrapText="1"/>
    </xf>
    <xf numFmtId="44" fontId="27" fillId="0" borderId="1" xfId="9" applyFont="1" applyBorder="1" applyAlignment="1"/>
    <xf numFmtId="17" fontId="27" fillId="2" borderId="1" xfId="1293" applyNumberFormat="1" applyFont="1" applyFill="1" applyBorder="1" applyAlignment="1">
      <alignment horizontal="center" vertical="center"/>
    </xf>
    <xf numFmtId="179" fontId="27" fillId="0" borderId="1" xfId="0" applyNumberFormat="1" applyFont="1" applyBorder="1" applyAlignment="1"/>
    <xf numFmtId="17" fontId="27" fillId="0" borderId="1" xfId="1293" applyNumberFormat="1" applyFont="1" applyFill="1" applyBorder="1" applyAlignment="1">
      <alignment horizontal="center" vertical="center"/>
    </xf>
    <xf numFmtId="0" fontId="27" fillId="0" borderId="1" xfId="1147" applyFont="1" applyFill="1" applyBorder="1" applyAlignment="1">
      <alignment horizontal="center" vertical="center" wrapText="1"/>
    </xf>
    <xf numFmtId="3" fontId="26" fillId="32" borderId="1" xfId="0" applyNumberFormat="1" applyFont="1" applyFill="1" applyBorder="1" applyAlignment="1">
      <alignment vertical="center"/>
    </xf>
    <xf numFmtId="3" fontId="26" fillId="33" borderId="1" xfId="0" applyNumberFormat="1" applyFont="1" applyFill="1" applyBorder="1" applyAlignment="1">
      <alignment vertical="center"/>
    </xf>
    <xf numFmtId="3" fontId="27" fillId="0" borderId="0" xfId="0" applyNumberFormat="1" applyFont="1" applyAlignment="1"/>
    <xf numFmtId="4" fontId="27" fillId="2" borderId="0" xfId="0" applyNumberFormat="1" applyFont="1" applyFill="1" applyAlignment="1">
      <alignment vertical="center"/>
    </xf>
    <xf numFmtId="4" fontId="27" fillId="0" borderId="0" xfId="0" applyNumberFormat="1" applyFont="1" applyAlignment="1">
      <alignment horizontal="justify" vertical="justify"/>
    </xf>
    <xf numFmtId="4" fontId="26" fillId="0" borderId="2" xfId="8" applyNumberFormat="1" applyFont="1" applyBorder="1" applyAlignment="1" applyProtection="1">
      <alignment vertical="center"/>
    </xf>
    <xf numFmtId="4" fontId="26" fillId="0" borderId="2" xfId="8" applyNumberFormat="1" applyFont="1" applyBorder="1" applyAlignment="1" applyProtection="1">
      <alignment vertical="center" wrapText="1"/>
    </xf>
    <xf numFmtId="4" fontId="26" fillId="0" borderId="0" xfId="8" applyNumberFormat="1" applyFont="1" applyBorder="1" applyAlignment="1" applyProtection="1">
      <alignment vertical="center"/>
    </xf>
    <xf numFmtId="4" fontId="27" fillId="0" borderId="0" xfId="0" applyNumberFormat="1" applyFont="1" applyAlignment="1"/>
    <xf numFmtId="3" fontId="26" fillId="36" borderId="0" xfId="0" applyNumberFormat="1" applyFont="1" applyFill="1" applyAlignment="1"/>
    <xf numFmtId="4" fontId="26" fillId="36" borderId="0" xfId="0" applyNumberFormat="1" applyFont="1" applyFill="1" applyAlignment="1"/>
    <xf numFmtId="0" fontId="27" fillId="2" borderId="0" xfId="0" applyFont="1" applyFill="1" applyAlignment="1">
      <alignment vertical="center"/>
    </xf>
    <xf numFmtId="0" fontId="27" fillId="0" borderId="0" xfId="0" applyFont="1" applyAlignment="1">
      <alignment horizontal="justify" vertical="justify"/>
    </xf>
    <xf numFmtId="169" fontId="26" fillId="0" borderId="0" xfId="0" applyNumberFormat="1" applyFont="1" applyAlignment="1"/>
    <xf numFmtId="171" fontId="26" fillId="2" borderId="0" xfId="2" applyNumberFormat="1" applyFont="1" applyFill="1" applyBorder="1" applyAlignment="1" applyProtection="1">
      <alignment horizontal="center" vertical="center"/>
    </xf>
    <xf numFmtId="169" fontId="27" fillId="18" borderId="0" xfId="0" applyNumberFormat="1" applyFont="1" applyFill="1" applyBorder="1" applyAlignment="1">
      <alignment horizontal="left" vertical="center"/>
    </xf>
    <xf numFmtId="169" fontId="27" fillId="18" borderId="0" xfId="0" applyNumberFormat="1" applyFont="1" applyFill="1" applyBorder="1" applyAlignment="1">
      <alignment horizontal="left" vertical="center" wrapText="1"/>
    </xf>
    <xf numFmtId="171" fontId="26" fillId="2" borderId="0" xfId="2" applyNumberFormat="1" applyFont="1" applyFill="1" applyBorder="1" applyAlignment="1" applyProtection="1">
      <alignment horizontal="left" vertical="center"/>
    </xf>
    <xf numFmtId="14" fontId="27" fillId="2" borderId="0" xfId="0" applyNumberFormat="1" applyFont="1" applyFill="1" applyAlignment="1">
      <alignment vertical="center"/>
    </xf>
    <xf numFmtId="0" fontId="27" fillId="0" borderId="0" xfId="0" applyFont="1"/>
    <xf numFmtId="0" fontId="27" fillId="0" borderId="0" xfId="0" applyFont="1" applyAlignment="1">
      <alignment wrapText="1"/>
    </xf>
    <xf numFmtId="171" fontId="26" fillId="2" borderId="0" xfId="2" applyNumberFormat="1" applyFont="1" applyFill="1" applyBorder="1" applyAlignment="1" applyProtection="1">
      <alignment vertical="center"/>
    </xf>
    <xf numFmtId="173" fontId="27" fillId="10" borderId="2" xfId="2" applyNumberFormat="1" applyFont="1" applyFill="1" applyBorder="1" applyAlignment="1">
      <alignment horizontal="center" vertical="center" wrapText="1"/>
    </xf>
    <xf numFmtId="173" fontId="27" fillId="10" borderId="7" xfId="2" applyNumberFormat="1" applyFont="1" applyFill="1" applyBorder="1" applyAlignment="1">
      <alignment horizontal="center" vertical="center" wrapText="1"/>
    </xf>
    <xf numFmtId="177" fontId="27" fillId="11" borderId="5" xfId="0" applyNumberFormat="1" applyFont="1" applyFill="1" applyBorder="1" applyAlignment="1">
      <alignment horizontal="center" vertical="center" wrapText="1"/>
    </xf>
    <xf numFmtId="0" fontId="26" fillId="20" borderId="5" xfId="0" applyFont="1" applyFill="1" applyBorder="1" applyAlignment="1">
      <alignment horizontal="center" vertical="center" wrapText="1"/>
    </xf>
    <xf numFmtId="169" fontId="27" fillId="0" borderId="1" xfId="0" applyNumberFormat="1" applyFont="1" applyFill="1" applyBorder="1" applyAlignment="1">
      <alignment horizontal="center" vertical="center" wrapText="1"/>
    </xf>
    <xf numFmtId="177" fontId="27" fillId="2" borderId="1" xfId="0" applyNumberFormat="1" applyFont="1" applyFill="1" applyBorder="1" applyAlignment="1">
      <alignment vertical="center" wrapText="1"/>
    </xf>
    <xf numFmtId="14" fontId="27" fillId="2" borderId="1" xfId="0" applyNumberFormat="1" applyFont="1" applyFill="1" applyBorder="1" applyAlignment="1">
      <alignment vertical="center" wrapText="1"/>
    </xf>
    <xf numFmtId="0" fontId="27" fillId="2" borderId="1" xfId="0" applyFont="1" applyFill="1" applyBorder="1" applyAlignment="1">
      <alignment vertical="center" wrapText="1"/>
    </xf>
    <xf numFmtId="177" fontId="27" fillId="11" borderId="1" xfId="0" applyNumberFormat="1" applyFont="1" applyFill="1" applyBorder="1" applyAlignment="1">
      <alignment vertical="center" wrapText="1"/>
    </xf>
    <xf numFmtId="14" fontId="27" fillId="11" borderId="1" xfId="0" applyNumberFormat="1" applyFont="1" applyFill="1" applyBorder="1" applyAlignment="1">
      <alignment vertical="center" wrapText="1"/>
    </xf>
    <xf numFmtId="0" fontId="27" fillId="11" borderId="1" xfId="0" applyFont="1" applyFill="1" applyBorder="1" applyAlignment="1">
      <alignment vertical="center" wrapText="1"/>
    </xf>
    <xf numFmtId="173" fontId="27" fillId="10" borderId="7" xfId="2" applyNumberFormat="1" applyFont="1" applyFill="1" applyBorder="1" applyAlignment="1">
      <alignment horizontal="center" vertical="center" wrapText="1" readingOrder="1"/>
    </xf>
    <xf numFmtId="0" fontId="35" fillId="2" borderId="3" xfId="1308" applyFont="1" applyFill="1" applyBorder="1" applyAlignment="1">
      <alignment horizontal="left" vertical="center" wrapText="1"/>
    </xf>
    <xf numFmtId="0" fontId="27" fillId="2" borderId="1" xfId="0" applyFont="1" applyFill="1" applyBorder="1" applyAlignment="1">
      <alignment horizontal="left" wrapText="1"/>
    </xf>
    <xf numFmtId="0" fontId="27" fillId="2" borderId="3" xfId="0" applyFont="1" applyFill="1" applyBorder="1" applyAlignment="1">
      <alignment horizontal="left" wrapText="1"/>
    </xf>
    <xf numFmtId="0" fontId="27" fillId="0" borderId="3" xfId="0" applyFont="1" applyFill="1" applyBorder="1" applyAlignment="1">
      <alignment horizontal="left" wrapText="1"/>
    </xf>
    <xf numFmtId="0" fontId="27" fillId="0" borderId="1" xfId="0" applyFont="1" applyFill="1" applyBorder="1" applyAlignment="1">
      <alignment horizontal="justify" vertical="center" wrapText="1"/>
    </xf>
    <xf numFmtId="0" fontId="35" fillId="0" borderId="3" xfId="1308" applyFont="1" applyFill="1" applyBorder="1" applyAlignment="1">
      <alignment horizontal="left" vertical="center" wrapText="1"/>
    </xf>
    <xf numFmtId="0" fontId="27" fillId="0" borderId="1" xfId="0" applyFont="1" applyFill="1" applyBorder="1" applyAlignment="1">
      <alignment horizontal="left" wrapText="1"/>
    </xf>
    <xf numFmtId="3" fontId="27" fillId="0" borderId="3" xfId="9" applyNumberFormat="1" applyFont="1" applyFill="1" applyBorder="1" applyAlignment="1">
      <alignment horizontal="right" vertical="center" wrapText="1"/>
    </xf>
    <xf numFmtId="179" fontId="27" fillId="0" borderId="1" xfId="9" applyNumberFormat="1" applyFont="1" applyFill="1" applyBorder="1" applyAlignment="1">
      <alignment horizontal="center" vertical="center" wrapText="1"/>
    </xf>
    <xf numFmtId="4" fontId="27" fillId="0" borderId="1" xfId="9" applyNumberFormat="1" applyFont="1" applyFill="1" applyBorder="1" applyAlignment="1">
      <alignment horizontal="right" vertical="center" wrapText="1"/>
    </xf>
    <xf numFmtId="4" fontId="27" fillId="0" borderId="3" xfId="9" applyNumberFormat="1" applyFont="1" applyFill="1" applyBorder="1" applyAlignment="1">
      <alignment horizontal="right" vertical="center" wrapText="1"/>
    </xf>
    <xf numFmtId="4" fontId="27" fillId="0" borderId="13" xfId="9" applyNumberFormat="1" applyFont="1" applyFill="1" applyBorder="1" applyAlignment="1">
      <alignment horizontal="right" vertical="center" wrapText="1"/>
    </xf>
    <xf numFmtId="3" fontId="27" fillId="0" borderId="10" xfId="9" applyNumberFormat="1" applyFont="1" applyFill="1" applyBorder="1" applyAlignment="1">
      <alignment horizontal="right" vertical="center" wrapText="1"/>
    </xf>
    <xf numFmtId="3" fontId="27" fillId="0" borderId="13" xfId="9" applyNumberFormat="1" applyFont="1" applyFill="1" applyBorder="1" applyAlignment="1">
      <alignment horizontal="right" vertical="center" wrapText="1"/>
    </xf>
    <xf numFmtId="4" fontId="27" fillId="0" borderId="12" xfId="9" applyNumberFormat="1" applyFont="1" applyFill="1" applyBorder="1" applyAlignment="1">
      <alignment horizontal="right" vertical="center" wrapText="1"/>
    </xf>
    <xf numFmtId="4" fontId="27" fillId="37" borderId="1" xfId="9" applyNumberFormat="1" applyFont="1" applyFill="1" applyBorder="1" applyAlignment="1">
      <alignment horizontal="right" vertical="center" wrapText="1"/>
    </xf>
    <xf numFmtId="170" fontId="27" fillId="0" borderId="1" xfId="2" applyFont="1" applyBorder="1"/>
    <xf numFmtId="179" fontId="27" fillId="18" borderId="0" xfId="9" applyNumberFormat="1" applyFont="1" applyFill="1" applyBorder="1" applyAlignment="1">
      <alignment vertical="center" wrapText="1"/>
    </xf>
    <xf numFmtId="179" fontId="27" fillId="10" borderId="3" xfId="9" applyNumberFormat="1" applyFont="1" applyFill="1" applyBorder="1" applyAlignment="1">
      <alignment horizontal="center" vertical="center" wrapText="1"/>
    </xf>
    <xf numFmtId="179" fontId="27" fillId="0" borderId="1" xfId="9" applyNumberFormat="1" applyFont="1" applyFill="1" applyBorder="1" applyAlignment="1">
      <alignment vertical="center" wrapText="1"/>
    </xf>
    <xf numFmtId="179" fontId="26" fillId="21" borderId="23" xfId="9" applyNumberFormat="1" applyFont="1" applyFill="1" applyBorder="1" applyAlignment="1" applyProtection="1">
      <alignment horizontal="right" vertical="center" wrapText="1"/>
    </xf>
    <xf numFmtId="179" fontId="26" fillId="22" borderId="24" xfId="9" applyNumberFormat="1" applyFont="1" applyFill="1" applyBorder="1" applyAlignment="1">
      <alignment vertical="center" wrapText="1"/>
    </xf>
    <xf numFmtId="179" fontId="26" fillId="20" borderId="23" xfId="9" applyNumberFormat="1" applyFont="1" applyFill="1" applyBorder="1" applyAlignment="1">
      <alignment horizontal="right" vertical="center"/>
    </xf>
    <xf numFmtId="179" fontId="27" fillId="0" borderId="1" xfId="9" applyNumberFormat="1" applyFont="1" applyFill="1" applyBorder="1" applyAlignment="1">
      <alignment horizontal="right" vertical="center"/>
    </xf>
    <xf numFmtId="179" fontId="26" fillId="20" borderId="25" xfId="9" applyNumberFormat="1" applyFont="1" applyFill="1" applyBorder="1" applyAlignment="1">
      <alignment horizontal="right" vertical="center"/>
    </xf>
    <xf numFmtId="179" fontId="26" fillId="25" borderId="23" xfId="9" applyNumberFormat="1" applyFont="1" applyFill="1" applyBorder="1" applyAlignment="1">
      <alignment horizontal="right" vertical="center"/>
    </xf>
    <xf numFmtId="179" fontId="26" fillId="20" borderId="1" xfId="9" applyNumberFormat="1" applyFont="1" applyFill="1" applyBorder="1" applyAlignment="1">
      <alignment horizontal="right" vertical="center"/>
    </xf>
    <xf numFmtId="179" fontId="26" fillId="27" borderId="1" xfId="9" applyNumberFormat="1" applyFont="1" applyFill="1" applyBorder="1" applyAlignment="1">
      <alignment horizontal="right" vertical="center" wrapText="1"/>
    </xf>
    <xf numFmtId="179" fontId="26" fillId="28" borderId="1" xfId="9" applyNumberFormat="1" applyFont="1" applyFill="1" applyBorder="1" applyAlignment="1">
      <alignment horizontal="right" vertical="center"/>
    </xf>
    <xf numFmtId="179" fontId="26" fillId="20" borderId="1" xfId="9" applyNumberFormat="1" applyFont="1" applyFill="1" applyBorder="1" applyAlignment="1">
      <alignment horizontal="right" vertical="center" wrapText="1"/>
    </xf>
    <xf numFmtId="179" fontId="26" fillId="26" borderId="1" xfId="9" applyNumberFormat="1" applyFont="1" applyFill="1" applyBorder="1" applyAlignment="1">
      <alignment horizontal="right" vertical="center" wrapText="1"/>
    </xf>
    <xf numFmtId="179" fontId="26" fillId="35" borderId="1" xfId="9" applyNumberFormat="1" applyFont="1" applyFill="1" applyBorder="1" applyAlignment="1">
      <alignment horizontal="right" vertical="center" wrapText="1"/>
    </xf>
    <xf numFmtId="179" fontId="27" fillId="10" borderId="3" xfId="9" applyNumberFormat="1" applyFont="1" applyFill="1" applyBorder="1" applyAlignment="1">
      <alignment vertical="center" wrapText="1"/>
    </xf>
    <xf numFmtId="179" fontId="27" fillId="2" borderId="1" xfId="9" applyNumberFormat="1" applyFont="1" applyFill="1" applyBorder="1" applyAlignment="1">
      <alignment horizontal="right" vertical="center" wrapText="1"/>
    </xf>
    <xf numFmtId="179" fontId="27" fillId="2" borderId="1" xfId="9" applyNumberFormat="1" applyFont="1" applyFill="1" applyBorder="1" applyAlignment="1">
      <alignment vertical="center"/>
    </xf>
    <xf numFmtId="179" fontId="26" fillId="20" borderId="1" xfId="9" applyNumberFormat="1" applyFont="1" applyFill="1" applyBorder="1" applyAlignment="1">
      <alignment vertical="center" wrapText="1"/>
    </xf>
    <xf numFmtId="179" fontId="26" fillId="30" borderId="1" xfId="9" applyNumberFormat="1" applyFont="1" applyFill="1" applyBorder="1" applyAlignment="1">
      <alignment vertical="center"/>
    </xf>
    <xf numFmtId="179" fontId="26" fillId="32" borderId="1" xfId="9" applyNumberFormat="1" applyFont="1" applyFill="1" applyBorder="1" applyAlignment="1">
      <alignment vertical="center"/>
    </xf>
    <xf numFmtId="179" fontId="26" fillId="33" borderId="1" xfId="9" applyNumberFormat="1" applyFont="1" applyFill="1" applyBorder="1" applyAlignment="1">
      <alignment vertical="center"/>
    </xf>
    <xf numFmtId="179" fontId="27" fillId="0" borderId="0" xfId="9" applyNumberFormat="1" applyFont="1" applyAlignment="1"/>
    <xf numFmtId="179" fontId="27" fillId="18" borderId="0" xfId="9" applyNumberFormat="1" applyFont="1" applyFill="1" applyBorder="1" applyAlignment="1">
      <alignment vertical="center"/>
    </xf>
    <xf numFmtId="179" fontId="27" fillId="29" borderId="19" xfId="9" applyNumberFormat="1" applyFont="1" applyFill="1" applyBorder="1" applyAlignment="1">
      <alignment vertical="center"/>
    </xf>
    <xf numFmtId="179" fontId="27" fillId="2" borderId="1" xfId="9" applyNumberFormat="1" applyFont="1" applyFill="1" applyBorder="1" applyAlignment="1">
      <alignment horizontal="left" vertical="center" wrapText="1"/>
    </xf>
    <xf numFmtId="179" fontId="27" fillId="29" borderId="22" xfId="9" applyNumberFormat="1" applyFont="1" applyFill="1" applyBorder="1" applyAlignment="1">
      <alignment vertical="center"/>
    </xf>
    <xf numFmtId="179" fontId="27" fillId="18" borderId="20" xfId="9" applyNumberFormat="1" applyFont="1" applyFill="1" applyBorder="1" applyAlignment="1">
      <alignment vertical="center"/>
    </xf>
    <xf numFmtId="179" fontId="26" fillId="18" borderId="20" xfId="9" applyNumberFormat="1" applyFont="1" applyFill="1" applyBorder="1" applyAlignment="1">
      <alignment vertical="center"/>
    </xf>
    <xf numFmtId="179" fontId="26" fillId="18" borderId="20" xfId="9" applyNumberFormat="1" applyFont="1" applyFill="1" applyBorder="1" applyAlignment="1">
      <alignment horizontal="center" vertical="center"/>
    </xf>
    <xf numFmtId="179" fontId="27" fillId="18" borderId="21" xfId="9" applyNumberFormat="1" applyFont="1" applyFill="1" applyBorder="1" applyAlignment="1">
      <alignment vertical="center"/>
    </xf>
    <xf numFmtId="179" fontId="27" fillId="18" borderId="8" xfId="9" applyNumberFormat="1" applyFont="1" applyFill="1" applyBorder="1" applyAlignment="1">
      <alignment vertical="center"/>
    </xf>
    <xf numFmtId="179" fontId="27" fillId="10" borderId="3" xfId="9" applyNumberFormat="1" applyFont="1" applyFill="1" applyBorder="1" applyAlignment="1">
      <alignment horizontal="center" vertical="center"/>
    </xf>
    <xf numFmtId="179" fontId="27" fillId="0" borderId="3" xfId="9" applyNumberFormat="1" applyFont="1" applyFill="1" applyBorder="1" applyAlignment="1">
      <alignment horizontal="right" vertical="center"/>
    </xf>
    <xf numFmtId="179" fontId="27" fillId="10" borderId="3" xfId="9" applyNumberFormat="1" applyFont="1" applyFill="1" applyBorder="1" applyAlignment="1">
      <alignment vertical="center"/>
    </xf>
    <xf numFmtId="179" fontId="27" fillId="29" borderId="0" xfId="9" applyNumberFormat="1" applyFont="1" applyFill="1" applyBorder="1" applyAlignment="1">
      <alignment vertical="center"/>
    </xf>
    <xf numFmtId="179" fontId="8" fillId="10" borderId="3" xfId="9" applyNumberFormat="1" applyFont="1" applyFill="1" applyBorder="1" applyAlignment="1">
      <alignment vertical="center" wrapText="1"/>
    </xf>
    <xf numFmtId="179" fontId="6" fillId="10" borderId="3" xfId="9" applyNumberFormat="1" applyFont="1" applyFill="1" applyBorder="1" applyAlignment="1">
      <alignment vertical="center" wrapText="1"/>
    </xf>
    <xf numFmtId="179" fontId="12" fillId="10" borderId="3" xfId="9" applyNumberFormat="1" applyFont="1" applyFill="1" applyBorder="1" applyAlignment="1">
      <alignment vertical="center"/>
    </xf>
    <xf numFmtId="179" fontId="6" fillId="2" borderId="1" xfId="9" applyNumberFormat="1" applyFont="1" applyFill="1" applyBorder="1" applyAlignment="1">
      <alignment horizontal="left" vertical="center" wrapText="1"/>
    </xf>
    <xf numFmtId="179" fontId="6" fillId="10" borderId="1" xfId="9" applyNumberFormat="1" applyFont="1" applyFill="1" applyBorder="1" applyAlignment="1">
      <alignment horizontal="left" vertical="center"/>
    </xf>
    <xf numFmtId="179" fontId="6" fillId="2" borderId="1" xfId="9" applyNumberFormat="1" applyFont="1" applyFill="1" applyBorder="1" applyAlignment="1">
      <alignment horizontal="center" vertical="center" wrapText="1"/>
    </xf>
    <xf numFmtId="179" fontId="12" fillId="10" borderId="1" xfId="9" applyNumberFormat="1" applyFont="1" applyFill="1" applyBorder="1" applyAlignment="1">
      <alignment horizontal="left" vertical="center"/>
    </xf>
    <xf numFmtId="179" fontId="6" fillId="43" borderId="1" xfId="9" applyNumberFormat="1" applyFont="1" applyFill="1" applyBorder="1" applyAlignment="1">
      <alignment horizontal="center" vertical="center" wrapText="1"/>
    </xf>
    <xf numFmtId="179" fontId="12" fillId="9" borderId="1" xfId="9" applyNumberFormat="1" applyFont="1" applyFill="1" applyBorder="1" applyAlignment="1">
      <alignment horizontal="left" vertical="center"/>
    </xf>
    <xf numFmtId="179" fontId="12" fillId="2" borderId="1" xfId="9" applyNumberFormat="1" applyFont="1" applyFill="1" applyBorder="1" applyAlignment="1">
      <alignment horizontal="left" vertical="center"/>
    </xf>
    <xf numFmtId="179" fontId="12" fillId="10" borderId="16" xfId="9" applyNumberFormat="1" applyFont="1" applyFill="1" applyBorder="1" applyAlignment="1">
      <alignment vertical="center" wrapText="1"/>
    </xf>
    <xf numFmtId="179" fontId="6" fillId="2" borderId="1" xfId="9" applyNumberFormat="1" applyFont="1" applyFill="1" applyBorder="1" applyAlignment="1">
      <alignment horizontal="center" vertical="center"/>
    </xf>
    <xf numFmtId="179" fontId="6" fillId="0" borderId="1" xfId="9" applyNumberFormat="1" applyFont="1" applyFill="1" applyBorder="1" applyAlignment="1">
      <alignment horizontal="center" vertical="center" wrapText="1"/>
    </xf>
    <xf numFmtId="179" fontId="12" fillId="43" borderId="1" xfId="9" applyNumberFormat="1" applyFont="1" applyFill="1" applyBorder="1" applyAlignment="1">
      <alignment horizontal="left" vertical="center"/>
    </xf>
    <xf numFmtId="179" fontId="6" fillId="44" borderId="1" xfId="9" applyNumberFormat="1" applyFont="1" applyFill="1" applyBorder="1" applyAlignment="1">
      <alignment horizontal="center" vertical="center"/>
    </xf>
    <xf numFmtId="179" fontId="6" fillId="41" borderId="1" xfId="9" applyNumberFormat="1" applyFont="1" applyFill="1" applyBorder="1" applyAlignment="1">
      <alignment horizontal="left" vertical="center"/>
    </xf>
    <xf numFmtId="179" fontId="6" fillId="2" borderId="0" xfId="9" applyNumberFormat="1" applyFont="1" applyFill="1" applyBorder="1" applyAlignment="1">
      <alignment horizontal="left" vertical="center"/>
    </xf>
    <xf numFmtId="179" fontId="33" fillId="0" borderId="0" xfId="9" applyNumberFormat="1" applyFont="1"/>
    <xf numFmtId="179" fontId="27" fillId="0" borderId="0" xfId="0" applyNumberFormat="1" applyFont="1" applyAlignment="1"/>
    <xf numFmtId="0" fontId="27" fillId="0"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177" fontId="27" fillId="11"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73" fontId="27" fillId="10" borderId="3"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173" fontId="6" fillId="10" borderId="3" xfId="2" applyNumberFormat="1" applyFont="1" applyFill="1" applyBorder="1" applyAlignment="1">
      <alignment horizontal="center" vertical="center" wrapText="1" readingOrder="1"/>
    </xf>
    <xf numFmtId="169" fontId="26" fillId="0" borderId="0" xfId="0" applyNumberFormat="1" applyFont="1" applyAlignment="1">
      <alignment horizontal="center"/>
    </xf>
    <xf numFmtId="1" fontId="27" fillId="29" borderId="19" xfId="9" applyNumberFormat="1" applyFont="1" applyFill="1" applyBorder="1" applyAlignment="1">
      <alignment vertical="center"/>
    </xf>
    <xf numFmtId="0" fontId="2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26" fillId="0" borderId="2" xfId="0" applyFont="1" applyFill="1" applyBorder="1" applyAlignment="1">
      <alignment horizontal="center" vertical="center"/>
    </xf>
    <xf numFmtId="0" fontId="27" fillId="0" borderId="2" xfId="0" applyFont="1" applyFill="1" applyBorder="1"/>
    <xf numFmtId="179" fontId="26" fillId="0" borderId="2" xfId="9" applyNumberFormat="1" applyFont="1" applyFill="1" applyBorder="1" applyAlignment="1">
      <alignment vertical="center"/>
    </xf>
    <xf numFmtId="179" fontId="26" fillId="0" borderId="0" xfId="9" applyNumberFormat="1" applyFont="1" applyFill="1" applyBorder="1" applyAlignment="1">
      <alignment vertical="center"/>
    </xf>
    <xf numFmtId="3" fontId="26" fillId="0" borderId="0" xfId="0" applyNumberFormat="1" applyFont="1" applyFill="1" applyBorder="1" applyAlignment="1">
      <alignment vertical="center"/>
    </xf>
    <xf numFmtId="0" fontId="27" fillId="0" borderId="0" xfId="0" applyFont="1" applyFill="1" applyBorder="1"/>
    <xf numFmtId="179" fontId="6" fillId="0" borderId="1" xfId="9" applyNumberFormat="1" applyFont="1" applyFill="1" applyBorder="1" applyAlignment="1">
      <alignment horizontal="left" vertical="center" wrapText="1"/>
    </xf>
    <xf numFmtId="4" fontId="26" fillId="2" borderId="2" xfId="2" applyNumberFormat="1" applyFont="1" applyFill="1" applyBorder="1" applyAlignment="1" applyProtection="1">
      <alignment vertical="center"/>
    </xf>
    <xf numFmtId="0" fontId="26" fillId="2" borderId="0" xfId="0" applyFont="1" applyFill="1" applyBorder="1" applyAlignment="1">
      <alignment vertical="center"/>
    </xf>
    <xf numFmtId="0" fontId="26" fillId="18" borderId="2" xfId="0" applyFont="1" applyFill="1" applyBorder="1" applyAlignment="1">
      <alignment vertical="center"/>
    </xf>
    <xf numFmtId="0" fontId="26" fillId="0" borderId="17" xfId="0" applyFont="1" applyFill="1" applyBorder="1" applyAlignment="1">
      <alignment vertical="center"/>
    </xf>
    <xf numFmtId="4" fontId="26" fillId="2" borderId="0" xfId="2" applyNumberFormat="1" applyFont="1" applyFill="1" applyBorder="1" applyAlignment="1" applyProtection="1">
      <alignment vertical="center"/>
    </xf>
    <xf numFmtId="0" fontId="26" fillId="0" borderId="0" xfId="0" applyFont="1" applyFill="1" applyBorder="1" applyAlignment="1">
      <alignment vertical="center"/>
    </xf>
    <xf numFmtId="171" fontId="26" fillId="2" borderId="2" xfId="2" applyNumberFormat="1" applyFont="1" applyFill="1" applyBorder="1" applyAlignment="1" applyProtection="1">
      <alignment vertical="center"/>
    </xf>
    <xf numFmtId="179" fontId="12" fillId="0" borderId="1" xfId="9" applyNumberFormat="1" applyFont="1" applyFill="1" applyBorder="1" applyAlignment="1">
      <alignment horizontal="left" vertical="center"/>
    </xf>
    <xf numFmtId="179" fontId="27" fillId="0" borderId="1" xfId="9" applyNumberFormat="1" applyFont="1" applyFill="1" applyBorder="1" applyAlignment="1">
      <alignment horizontal="right"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3" fontId="6" fillId="10" borderId="3" xfId="2" applyNumberFormat="1" applyFont="1" applyFill="1" applyBorder="1" applyAlignment="1">
      <alignment horizontal="center" vertical="center" wrapText="1" readingOrder="1"/>
    </xf>
    <xf numFmtId="179" fontId="6" fillId="0" borderId="1" xfId="9" applyNumberFormat="1" applyFont="1" applyFill="1" applyBorder="1" applyAlignment="1">
      <alignment horizontal="left" vertical="center" wrapText="1"/>
    </xf>
    <xf numFmtId="0" fontId="27" fillId="19" borderId="1" xfId="0" applyFont="1" applyFill="1" applyBorder="1" applyAlignment="1">
      <alignment horizontal="center" vertical="center" textRotation="90" wrapText="1"/>
    </xf>
    <xf numFmtId="0" fontId="27" fillId="0"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177" fontId="27" fillId="11" borderId="1" xfId="0" applyNumberFormat="1" applyFont="1" applyFill="1" applyBorder="1" applyAlignment="1">
      <alignment horizontal="center" vertical="center" wrapText="1"/>
    </xf>
    <xf numFmtId="173" fontId="27" fillId="10" borderId="3" xfId="2" applyNumberFormat="1" applyFont="1" applyFill="1" applyBorder="1" applyAlignment="1">
      <alignment horizontal="center" vertical="center" wrapText="1" readingOrder="1"/>
    </xf>
    <xf numFmtId="0" fontId="27" fillId="18" borderId="4" xfId="0" applyFont="1" applyFill="1" applyBorder="1" applyAlignment="1">
      <alignment horizontal="left" vertical="center"/>
    </xf>
    <xf numFmtId="0" fontId="27" fillId="18" borderId="5" xfId="0" applyFont="1" applyFill="1" applyBorder="1" applyAlignment="1">
      <alignment horizontal="left" vertical="center"/>
    </xf>
    <xf numFmtId="0" fontId="26" fillId="18" borderId="16" xfId="0" applyFont="1" applyFill="1" applyBorder="1" applyAlignment="1">
      <alignment horizontal="left" vertical="center"/>
    </xf>
    <xf numFmtId="0" fontId="27" fillId="18" borderId="1" xfId="0" applyFont="1" applyFill="1" applyBorder="1" applyAlignment="1">
      <alignment horizontal="left" vertical="center"/>
    </xf>
    <xf numFmtId="0" fontId="26" fillId="20" borderId="1" xfId="0" applyFont="1" applyFill="1" applyBorder="1" applyAlignment="1">
      <alignment horizontal="center" vertical="center" wrapText="1"/>
    </xf>
    <xf numFmtId="0" fontId="26" fillId="22" borderId="1" xfId="0" applyFont="1" applyFill="1" applyBorder="1" applyAlignment="1">
      <alignment horizontal="center" vertical="center" wrapText="1"/>
    </xf>
    <xf numFmtId="0" fontId="27" fillId="22" borderId="1" xfId="0" applyFont="1" applyFill="1" applyBorder="1" applyAlignment="1">
      <alignment horizontal="center" vertical="center" wrapText="1"/>
    </xf>
    <xf numFmtId="173" fontId="27" fillId="10" borderId="3" xfId="2" applyNumberFormat="1" applyFont="1" applyFill="1" applyBorder="1" applyAlignment="1">
      <alignment horizontal="center" vertical="center" wrapText="1"/>
    </xf>
    <xf numFmtId="0" fontId="26" fillId="18" borderId="0" xfId="0" applyFont="1" applyFill="1" applyBorder="1" applyAlignment="1">
      <alignment horizontal="left" vertical="center"/>
    </xf>
    <xf numFmtId="0" fontId="26" fillId="2" borderId="0" xfId="0" applyFont="1" applyFill="1" applyBorder="1" applyAlignment="1">
      <alignment horizontal="center" vertical="center"/>
    </xf>
    <xf numFmtId="0" fontId="26" fillId="34" borderId="1" xfId="0" applyFont="1" applyFill="1" applyBorder="1" applyAlignment="1">
      <alignment horizontal="center" vertical="center"/>
    </xf>
    <xf numFmtId="0" fontId="26" fillId="2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28" borderId="1" xfId="0" applyFont="1" applyFill="1" applyBorder="1" applyAlignment="1">
      <alignment horizontal="center" vertical="center"/>
    </xf>
    <xf numFmtId="0" fontId="26" fillId="24"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6" fillId="41"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27" fillId="2" borderId="1" xfId="0" applyFont="1" applyFill="1" applyBorder="1" applyAlignment="1">
      <alignment horizontal="justify" vertical="justify" wrapText="1"/>
    </xf>
    <xf numFmtId="0" fontId="27" fillId="2" borderId="1" xfId="0" applyNumberFormat="1" applyFont="1" applyFill="1" applyBorder="1" applyAlignment="1">
      <alignment horizontal="justify" vertical="justify" wrapText="1"/>
    </xf>
    <xf numFmtId="2" fontId="6" fillId="2" borderId="1" xfId="9"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173" fontId="12" fillId="11" borderId="7" xfId="3" applyNumberFormat="1" applyFont="1" applyFill="1" applyBorder="1" applyAlignment="1">
      <alignment horizontal="center" vertical="center" wrapText="1"/>
    </xf>
    <xf numFmtId="173" fontId="12" fillId="11" borderId="14" xfId="3" applyNumberFormat="1" applyFont="1" applyFill="1" applyBorder="1" applyAlignment="1">
      <alignment horizontal="center" vertical="center" wrapText="1"/>
    </xf>
    <xf numFmtId="173" fontId="12" fillId="11" borderId="3" xfId="3" applyNumberFormat="1" applyFont="1" applyFill="1" applyBorder="1" applyAlignment="1">
      <alignment horizontal="center" vertical="center"/>
    </xf>
    <xf numFmtId="173" fontId="12" fillId="11" borderId="9" xfId="3" applyNumberFormat="1" applyFont="1" applyFill="1" applyBorder="1" applyAlignment="1">
      <alignment horizontal="center" vertical="center"/>
    </xf>
    <xf numFmtId="0" fontId="6" fillId="2" borderId="3" xfId="6" applyFont="1" applyFill="1" applyBorder="1" applyAlignment="1">
      <alignment horizontal="center" vertical="center" wrapText="1"/>
    </xf>
    <xf numFmtId="0" fontId="6" fillId="2" borderId="9" xfId="6" applyFont="1" applyFill="1" applyBorder="1" applyAlignment="1">
      <alignment horizontal="center" vertical="center" wrapText="1"/>
    </xf>
    <xf numFmtId="0" fontId="6" fillId="2" borderId="10"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12" fillId="0" borderId="9" xfId="6" applyFont="1" applyFill="1" applyBorder="1" applyAlignment="1">
      <alignment horizontal="center" vertical="center" wrapText="1"/>
    </xf>
    <xf numFmtId="0" fontId="12" fillId="0" borderId="10" xfId="6" applyFont="1" applyFill="1" applyBorder="1" applyAlignment="1">
      <alignment horizontal="center" vertical="center" wrapText="1"/>
    </xf>
    <xf numFmtId="173" fontId="13" fillId="14" borderId="9" xfId="3" applyNumberFormat="1" applyFont="1" applyFill="1" applyBorder="1" applyAlignment="1">
      <alignment horizontal="center" vertical="center" wrapText="1"/>
    </xf>
    <xf numFmtId="173" fontId="13" fillId="14" borderId="10" xfId="3" applyNumberFormat="1" applyFont="1" applyFill="1" applyBorder="1" applyAlignment="1">
      <alignment horizontal="center" vertical="center" wrapText="1"/>
    </xf>
    <xf numFmtId="0" fontId="6" fillId="11" borderId="3" xfId="6" applyFont="1" applyFill="1" applyBorder="1" applyAlignment="1">
      <alignment horizontal="center" vertical="center" wrapText="1"/>
    </xf>
    <xf numFmtId="0" fontId="6" fillId="11" borderId="10" xfId="6"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10" xfId="6" applyNumberFormat="1" applyFont="1" applyFill="1" applyBorder="1" applyAlignment="1">
      <alignment horizontal="center" vertical="center" wrapText="1"/>
    </xf>
    <xf numFmtId="0" fontId="12" fillId="10" borderId="3" xfId="6" applyFont="1" applyFill="1" applyBorder="1" applyAlignment="1">
      <alignment horizontal="center" vertical="center" wrapText="1"/>
    </xf>
    <xf numFmtId="0" fontId="12" fillId="10" borderId="10" xfId="6" applyFont="1" applyFill="1" applyBorder="1" applyAlignment="1">
      <alignment horizontal="center" vertical="center" wrapText="1"/>
    </xf>
    <xf numFmtId="0" fontId="13" fillId="10" borderId="1" xfId="6" applyFont="1" applyFill="1" applyBorder="1" applyAlignment="1">
      <alignment horizontal="center" vertical="center" wrapText="1"/>
    </xf>
    <xf numFmtId="173" fontId="8" fillId="10" borderId="4" xfId="3" applyNumberFormat="1" applyFont="1" applyFill="1" applyBorder="1" applyAlignment="1">
      <alignment horizontal="center" vertical="center" wrapText="1"/>
    </xf>
    <xf numFmtId="173" fontId="8" fillId="10" borderId="16" xfId="3" applyNumberFormat="1" applyFont="1" applyFill="1" applyBorder="1" applyAlignment="1">
      <alignment horizontal="center" vertical="center" wrapText="1"/>
    </xf>
    <xf numFmtId="173" fontId="8" fillId="10" borderId="5" xfId="3" applyNumberFormat="1" applyFont="1" applyFill="1" applyBorder="1" applyAlignment="1">
      <alignment horizontal="center" vertical="center" wrapText="1"/>
    </xf>
    <xf numFmtId="0" fontId="13" fillId="10" borderId="4" xfId="6" applyFont="1" applyFill="1" applyBorder="1" applyAlignment="1">
      <alignment horizontal="center" vertical="center" wrapText="1"/>
    </xf>
    <xf numFmtId="0" fontId="13" fillId="10" borderId="16" xfId="6" applyFont="1" applyFill="1" applyBorder="1" applyAlignment="1">
      <alignment horizontal="center" vertical="center" wrapText="1"/>
    </xf>
    <xf numFmtId="0" fontId="13" fillId="10" borderId="5" xfId="6" applyFont="1" applyFill="1" applyBorder="1" applyAlignment="1">
      <alignment horizontal="center" vertical="center" wrapText="1"/>
    </xf>
    <xf numFmtId="0" fontId="12" fillId="10" borderId="4" xfId="6" applyFont="1" applyFill="1" applyBorder="1" applyAlignment="1">
      <alignment horizontal="center" vertical="center" wrapText="1"/>
    </xf>
    <xf numFmtId="0" fontId="12" fillId="10" borderId="16" xfId="6" applyFont="1" applyFill="1" applyBorder="1" applyAlignment="1">
      <alignment horizontal="center" vertical="center" wrapText="1"/>
    </xf>
    <xf numFmtId="0" fontId="12" fillId="10" borderId="5" xfId="6" applyFont="1" applyFill="1" applyBorder="1" applyAlignment="1">
      <alignment horizontal="center" vertical="center" wrapText="1"/>
    </xf>
    <xf numFmtId="173" fontId="6" fillId="2" borderId="3" xfId="3" applyNumberFormat="1" applyFont="1" applyFill="1" applyBorder="1" applyAlignment="1">
      <alignment horizontal="center" vertical="center" wrapText="1"/>
    </xf>
    <xf numFmtId="173" fontId="6" fillId="2" borderId="10" xfId="3" applyNumberFormat="1" applyFont="1" applyFill="1" applyBorder="1" applyAlignment="1">
      <alignment horizontal="center" vertical="center" wrapText="1"/>
    </xf>
    <xf numFmtId="173" fontId="6" fillId="10" borderId="3" xfId="3" applyNumberFormat="1" applyFont="1" applyFill="1" applyBorder="1" applyAlignment="1">
      <alignment horizontal="center" vertical="center" wrapText="1"/>
    </xf>
    <xf numFmtId="173" fontId="6" fillId="10" borderId="10" xfId="3" applyNumberFormat="1" applyFont="1" applyFill="1" applyBorder="1" applyAlignment="1">
      <alignment horizontal="center" vertical="center" wrapText="1"/>
    </xf>
    <xf numFmtId="0" fontId="5" fillId="0" borderId="1" xfId="6" applyFont="1" applyFill="1" applyBorder="1" applyAlignment="1">
      <alignment horizontal="center" vertical="center" textRotation="90" wrapText="1"/>
    </xf>
    <xf numFmtId="0" fontId="13" fillId="7" borderId="1" xfId="6" applyFont="1" applyFill="1" applyBorder="1" applyAlignment="1">
      <alignment horizontal="center" vertical="center"/>
    </xf>
    <xf numFmtId="0" fontId="5" fillId="9" borderId="1" xfId="6" applyFont="1" applyFill="1" applyBorder="1" applyAlignment="1">
      <alignment horizontal="center" vertical="center" wrapText="1"/>
    </xf>
    <xf numFmtId="0" fontId="13" fillId="0" borderId="3" xfId="6" applyFont="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173" fontId="12" fillId="11" borderId="3" xfId="3" applyNumberFormat="1" applyFont="1" applyFill="1" applyBorder="1" applyAlignment="1">
      <alignment horizontal="center" vertical="center" wrapText="1"/>
    </xf>
    <xf numFmtId="173" fontId="12" fillId="11" borderId="10" xfId="3" applyNumberFormat="1" applyFont="1" applyFill="1" applyBorder="1" applyAlignment="1">
      <alignment horizontal="center" vertical="center" wrapText="1"/>
    </xf>
    <xf numFmtId="173" fontId="6" fillId="10" borderId="1" xfId="3" applyNumberFormat="1" applyFont="1" applyFill="1" applyBorder="1" applyAlignment="1">
      <alignment horizontal="center" vertical="center" textRotation="90" wrapText="1"/>
    </xf>
    <xf numFmtId="0" fontId="12" fillId="2" borderId="3" xfId="6" applyFont="1" applyFill="1" applyBorder="1" applyAlignment="1">
      <alignment horizontal="center" vertical="center" wrapText="1"/>
    </xf>
    <xf numFmtId="0" fontId="12" fillId="2" borderId="9" xfId="6" applyFont="1" applyFill="1" applyBorder="1" applyAlignment="1">
      <alignment horizontal="center" vertical="center" wrapText="1"/>
    </xf>
    <xf numFmtId="0" fontId="12" fillId="2" borderId="10" xfId="6" applyFont="1" applyFill="1" applyBorder="1" applyAlignment="1">
      <alignment horizontal="center" vertical="center" wrapText="1"/>
    </xf>
    <xf numFmtId="0" fontId="12" fillId="0" borderId="3" xfId="6" applyFont="1" applyBorder="1" applyAlignment="1">
      <alignment horizontal="center" vertical="center" wrapText="1"/>
    </xf>
    <xf numFmtId="0" fontId="12" fillId="0" borderId="9" xfId="6" applyFont="1" applyBorder="1" applyAlignment="1">
      <alignment horizontal="center" vertical="center" wrapText="1"/>
    </xf>
    <xf numFmtId="0" fontId="12" fillId="0" borderId="10" xfId="6" applyFont="1" applyBorder="1" applyAlignment="1">
      <alignment horizontal="center" vertical="center" wrapText="1"/>
    </xf>
    <xf numFmtId="0" fontId="13" fillId="0" borderId="9" xfId="6" applyFont="1" applyFill="1" applyBorder="1" applyAlignment="1">
      <alignment horizontal="center" vertical="center" textRotation="90"/>
    </xf>
    <xf numFmtId="0" fontId="13" fillId="0" borderId="10" xfId="6" applyFont="1" applyFill="1" applyBorder="1" applyAlignment="1">
      <alignment horizontal="center" vertical="center" textRotation="90"/>
    </xf>
    <xf numFmtId="0" fontId="13" fillId="0" borderId="1" xfId="6" applyFont="1" applyBorder="1" applyAlignment="1">
      <alignment horizontal="center" vertical="center" textRotation="90" wrapText="1"/>
    </xf>
    <xf numFmtId="0" fontId="5" fillId="0" borderId="9" xfId="6" applyFont="1" applyFill="1" applyBorder="1" applyAlignment="1">
      <alignment horizontal="center" vertical="center" textRotation="90" wrapText="1"/>
    </xf>
    <xf numFmtId="0" fontId="5" fillId="0" borderId="10" xfId="6" applyFont="1" applyFill="1" applyBorder="1" applyAlignment="1">
      <alignment horizontal="center" vertical="center" textRotation="90" wrapText="1"/>
    </xf>
    <xf numFmtId="0" fontId="13" fillId="2" borderId="9" xfId="6" applyFont="1" applyFill="1" applyBorder="1" applyAlignment="1">
      <alignment horizontal="center" vertical="center" textRotation="90" wrapText="1"/>
    </xf>
    <xf numFmtId="0" fontId="13" fillId="2" borderId="10" xfId="6" applyFont="1" applyFill="1" applyBorder="1" applyAlignment="1">
      <alignment horizontal="center" vertical="center" textRotation="90" wrapText="1"/>
    </xf>
    <xf numFmtId="0" fontId="22" fillId="15" borderId="3" xfId="6" applyFont="1" applyFill="1" applyBorder="1" applyAlignment="1">
      <alignment horizontal="center" vertical="center" textRotation="90"/>
    </xf>
    <xf numFmtId="0" fontId="22" fillId="15" borderId="9" xfId="6" applyFont="1" applyFill="1" applyBorder="1" applyAlignment="1">
      <alignment horizontal="center" vertical="center" textRotation="90"/>
    </xf>
    <xf numFmtId="0" fontId="22" fillId="15" borderId="10" xfId="6" applyFont="1" applyFill="1" applyBorder="1" applyAlignment="1">
      <alignment horizontal="center" vertical="center" textRotation="90"/>
    </xf>
    <xf numFmtId="0" fontId="13" fillId="0" borderId="1" xfId="6" applyFont="1" applyFill="1" applyBorder="1" applyAlignment="1">
      <alignment horizontal="center" vertical="center" textRotation="90"/>
    </xf>
    <xf numFmtId="173" fontId="5" fillId="0" borderId="10" xfId="3" applyNumberFormat="1" applyFont="1" applyFill="1" applyBorder="1" applyAlignment="1">
      <alignment horizontal="center" vertical="center" textRotation="90" wrapText="1"/>
    </xf>
    <xf numFmtId="173" fontId="5" fillId="0" borderId="1" xfId="3" applyNumberFormat="1" applyFont="1" applyFill="1" applyBorder="1" applyAlignment="1">
      <alignment horizontal="center" vertical="center" textRotation="90" wrapText="1"/>
    </xf>
    <xf numFmtId="0" fontId="5" fillId="7" borderId="4" xfId="6" applyFont="1" applyFill="1" applyBorder="1" applyAlignment="1">
      <alignment horizontal="center" vertical="center" wrapText="1"/>
    </xf>
    <xf numFmtId="0" fontId="5" fillId="7" borderId="16" xfId="6" applyFont="1" applyFill="1" applyBorder="1" applyAlignment="1">
      <alignment horizontal="center" vertical="center" wrapText="1"/>
    </xf>
    <xf numFmtId="0" fontId="5" fillId="7" borderId="5" xfId="6" applyFont="1" applyFill="1" applyBorder="1" applyAlignment="1">
      <alignment horizontal="center" vertical="center" wrapText="1"/>
    </xf>
    <xf numFmtId="0" fontId="22" fillId="16" borderId="1" xfId="6" applyFont="1" applyFill="1" applyBorder="1" applyAlignment="1">
      <alignment horizontal="center" vertical="center" textRotation="90"/>
    </xf>
    <xf numFmtId="173" fontId="5" fillId="2" borderId="3" xfId="3" applyNumberFormat="1" applyFont="1" applyFill="1" applyBorder="1" applyAlignment="1">
      <alignment horizontal="center" vertical="center" textRotation="90" wrapText="1"/>
    </xf>
    <xf numFmtId="173" fontId="5" fillId="2" borderId="9" xfId="3" applyNumberFormat="1" applyFont="1" applyFill="1" applyBorder="1" applyAlignment="1">
      <alignment horizontal="center" vertical="center" textRotation="90" wrapText="1"/>
    </xf>
    <xf numFmtId="173" fontId="5" fillId="2" borderId="10" xfId="3" applyNumberFormat="1" applyFont="1" applyFill="1" applyBorder="1" applyAlignment="1">
      <alignment horizontal="center" vertical="center" textRotation="90" wrapText="1"/>
    </xf>
    <xf numFmtId="0" fontId="12" fillId="2" borderId="1" xfId="6" applyFont="1" applyFill="1" applyBorder="1" applyAlignment="1">
      <alignment horizontal="center" vertical="center" wrapText="1"/>
    </xf>
    <xf numFmtId="0" fontId="6" fillId="2" borderId="1" xfId="6" applyFont="1" applyFill="1" applyBorder="1" applyAlignment="1">
      <alignment horizontal="center" vertical="center" wrapText="1"/>
    </xf>
    <xf numFmtId="0" fontId="13" fillId="10" borderId="14" xfId="6" applyFont="1" applyFill="1" applyBorder="1" applyAlignment="1">
      <alignment horizontal="center" vertical="center" wrapText="1"/>
    </xf>
    <xf numFmtId="0" fontId="13" fillId="10" borderId="17" xfId="6" applyFont="1" applyFill="1" applyBorder="1" applyAlignment="1">
      <alignment horizontal="center" vertical="center" wrapText="1"/>
    </xf>
    <xf numFmtId="0" fontId="13" fillId="10" borderId="8" xfId="6" applyFont="1" applyFill="1" applyBorder="1" applyAlignment="1">
      <alignment horizontal="center" vertical="center" wrapText="1"/>
    </xf>
    <xf numFmtId="173" fontId="5" fillId="9" borderId="4" xfId="3" applyNumberFormat="1" applyFont="1" applyFill="1" applyBorder="1" applyAlignment="1">
      <alignment horizontal="center" vertical="center" wrapText="1"/>
    </xf>
    <xf numFmtId="173" fontId="5" fillId="9" borderId="16" xfId="3" applyNumberFormat="1" applyFont="1" applyFill="1" applyBorder="1" applyAlignment="1">
      <alignment horizontal="center" vertical="center" wrapText="1"/>
    </xf>
    <xf numFmtId="173" fontId="5" fillId="9" borderId="5" xfId="3" applyNumberFormat="1" applyFont="1" applyFill="1" applyBorder="1" applyAlignment="1">
      <alignment horizontal="center" vertical="center" wrapText="1"/>
    </xf>
    <xf numFmtId="173" fontId="5" fillId="0" borderId="3" xfId="3" applyNumberFormat="1" applyFont="1" applyFill="1" applyBorder="1" applyAlignment="1">
      <alignment horizontal="center" vertical="center" textRotation="90" wrapText="1"/>
    </xf>
    <xf numFmtId="173" fontId="5" fillId="0" borderId="9" xfId="3" applyNumberFormat="1" applyFont="1" applyFill="1" applyBorder="1" applyAlignment="1">
      <alignment horizontal="center" vertical="center" textRotation="90" wrapText="1"/>
    </xf>
    <xf numFmtId="0" fontId="14" fillId="0" borderId="9" xfId="6" applyFont="1" applyBorder="1" applyAlignment="1">
      <alignment horizontal="center" vertical="center" textRotation="90" wrapText="1"/>
    </xf>
    <xf numFmtId="0" fontId="14" fillId="0" borderId="10" xfId="6" applyFont="1" applyBorder="1" applyAlignment="1">
      <alignment horizontal="center" vertical="center" textRotation="90" wrapText="1"/>
    </xf>
    <xf numFmtId="0" fontId="14" fillId="0" borderId="1" xfId="6" applyFont="1" applyBorder="1" applyAlignment="1">
      <alignment horizontal="center" vertical="center" textRotation="90" wrapText="1"/>
    </xf>
    <xf numFmtId="0" fontId="13" fillId="5" borderId="3" xfId="6" applyFont="1" applyFill="1" applyBorder="1" applyAlignment="1">
      <alignment horizontal="center" vertical="center" textRotation="90"/>
    </xf>
    <xf numFmtId="0" fontId="13" fillId="5" borderId="9" xfId="6" applyFont="1" applyFill="1" applyBorder="1" applyAlignment="1">
      <alignment horizontal="center" vertical="center" textRotation="90"/>
    </xf>
    <xf numFmtId="0" fontId="13" fillId="5" borderId="10" xfId="6" applyFont="1" applyFill="1" applyBorder="1" applyAlignment="1">
      <alignment horizontal="center" vertical="center" textRotation="90"/>
    </xf>
    <xf numFmtId="0" fontId="12" fillId="0" borderId="0" xfId="6" applyFont="1" applyFill="1" applyAlignment="1">
      <alignment horizontal="center" vertical="center"/>
    </xf>
    <xf numFmtId="166" fontId="5" fillId="2" borderId="18" xfId="6" applyNumberFormat="1" applyFont="1" applyFill="1" applyBorder="1" applyAlignment="1" applyProtection="1">
      <alignment horizontal="center" vertical="top" wrapText="1"/>
    </xf>
    <xf numFmtId="166" fontId="5" fillId="2" borderId="0" xfId="6" applyNumberFormat="1" applyFont="1" applyFill="1" applyBorder="1" applyAlignment="1" applyProtection="1">
      <alignment horizontal="center" vertical="top" wrapText="1"/>
    </xf>
    <xf numFmtId="173" fontId="5" fillId="9" borderId="4" xfId="3" applyNumberFormat="1" applyFont="1" applyFill="1" applyBorder="1" applyAlignment="1">
      <alignment horizontal="left" vertical="center" wrapText="1"/>
    </xf>
    <xf numFmtId="173" fontId="5" fillId="9" borderId="16" xfId="3" applyNumberFormat="1" applyFont="1" applyFill="1" applyBorder="1" applyAlignment="1">
      <alignment horizontal="left" vertical="center" wrapText="1"/>
    </xf>
    <xf numFmtId="173" fontId="5" fillId="9" borderId="5" xfId="3" applyNumberFormat="1" applyFont="1" applyFill="1" applyBorder="1" applyAlignment="1">
      <alignment horizontal="left" vertical="center" wrapText="1"/>
    </xf>
    <xf numFmtId="0" fontId="12" fillId="2" borderId="7" xfId="6" applyFont="1" applyFill="1" applyBorder="1" applyAlignment="1">
      <alignment horizontal="center" vertical="center" wrapText="1"/>
    </xf>
    <xf numFmtId="0" fontId="12" fillId="2" borderId="15" xfId="6" applyFont="1" applyFill="1" applyBorder="1" applyAlignment="1">
      <alignment horizontal="center" vertical="center" wrapText="1"/>
    </xf>
    <xf numFmtId="173" fontId="6" fillId="0" borderId="1" xfId="3" applyNumberFormat="1" applyFont="1" applyFill="1" applyBorder="1" applyAlignment="1">
      <alignment horizontal="center" vertical="center" wrapText="1"/>
    </xf>
    <xf numFmtId="0" fontId="5" fillId="9" borderId="4" xfId="6" applyFont="1" applyFill="1" applyBorder="1" applyAlignment="1">
      <alignment horizontal="left" vertical="center" wrapText="1"/>
    </xf>
    <xf numFmtId="0" fontId="5" fillId="9" borderId="16" xfId="6" applyFont="1" applyFill="1" applyBorder="1" applyAlignment="1">
      <alignment horizontal="left" vertical="center" wrapText="1"/>
    </xf>
    <xf numFmtId="0" fontId="5" fillId="9" borderId="5" xfId="6" applyFont="1" applyFill="1" applyBorder="1" applyAlignment="1">
      <alignment horizontal="left" vertical="center" wrapText="1"/>
    </xf>
    <xf numFmtId="172" fontId="13" fillId="3" borderId="1" xfId="5" applyNumberFormat="1" applyFont="1" applyFill="1" applyBorder="1" applyAlignment="1">
      <alignment horizontal="center" vertical="center"/>
    </xf>
    <xf numFmtId="0" fontId="13" fillId="3" borderId="1" xfId="6" applyFont="1" applyFill="1" applyBorder="1" applyAlignment="1">
      <alignment horizontal="center" vertical="center" wrapText="1"/>
    </xf>
    <xf numFmtId="0" fontId="13" fillId="7" borderId="7" xfId="6" applyFont="1" applyFill="1" applyBorder="1" applyAlignment="1">
      <alignment horizontal="center" vertical="center" wrapText="1"/>
    </xf>
    <xf numFmtId="0" fontId="13" fillId="7" borderId="2" xfId="6" applyFont="1" applyFill="1" applyBorder="1" applyAlignment="1">
      <alignment horizontal="center" vertical="center" wrapText="1"/>
    </xf>
    <xf numFmtId="0" fontId="13" fillId="7" borderId="6" xfId="6" applyFont="1" applyFill="1" applyBorder="1" applyAlignment="1">
      <alignment horizontal="center" vertical="center" wrapText="1"/>
    </xf>
    <xf numFmtId="0" fontId="13" fillId="6" borderId="1" xfId="6" applyFont="1" applyFill="1" applyBorder="1" applyAlignment="1">
      <alignment horizontal="center" vertical="center" wrapText="1"/>
    </xf>
    <xf numFmtId="0" fontId="12" fillId="0" borderId="6" xfId="6" applyFont="1" applyFill="1" applyBorder="1" applyAlignment="1">
      <alignment horizontal="center" vertical="center" wrapText="1"/>
    </xf>
    <xf numFmtId="0" fontId="12" fillId="0" borderId="11" xfId="6" applyFont="1" applyFill="1" applyBorder="1" applyAlignment="1">
      <alignment horizontal="center" vertical="center" wrapText="1"/>
    </xf>
    <xf numFmtId="0" fontId="12" fillId="0" borderId="8" xfId="6" applyFont="1" applyFill="1" applyBorder="1" applyAlignment="1">
      <alignment horizontal="center" vertical="center" wrapText="1"/>
    </xf>
    <xf numFmtId="0" fontId="13" fillId="0" borderId="9" xfId="6" applyFont="1" applyBorder="1" applyAlignment="1">
      <alignment horizontal="center" vertical="center" textRotation="90"/>
    </xf>
    <xf numFmtId="0" fontId="13" fillId="0" borderId="10" xfId="6" applyFont="1" applyBorder="1" applyAlignment="1">
      <alignment horizontal="center" vertical="center" textRotation="90"/>
    </xf>
    <xf numFmtId="0" fontId="5" fillId="0" borderId="3" xfId="6" applyFont="1" applyFill="1" applyBorder="1" applyAlignment="1">
      <alignment horizontal="center" vertical="center" textRotation="90" wrapText="1"/>
    </xf>
    <xf numFmtId="0" fontId="22" fillId="17" borderId="1" xfId="6" applyFont="1" applyFill="1" applyBorder="1" applyAlignment="1">
      <alignment horizontal="center" vertical="center" textRotation="90"/>
    </xf>
    <xf numFmtId="0" fontId="5" fillId="7" borderId="1" xfId="6" applyFont="1" applyFill="1" applyBorder="1" applyAlignment="1">
      <alignment horizontal="center" vertical="center" wrapText="1"/>
    </xf>
    <xf numFmtId="0" fontId="22" fillId="17" borderId="3" xfId="6" applyFont="1" applyFill="1" applyBorder="1" applyAlignment="1">
      <alignment horizontal="center" vertical="center" textRotation="90"/>
    </xf>
    <xf numFmtId="0" fontId="22" fillId="17" borderId="9" xfId="6" applyFont="1" applyFill="1" applyBorder="1" applyAlignment="1">
      <alignment horizontal="center" vertical="center" textRotation="90"/>
    </xf>
    <xf numFmtId="177" fontId="6" fillId="2" borderId="0" xfId="6" applyNumberFormat="1" applyFont="1" applyFill="1" applyBorder="1" applyAlignment="1">
      <alignment horizontal="left" vertical="center" wrapText="1"/>
    </xf>
    <xf numFmtId="0" fontId="13" fillId="6" borderId="0" xfId="6" applyFont="1" applyFill="1" applyBorder="1" applyAlignment="1">
      <alignment horizontal="center" vertical="center" wrapText="1"/>
    </xf>
    <xf numFmtId="173" fontId="6" fillId="10" borderId="1" xfId="3" applyNumberFormat="1" applyFont="1" applyFill="1" applyBorder="1" applyAlignment="1">
      <alignment horizontal="center" vertical="center" wrapText="1"/>
    </xf>
    <xf numFmtId="0" fontId="13" fillId="0" borderId="0" xfId="6" applyFont="1" applyBorder="1" applyAlignment="1">
      <alignment vertical="center" wrapText="1"/>
    </xf>
    <xf numFmtId="0" fontId="18" fillId="0" borderId="3" xfId="6" applyFont="1" applyBorder="1" applyAlignment="1">
      <alignment horizontal="center" vertical="center" wrapText="1"/>
    </xf>
    <xf numFmtId="0" fontId="18" fillId="0" borderId="10" xfId="6" applyFont="1" applyBorder="1" applyAlignment="1">
      <alignment horizontal="center" vertical="center" wrapText="1"/>
    </xf>
    <xf numFmtId="0" fontId="12" fillId="0" borderId="1" xfId="6" applyFont="1" applyFill="1" applyBorder="1" applyAlignment="1">
      <alignment horizontal="center" vertical="center" textRotation="90" wrapText="1"/>
    </xf>
    <xf numFmtId="0" fontId="13" fillId="0" borderId="1" xfId="6" applyFont="1" applyBorder="1" applyAlignment="1">
      <alignment horizontal="center" vertical="center" textRotation="90"/>
    </xf>
    <xf numFmtId="173" fontId="6" fillId="10" borderId="4" xfId="3" applyNumberFormat="1" applyFont="1" applyFill="1" applyBorder="1" applyAlignment="1">
      <alignment horizontal="center" vertical="center" wrapText="1"/>
    </xf>
    <xf numFmtId="173" fontId="6" fillId="10" borderId="16" xfId="3" applyNumberFormat="1" applyFont="1" applyFill="1" applyBorder="1" applyAlignment="1">
      <alignment horizontal="center" vertical="center" wrapText="1"/>
    </xf>
    <xf numFmtId="173" fontId="6" fillId="10" borderId="5" xfId="3" applyNumberFormat="1" applyFont="1" applyFill="1" applyBorder="1" applyAlignment="1">
      <alignment horizontal="center" vertical="center" wrapText="1"/>
    </xf>
    <xf numFmtId="173" fontId="12" fillId="11" borderId="1" xfId="3" applyNumberFormat="1" applyFont="1" applyFill="1" applyBorder="1" applyAlignment="1">
      <alignment horizontal="center" vertical="center" wrapText="1"/>
    </xf>
    <xf numFmtId="0" fontId="13" fillId="2" borderId="3" xfId="6" applyFont="1" applyFill="1" applyBorder="1" applyAlignment="1">
      <alignment horizontal="center" vertical="center" textRotation="90" wrapText="1"/>
    </xf>
    <xf numFmtId="0" fontId="13" fillId="2" borderId="1" xfId="6" applyFont="1" applyFill="1" applyBorder="1" applyAlignment="1">
      <alignment horizontal="center" vertical="center" textRotation="90" wrapText="1"/>
    </xf>
    <xf numFmtId="0" fontId="13" fillId="0" borderId="3" xfId="6" applyFont="1" applyFill="1" applyBorder="1" applyAlignment="1">
      <alignment horizontal="center" vertical="center" textRotation="90"/>
    </xf>
    <xf numFmtId="0" fontId="22" fillId="17" borderId="3" xfId="6" applyFont="1" applyFill="1" applyBorder="1" applyAlignment="1">
      <alignment horizontal="center" vertical="center" textRotation="90" wrapText="1"/>
    </xf>
    <xf numFmtId="0" fontId="22" fillId="17" borderId="9" xfId="6" applyFont="1" applyFill="1" applyBorder="1" applyAlignment="1">
      <alignment horizontal="center" vertical="center" textRotation="90" wrapText="1"/>
    </xf>
    <xf numFmtId="0" fontId="22" fillId="17" borderId="10" xfId="6" applyFont="1" applyFill="1" applyBorder="1" applyAlignment="1">
      <alignment horizontal="center" vertical="center" textRotation="90"/>
    </xf>
    <xf numFmtId="0" fontId="22" fillId="17" borderId="10" xfId="6" applyFont="1" applyFill="1" applyBorder="1" applyAlignment="1">
      <alignment horizontal="center" vertical="center" textRotation="90" wrapText="1"/>
    </xf>
    <xf numFmtId="173" fontId="12" fillId="10" borderId="1" xfId="3" applyNumberFormat="1" applyFont="1" applyFill="1" applyBorder="1" applyAlignment="1">
      <alignment horizontal="center" vertical="center" textRotation="90"/>
    </xf>
    <xf numFmtId="9" fontId="12" fillId="0" borderId="1" xfId="7" applyFont="1" applyFill="1" applyBorder="1" applyAlignment="1">
      <alignment vertical="center" wrapText="1"/>
    </xf>
    <xf numFmtId="172" fontId="12" fillId="0" borderId="1" xfId="5" applyNumberFormat="1" applyFont="1" applyFill="1" applyBorder="1" applyAlignment="1">
      <alignment vertical="center" wrapText="1"/>
    </xf>
    <xf numFmtId="0" fontId="13" fillId="7" borderId="4" xfId="6" applyFont="1" applyFill="1" applyBorder="1" applyAlignment="1">
      <alignment horizontal="center" vertical="center"/>
    </xf>
    <xf numFmtId="0" fontId="13" fillId="7" borderId="16" xfId="6" applyFont="1" applyFill="1" applyBorder="1" applyAlignment="1">
      <alignment horizontal="center" vertical="center"/>
    </xf>
    <xf numFmtId="0" fontId="13" fillId="7" borderId="5" xfId="6" applyFont="1" applyFill="1" applyBorder="1" applyAlignment="1">
      <alignment horizontal="center" vertical="center"/>
    </xf>
    <xf numFmtId="173" fontId="6" fillId="2" borderId="1" xfId="3" applyNumberFormat="1" applyFont="1" applyFill="1" applyBorder="1" applyAlignment="1">
      <alignment horizontal="center" vertical="center" wrapText="1"/>
    </xf>
    <xf numFmtId="0" fontId="21" fillId="2" borderId="3" xfId="6" applyFont="1" applyFill="1" applyBorder="1" applyAlignment="1">
      <alignment horizontal="center" vertical="center" wrapText="1"/>
    </xf>
    <xf numFmtId="0" fontId="21" fillId="2" borderId="9" xfId="6" applyFont="1" applyFill="1" applyBorder="1" applyAlignment="1">
      <alignment horizontal="center" vertical="center" wrapText="1"/>
    </xf>
    <xf numFmtId="0" fontId="21" fillId="2" borderId="10" xfId="6" applyFont="1" applyFill="1" applyBorder="1" applyAlignment="1">
      <alignment horizontal="center" vertical="center" wrapText="1"/>
    </xf>
    <xf numFmtId="173" fontId="6" fillId="10" borderId="1" xfId="3" applyNumberFormat="1" applyFont="1" applyFill="1" applyBorder="1" applyAlignment="1">
      <alignment vertical="center" textRotation="90" wrapText="1"/>
    </xf>
    <xf numFmtId="0" fontId="12" fillId="0" borderId="1" xfId="6" applyFont="1" applyFill="1" applyBorder="1" applyAlignment="1">
      <alignment vertical="center" textRotation="90" wrapText="1"/>
    </xf>
    <xf numFmtId="173" fontId="6" fillId="10" borderId="1" xfId="3" applyNumberFormat="1" applyFont="1" applyFill="1" applyBorder="1" applyAlignment="1">
      <alignment horizontal="left" vertical="center" textRotation="90" wrapText="1"/>
    </xf>
    <xf numFmtId="0" fontId="12" fillId="0" borderId="1" xfId="6" applyFont="1" applyFill="1" applyBorder="1" applyAlignment="1">
      <alignment horizontal="left" vertical="center" textRotation="90"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179" fontId="6" fillId="0" borderId="1" xfId="9" applyNumberFormat="1" applyFont="1" applyFill="1" applyBorder="1" applyAlignment="1">
      <alignment horizontal="left" vertical="center" wrapText="1"/>
    </xf>
    <xf numFmtId="179" fontId="6" fillId="0" borderId="4" xfId="9" applyNumberFormat="1" applyFont="1" applyFill="1" applyBorder="1" applyAlignment="1">
      <alignment horizontal="left" vertical="center" wrapText="1"/>
    </xf>
    <xf numFmtId="179" fontId="6" fillId="0" borderId="16" xfId="9" applyNumberFormat="1" applyFont="1" applyFill="1" applyBorder="1" applyAlignment="1">
      <alignment horizontal="left" vertical="center" wrapText="1"/>
    </xf>
    <xf numFmtId="179" fontId="6" fillId="0" borderId="5" xfId="9"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4" xfId="0" applyFont="1" applyFill="1" applyBorder="1" applyAlignment="1">
      <alignment horizontal="left" vertical="center"/>
    </xf>
    <xf numFmtId="0" fontId="13" fillId="0" borderId="1" xfId="0" applyFont="1" applyFill="1" applyBorder="1" applyAlignment="1">
      <alignment horizontal="left" vertical="center"/>
    </xf>
    <xf numFmtId="173" fontId="6" fillId="10" borderId="1" xfId="2" applyNumberFormat="1" applyFont="1" applyFill="1" applyBorder="1" applyAlignment="1">
      <alignment horizontal="center" vertical="center" wrapText="1" readingOrder="1"/>
    </xf>
    <xf numFmtId="173" fontId="6" fillId="10" borderId="3" xfId="2" applyNumberFormat="1" applyFont="1" applyFill="1" applyBorder="1" applyAlignment="1">
      <alignment horizontal="center" vertical="center" wrapText="1" readingOrder="1"/>
    </xf>
    <xf numFmtId="173" fontId="6" fillId="10" borderId="10" xfId="2" applyNumberFormat="1" applyFont="1" applyFill="1" applyBorder="1" applyAlignment="1">
      <alignment horizontal="center" vertical="center" wrapText="1" readingOrder="1"/>
    </xf>
    <xf numFmtId="173" fontId="12" fillId="10" borderId="4" xfId="2" applyNumberFormat="1" applyFont="1" applyFill="1" applyBorder="1" applyAlignment="1">
      <alignment horizontal="center" vertical="center" wrapText="1"/>
    </xf>
    <xf numFmtId="173" fontId="12" fillId="10" borderId="16" xfId="2"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79" fontId="8" fillId="10" borderId="4" xfId="9" applyNumberFormat="1" applyFont="1" applyFill="1" applyBorder="1" applyAlignment="1">
      <alignment horizontal="center" vertical="center" wrapText="1"/>
    </xf>
    <xf numFmtId="179" fontId="8" fillId="10" borderId="16" xfId="9" applyNumberFormat="1" applyFont="1" applyFill="1" applyBorder="1" applyAlignment="1">
      <alignment horizontal="center" vertical="center" wrapText="1"/>
    </xf>
    <xf numFmtId="179" fontId="8" fillId="10" borderId="5" xfId="9"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173" fontId="27" fillId="10" borderId="3" xfId="2" applyNumberFormat="1" applyFont="1" applyFill="1" applyBorder="1" applyAlignment="1">
      <alignment horizontal="center" vertical="center" wrapText="1" readingOrder="1"/>
    </xf>
    <xf numFmtId="173" fontId="27" fillId="10" borderId="10" xfId="2" applyNumberFormat="1" applyFont="1" applyFill="1" applyBorder="1" applyAlignment="1">
      <alignment horizontal="center" vertical="center" wrapText="1" readingOrder="1"/>
    </xf>
    <xf numFmtId="173" fontId="27" fillId="10" borderId="1" xfId="2" applyNumberFormat="1" applyFont="1" applyFill="1" applyBorder="1" applyAlignment="1">
      <alignment horizontal="center" vertical="center" wrapText="1" readingOrder="1"/>
    </xf>
    <xf numFmtId="173" fontId="27" fillId="10" borderId="4" xfId="2" applyNumberFormat="1" applyFont="1" applyFill="1" applyBorder="1" applyAlignment="1">
      <alignment horizontal="center" vertical="center" wrapText="1"/>
    </xf>
    <xf numFmtId="173" fontId="27" fillId="10" borderId="16" xfId="2" applyNumberFormat="1" applyFont="1" applyFill="1" applyBorder="1" applyAlignment="1">
      <alignment horizontal="center" vertical="center" wrapText="1"/>
    </xf>
    <xf numFmtId="173" fontId="26" fillId="10" borderId="3" xfId="2" applyNumberFormat="1" applyFont="1" applyFill="1" applyBorder="1" applyAlignment="1">
      <alignment horizontal="center" vertical="center" textRotation="90" wrapText="1" readingOrder="1"/>
    </xf>
    <xf numFmtId="0" fontId="26" fillId="0" borderId="9" xfId="0" applyFont="1" applyBorder="1" applyAlignment="1">
      <alignment horizontal="center" vertical="center"/>
    </xf>
    <xf numFmtId="173" fontId="26" fillId="10" borderId="1" xfId="2" applyNumberFormat="1" applyFont="1" applyFill="1" applyBorder="1" applyAlignment="1">
      <alignment horizontal="center" vertical="center" textRotation="90" wrapText="1" readingOrder="1"/>
    </xf>
    <xf numFmtId="0" fontId="27" fillId="11" borderId="1" xfId="0" applyFont="1" applyFill="1" applyBorder="1" applyAlignment="1">
      <alignment horizontal="center" vertical="center" wrapText="1"/>
    </xf>
    <xf numFmtId="0" fontId="26" fillId="10" borderId="15" xfId="0" applyFont="1" applyFill="1" applyBorder="1" applyAlignment="1">
      <alignment horizontal="center"/>
    </xf>
    <xf numFmtId="0" fontId="26" fillId="10" borderId="0" xfId="0" applyFont="1" applyFill="1" applyBorder="1" applyAlignment="1">
      <alignment horizontal="center"/>
    </xf>
    <xf numFmtId="0" fontId="27" fillId="19" borderId="1" xfId="0" applyFont="1" applyFill="1" applyBorder="1" applyAlignment="1">
      <alignment horizontal="center" vertical="center" textRotation="90" wrapText="1"/>
    </xf>
    <xf numFmtId="0" fontId="27" fillId="0" borderId="1" xfId="0" applyFont="1" applyFill="1" applyBorder="1" applyAlignment="1">
      <alignment horizontal="center" vertical="center" wrapText="1"/>
    </xf>
    <xf numFmtId="179" fontId="27" fillId="10" borderId="4" xfId="9" applyNumberFormat="1" applyFont="1" applyFill="1" applyBorder="1" applyAlignment="1">
      <alignment horizontal="center" vertical="center" wrapText="1"/>
    </xf>
    <xf numFmtId="179" fontId="27" fillId="10" borderId="16" xfId="9" applyNumberFormat="1" applyFont="1" applyFill="1" applyBorder="1" applyAlignment="1">
      <alignment horizontal="center" vertical="center" wrapText="1"/>
    </xf>
    <xf numFmtId="179" fontId="27" fillId="10" borderId="5" xfId="9" applyNumberFormat="1" applyFont="1" applyFill="1" applyBorder="1" applyAlignment="1">
      <alignment horizontal="center" vertical="center" wrapText="1"/>
    </xf>
    <xf numFmtId="0" fontId="27" fillId="10" borderId="3" xfId="0" applyFont="1" applyFill="1" applyBorder="1" applyAlignment="1">
      <alignment horizontal="center" vertical="center"/>
    </xf>
    <xf numFmtId="0" fontId="27" fillId="10" borderId="10" xfId="0" applyFont="1" applyFill="1" applyBorder="1" applyAlignment="1">
      <alignment horizontal="center" vertical="center"/>
    </xf>
    <xf numFmtId="177" fontId="26" fillId="11" borderId="4" xfId="0" applyNumberFormat="1" applyFont="1" applyFill="1" applyBorder="1" applyAlignment="1">
      <alignment horizontal="center" vertical="center" wrapText="1"/>
    </xf>
    <xf numFmtId="177" fontId="26" fillId="11" borderId="5" xfId="0" applyNumberFormat="1" applyFont="1" applyFill="1" applyBorder="1" applyAlignment="1">
      <alignment horizontal="center" vertical="center" wrapText="1"/>
    </xf>
    <xf numFmtId="177" fontId="27" fillId="11" borderId="1" xfId="0" applyNumberFormat="1" applyFont="1" applyFill="1" applyBorder="1" applyAlignment="1">
      <alignment horizontal="center" vertical="center" wrapText="1"/>
    </xf>
    <xf numFmtId="14" fontId="27" fillId="11" borderId="3" xfId="0" applyNumberFormat="1" applyFont="1" applyFill="1" applyBorder="1" applyAlignment="1">
      <alignment horizontal="center" vertical="center" wrapText="1"/>
    </xf>
    <xf numFmtId="14" fontId="27" fillId="11" borderId="9" xfId="0" applyNumberFormat="1" applyFont="1" applyFill="1" applyBorder="1" applyAlignment="1">
      <alignment horizontal="center" vertical="center" wrapText="1"/>
    </xf>
    <xf numFmtId="0" fontId="27" fillId="11" borderId="3" xfId="0" applyFont="1" applyFill="1" applyBorder="1" applyAlignment="1">
      <alignment horizontal="center" vertical="center" wrapText="1"/>
    </xf>
    <xf numFmtId="0" fontId="27" fillId="11" borderId="9"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7" fillId="23" borderId="3" xfId="0" applyFont="1" applyFill="1" applyBorder="1" applyAlignment="1">
      <alignment horizontal="center" vertical="center" wrapText="1"/>
    </xf>
    <xf numFmtId="0" fontId="27" fillId="23" borderId="9" xfId="0" applyFont="1" applyFill="1" applyBorder="1" applyAlignment="1">
      <alignment horizontal="center" vertical="center" wrapText="1"/>
    </xf>
    <xf numFmtId="0" fontId="27" fillId="23" borderId="10" xfId="0" applyFont="1" applyFill="1" applyBorder="1" applyAlignment="1">
      <alignment horizontal="center" vertical="center" wrapText="1"/>
    </xf>
    <xf numFmtId="0" fontId="27" fillId="23" borderId="1" xfId="0" applyFont="1" applyFill="1" applyBorder="1" applyAlignment="1">
      <alignment horizontal="center" vertical="center" wrapText="1"/>
    </xf>
    <xf numFmtId="0" fontId="27" fillId="18" borderId="1" xfId="0" applyFont="1" applyFill="1" applyBorder="1" applyAlignment="1">
      <alignment horizontal="center" vertical="center" textRotation="90" wrapText="1"/>
    </xf>
    <xf numFmtId="0" fontId="27" fillId="23" borderId="1" xfId="0" applyFont="1" applyFill="1" applyBorder="1" applyAlignment="1">
      <alignment horizontal="center" vertical="center" textRotation="90" wrapText="1"/>
    </xf>
    <xf numFmtId="0" fontId="27" fillId="18" borderId="3" xfId="0" applyFont="1" applyFill="1" applyBorder="1" applyAlignment="1">
      <alignment horizontal="center" vertical="center" wrapText="1"/>
    </xf>
    <xf numFmtId="0" fontId="27" fillId="18" borderId="9" xfId="0" applyFont="1" applyFill="1" applyBorder="1" applyAlignment="1">
      <alignment horizontal="center" vertical="center" wrapText="1"/>
    </xf>
    <xf numFmtId="0" fontId="27" fillId="18" borderId="3" xfId="0" applyFont="1" applyFill="1" applyBorder="1" applyAlignment="1">
      <alignment horizontal="center" vertical="center" textRotation="90" wrapText="1"/>
    </xf>
    <xf numFmtId="0" fontId="27" fillId="18" borderId="9" xfId="0" applyFont="1" applyFill="1" applyBorder="1" applyAlignment="1">
      <alignment horizontal="center" vertical="center" textRotation="90" wrapText="1"/>
    </xf>
    <xf numFmtId="0" fontId="27" fillId="18" borderId="3" xfId="0" applyFont="1" applyFill="1" applyBorder="1" applyAlignment="1">
      <alignment horizontal="center" vertical="center" textRotation="90"/>
    </xf>
    <xf numFmtId="0" fontId="27" fillId="18" borderId="9" xfId="0" applyFont="1" applyFill="1" applyBorder="1" applyAlignment="1">
      <alignment horizontal="center" vertical="center" textRotation="90"/>
    </xf>
    <xf numFmtId="171" fontId="27" fillId="18" borderId="3" xfId="0" applyNumberFormat="1" applyFont="1" applyFill="1" applyBorder="1" applyAlignment="1">
      <alignment horizontal="center" vertical="center" textRotation="90" wrapText="1"/>
    </xf>
    <xf numFmtId="171" fontId="27" fillId="18" borderId="9" xfId="0" applyNumberFormat="1" applyFont="1" applyFill="1" applyBorder="1" applyAlignment="1">
      <alignment horizontal="center" vertical="center" textRotation="90" wrapText="1"/>
    </xf>
    <xf numFmtId="0" fontId="27" fillId="0" borderId="3" xfId="0" applyFont="1" applyFill="1" applyBorder="1" applyAlignment="1">
      <alignment horizontal="center" vertical="center" textRotation="90" wrapText="1"/>
    </xf>
    <xf numFmtId="0" fontId="27" fillId="0" borderId="9" xfId="0" applyFont="1" applyFill="1" applyBorder="1" applyAlignment="1">
      <alignment horizontal="center" vertical="center" textRotation="90" wrapText="1"/>
    </xf>
    <xf numFmtId="0" fontId="27" fillId="0" borderId="1" xfId="0" applyFont="1" applyFill="1" applyBorder="1" applyAlignment="1">
      <alignment horizontal="center" vertical="center" textRotation="90" wrapText="1"/>
    </xf>
    <xf numFmtId="0" fontId="13" fillId="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6" fillId="43" borderId="4" xfId="0" applyFont="1" applyFill="1" applyBorder="1" applyAlignment="1">
      <alignment horizontal="center" vertical="center" wrapText="1" readingOrder="1"/>
    </xf>
    <xf numFmtId="0" fontId="6" fillId="43" borderId="16" xfId="0" applyFont="1" applyFill="1" applyBorder="1" applyAlignment="1">
      <alignment horizontal="center" vertical="center" wrapText="1" readingOrder="1"/>
    </xf>
    <xf numFmtId="0" fontId="6" fillId="44" borderId="4" xfId="0" applyFont="1" applyFill="1" applyBorder="1" applyAlignment="1">
      <alignment horizontal="center" vertical="center" wrapText="1"/>
    </xf>
    <xf numFmtId="0" fontId="6" fillId="44" borderId="16" xfId="0" applyFont="1" applyFill="1" applyBorder="1" applyAlignment="1">
      <alignment horizontal="center" vertical="center" wrapText="1"/>
    </xf>
    <xf numFmtId="0" fontId="6" fillId="41" borderId="1" xfId="0" applyFont="1" applyFill="1" applyBorder="1" applyAlignment="1">
      <alignment horizontal="center" vertical="center" wrapText="1"/>
    </xf>
    <xf numFmtId="0" fontId="26" fillId="0" borderId="0" xfId="0" applyFont="1" applyBorder="1" applyAlignment="1">
      <alignment horizontal="center" vertical="center"/>
    </xf>
    <xf numFmtId="0" fontId="27" fillId="18" borderId="4" xfId="0" applyFont="1" applyFill="1" applyBorder="1" applyAlignment="1">
      <alignment horizontal="left" vertical="center"/>
    </xf>
    <xf numFmtId="0" fontId="27" fillId="18" borderId="16" xfId="0" applyFont="1" applyFill="1" applyBorder="1" applyAlignment="1">
      <alignment horizontal="left" vertical="center"/>
    </xf>
    <xf numFmtId="0" fontId="27" fillId="18" borderId="5" xfId="0" applyFont="1" applyFill="1" applyBorder="1" applyAlignment="1">
      <alignment horizontal="left" vertical="center"/>
    </xf>
    <xf numFmtId="0" fontId="26" fillId="18" borderId="4" xfId="0" applyFont="1" applyFill="1" applyBorder="1" applyAlignment="1">
      <alignment horizontal="left" vertical="center"/>
    </xf>
    <xf numFmtId="0" fontId="26" fillId="18" borderId="16" xfId="0" applyFont="1" applyFill="1" applyBorder="1" applyAlignment="1">
      <alignment horizontal="left" vertical="center"/>
    </xf>
    <xf numFmtId="0" fontId="26" fillId="18" borderId="5" xfId="0" applyFont="1" applyFill="1" applyBorder="1" applyAlignment="1">
      <alignment horizontal="left" vertical="center"/>
    </xf>
    <xf numFmtId="0" fontId="27" fillId="18" borderId="1" xfId="0" applyFont="1" applyFill="1" applyBorder="1" applyAlignment="1">
      <alignment horizontal="left" vertical="center"/>
    </xf>
    <xf numFmtId="0" fontId="27" fillId="18" borderId="14" xfId="0" applyFont="1" applyFill="1" applyBorder="1" applyAlignment="1">
      <alignment horizontal="left" vertical="center"/>
    </xf>
    <xf numFmtId="0" fontId="27" fillId="18" borderId="17" xfId="0" applyFont="1" applyFill="1" applyBorder="1" applyAlignment="1">
      <alignment horizontal="left" vertical="center"/>
    </xf>
    <xf numFmtId="0" fontId="27" fillId="18" borderId="8" xfId="0" applyFont="1" applyFill="1" applyBorder="1" applyAlignment="1">
      <alignment horizontal="left" vertical="center"/>
    </xf>
    <xf numFmtId="0" fontId="27" fillId="0" borderId="10" xfId="0" applyFont="1" applyFill="1" applyBorder="1" applyAlignment="1">
      <alignment horizontal="center" vertical="center" textRotation="90" wrapText="1"/>
    </xf>
    <xf numFmtId="0" fontId="26" fillId="20" borderId="1" xfId="0" applyFont="1" applyFill="1" applyBorder="1" applyAlignment="1">
      <alignment horizontal="center" vertical="center" wrapText="1"/>
    </xf>
    <xf numFmtId="0" fontId="26" fillId="22" borderId="1" xfId="0" applyFont="1" applyFill="1" applyBorder="1" applyAlignment="1">
      <alignment horizontal="center" vertical="center" wrapText="1"/>
    </xf>
    <xf numFmtId="0" fontId="27" fillId="22" borderId="1" xfId="0" applyFont="1" applyFill="1" applyBorder="1" applyAlignment="1">
      <alignment horizontal="center" vertical="center" wrapText="1"/>
    </xf>
    <xf numFmtId="0" fontId="27" fillId="2" borderId="3" xfId="0" applyFont="1" applyFill="1" applyBorder="1" applyAlignment="1">
      <alignment horizontal="center" vertical="center" textRotation="90" wrapText="1"/>
    </xf>
    <xf numFmtId="0" fontId="27" fillId="2" borderId="9" xfId="0" applyFont="1" applyFill="1" applyBorder="1" applyAlignment="1">
      <alignment horizontal="center" vertical="center" textRotation="90" wrapText="1"/>
    </xf>
    <xf numFmtId="0" fontId="27" fillId="2" borderId="10" xfId="0" applyFont="1" applyFill="1" applyBorder="1" applyAlignment="1">
      <alignment horizontal="center" vertical="center" textRotation="90" wrapText="1"/>
    </xf>
    <xf numFmtId="0" fontId="26" fillId="7" borderId="1" xfId="0" applyFont="1" applyFill="1" applyBorder="1" applyAlignment="1">
      <alignment horizontal="center" vertical="center" wrapText="1"/>
    </xf>
    <xf numFmtId="0" fontId="27" fillId="19" borderId="3" xfId="0" applyFont="1" applyFill="1" applyBorder="1" applyAlignment="1">
      <alignment horizontal="center" vertical="center" textRotation="90" wrapText="1"/>
    </xf>
    <xf numFmtId="0" fontId="27" fillId="19" borderId="9" xfId="0" applyFont="1" applyFill="1" applyBorder="1" applyAlignment="1">
      <alignment horizontal="center" vertical="center" textRotation="90" wrapText="1"/>
    </xf>
    <xf numFmtId="0" fontId="27" fillId="19" borderId="10" xfId="0" applyFont="1" applyFill="1" applyBorder="1" applyAlignment="1">
      <alignment horizontal="center" vertical="center" textRotation="90" wrapText="1"/>
    </xf>
    <xf numFmtId="0" fontId="27" fillId="23" borderId="3" xfId="0" applyFont="1" applyFill="1" applyBorder="1" applyAlignment="1">
      <alignment horizontal="center" vertical="center" textRotation="90" wrapText="1"/>
    </xf>
    <xf numFmtId="0" fontId="27" fillId="23" borderId="9" xfId="0" applyFont="1" applyFill="1" applyBorder="1" applyAlignment="1">
      <alignment horizontal="center" vertical="center" textRotation="90" wrapText="1"/>
    </xf>
    <xf numFmtId="0" fontId="27" fillId="23" borderId="10" xfId="0" applyFont="1" applyFill="1" applyBorder="1" applyAlignment="1">
      <alignment horizontal="center" vertical="center" textRotation="90" wrapText="1"/>
    </xf>
    <xf numFmtId="0" fontId="27" fillId="18" borderId="10" xfId="0" applyFont="1" applyFill="1" applyBorder="1" applyAlignment="1">
      <alignment horizontal="center" vertical="center" textRotation="90" wrapText="1"/>
    </xf>
    <xf numFmtId="0" fontId="26" fillId="27" borderId="1" xfId="0" applyFont="1" applyFill="1" applyBorder="1" applyAlignment="1">
      <alignment horizontal="center" vertical="center" wrapText="1"/>
    </xf>
    <xf numFmtId="0" fontId="26" fillId="28" borderId="1" xfId="0" applyFont="1" applyFill="1" applyBorder="1" applyAlignment="1">
      <alignment horizontal="center" vertical="center"/>
    </xf>
    <xf numFmtId="0" fontId="26" fillId="11" borderId="1" xfId="0" applyFont="1" applyFill="1" applyBorder="1" applyAlignment="1">
      <alignment horizontal="center" vertical="center" wrapText="1"/>
    </xf>
    <xf numFmtId="0" fontId="26" fillId="34" borderId="1"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16" xfId="0" applyFont="1" applyFill="1" applyBorder="1" applyAlignment="1">
      <alignment horizontal="left" vertical="center"/>
    </xf>
    <xf numFmtId="0" fontId="26" fillId="0" borderId="5" xfId="0" applyFont="1" applyFill="1" applyBorder="1" applyAlignment="1">
      <alignment horizontal="left" vertical="center"/>
    </xf>
    <xf numFmtId="0" fontId="27" fillId="0" borderId="4"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5" xfId="0" applyFont="1" applyFill="1" applyBorder="1" applyAlignment="1">
      <alignment horizontal="left" vertical="center"/>
    </xf>
    <xf numFmtId="0" fontId="26" fillId="24" borderId="1" xfId="0" applyFont="1" applyFill="1" applyBorder="1" applyAlignment="1">
      <alignment horizontal="center" vertical="center" wrapText="1"/>
    </xf>
    <xf numFmtId="177" fontId="26" fillId="2" borderId="1" xfId="0" applyNumberFormat="1" applyFont="1" applyFill="1" applyBorder="1" applyAlignment="1">
      <alignment horizontal="center" vertical="center" wrapText="1"/>
    </xf>
    <xf numFmtId="173" fontId="27" fillId="10" borderId="3" xfId="2" applyNumberFormat="1" applyFont="1" applyFill="1" applyBorder="1" applyAlignment="1">
      <alignment horizontal="center" vertical="center" textRotation="90" wrapText="1" readingOrder="1"/>
    </xf>
    <xf numFmtId="173" fontId="27" fillId="10" borderId="10" xfId="2" applyNumberFormat="1" applyFont="1" applyFill="1" applyBorder="1" applyAlignment="1">
      <alignment horizontal="center" vertical="center" textRotation="90" wrapText="1" readingOrder="1"/>
    </xf>
    <xf numFmtId="0" fontId="26" fillId="10" borderId="7" xfId="0" applyFont="1" applyFill="1" applyBorder="1" applyAlignment="1">
      <alignment horizontal="center" vertical="center"/>
    </xf>
    <xf numFmtId="0" fontId="26" fillId="10" borderId="14" xfId="0" applyFont="1" applyFill="1" applyBorder="1" applyAlignment="1">
      <alignment horizontal="center" vertical="center"/>
    </xf>
    <xf numFmtId="177" fontId="26" fillId="11" borderId="1" xfId="0" applyNumberFormat="1" applyFont="1" applyFill="1" applyBorder="1" applyAlignment="1">
      <alignment horizontal="center" vertical="center" wrapText="1"/>
    </xf>
    <xf numFmtId="173" fontId="27" fillId="10" borderId="3" xfId="2" applyNumberFormat="1" applyFont="1" applyFill="1" applyBorder="1" applyAlignment="1">
      <alignment horizontal="center" vertical="center" wrapText="1"/>
    </xf>
    <xf numFmtId="173" fontId="27" fillId="10" borderId="10" xfId="2" applyNumberFormat="1" applyFont="1" applyFill="1" applyBorder="1" applyAlignment="1">
      <alignment horizontal="center" vertical="center" wrapText="1"/>
    </xf>
    <xf numFmtId="173" fontId="27" fillId="10" borderId="1" xfId="2" applyNumberFormat="1" applyFont="1" applyFill="1" applyBorder="1" applyAlignment="1">
      <alignment horizontal="center" vertical="center" wrapText="1"/>
    </xf>
    <xf numFmtId="0" fontId="26" fillId="20" borderId="4" xfId="0" applyFont="1" applyFill="1" applyBorder="1" applyAlignment="1">
      <alignment horizontal="center" vertical="justify" wrapText="1"/>
    </xf>
    <xf numFmtId="0" fontId="26" fillId="20" borderId="16" xfId="0" applyFont="1" applyFill="1" applyBorder="1" applyAlignment="1">
      <alignment horizontal="center" vertical="justify" wrapText="1"/>
    </xf>
    <xf numFmtId="0" fontId="26" fillId="20" borderId="5" xfId="0" applyFont="1" applyFill="1" applyBorder="1" applyAlignment="1">
      <alignment horizontal="center" vertical="justify" wrapText="1"/>
    </xf>
    <xf numFmtId="0" fontId="26" fillId="18" borderId="0" xfId="0" applyFont="1" applyFill="1" applyBorder="1" applyAlignment="1">
      <alignment horizontal="left" vertical="center"/>
    </xf>
    <xf numFmtId="0" fontId="26" fillId="33" borderId="4" xfId="0" applyFont="1" applyFill="1" applyBorder="1" applyAlignment="1">
      <alignment horizontal="center" vertical="center"/>
    </xf>
    <xf numFmtId="0" fontId="26" fillId="33" borderId="16" xfId="0" applyFont="1" applyFill="1" applyBorder="1" applyAlignment="1">
      <alignment horizontal="center" vertical="center"/>
    </xf>
    <xf numFmtId="0" fontId="26" fillId="33" borderId="5" xfId="0" applyFont="1" applyFill="1" applyBorder="1" applyAlignment="1">
      <alignment horizontal="center" vertical="center"/>
    </xf>
    <xf numFmtId="4" fontId="26" fillId="2" borderId="2" xfId="2" applyNumberFormat="1" applyFont="1" applyFill="1" applyBorder="1" applyAlignment="1" applyProtection="1">
      <alignment horizontal="center" vertical="center"/>
    </xf>
    <xf numFmtId="0" fontId="26" fillId="2" borderId="0" xfId="0" applyFont="1" applyFill="1" applyBorder="1" applyAlignment="1">
      <alignment horizontal="center" vertical="center"/>
    </xf>
    <xf numFmtId="169" fontId="26" fillId="0" borderId="0" xfId="0" applyNumberFormat="1" applyFont="1" applyAlignment="1">
      <alignment horizontal="left"/>
    </xf>
    <xf numFmtId="0" fontId="26" fillId="18" borderId="2" xfId="0" applyFont="1" applyFill="1" applyBorder="1" applyAlignment="1">
      <alignment horizontal="center" vertical="center"/>
    </xf>
    <xf numFmtId="171" fontId="26" fillId="2" borderId="2" xfId="2" applyNumberFormat="1" applyFont="1" applyFill="1" applyBorder="1" applyAlignment="1" applyProtection="1">
      <alignment horizontal="left" vertical="center"/>
    </xf>
    <xf numFmtId="0" fontId="26" fillId="31" borderId="4" xfId="0" applyFont="1" applyFill="1" applyBorder="1" applyAlignment="1">
      <alignment horizontal="center" vertical="center" wrapText="1"/>
    </xf>
    <xf numFmtId="0" fontId="26" fillId="31" borderId="16" xfId="0" applyFont="1" applyFill="1" applyBorder="1" applyAlignment="1">
      <alignment horizontal="center" vertical="center" wrapText="1"/>
    </xf>
    <xf numFmtId="0" fontId="26" fillId="31" borderId="5" xfId="0" applyFont="1" applyFill="1" applyBorder="1" applyAlignment="1">
      <alignment horizontal="center" vertical="center" wrapText="1"/>
    </xf>
    <xf numFmtId="0" fontId="26" fillId="28" borderId="4" xfId="0" applyFont="1" applyFill="1" applyBorder="1" applyAlignment="1">
      <alignment horizontal="center" vertical="center"/>
    </xf>
    <xf numFmtId="0" fontId="26" fillId="28" borderId="16" xfId="0" applyFont="1" applyFill="1" applyBorder="1" applyAlignment="1">
      <alignment horizontal="center" vertical="center"/>
    </xf>
    <xf numFmtId="0" fontId="26" fillId="28" borderId="5" xfId="0" applyFont="1" applyFill="1" applyBorder="1" applyAlignment="1">
      <alignment horizontal="center" vertical="center"/>
    </xf>
    <xf numFmtId="0" fontId="6" fillId="11" borderId="4" xfId="0" applyFont="1" applyFill="1" applyBorder="1" applyAlignment="1">
      <alignment horizontal="center" vertical="center" wrapText="1"/>
    </xf>
    <xf numFmtId="0" fontId="6" fillId="11" borderId="16" xfId="0" applyFont="1" applyFill="1" applyBorder="1" applyAlignment="1">
      <alignment horizontal="center" vertical="center" wrapText="1"/>
    </xf>
  </cellXfs>
  <cellStyles count="3847">
    <cellStyle name="Euro" xfId="1"/>
    <cellStyle name="HeaderStyle" xfId="1310"/>
    <cellStyle name="Hipervínculo" xfId="1308" builtinId="8"/>
    <cellStyle name="MainTitle" xfId="1309"/>
    <cellStyle name="Millares" xfId="2" builtinId="3"/>
    <cellStyle name="Millares 2" xfId="3"/>
    <cellStyle name="Millares 2 10" xfId="665"/>
    <cellStyle name="Millares 2 10 2" xfId="1313"/>
    <cellStyle name="Millares 2 10 3" xfId="1312"/>
    <cellStyle name="Millares 2 11" xfId="16"/>
    <cellStyle name="Millares 2 11 2" xfId="1314"/>
    <cellStyle name="Millares 2 12" xfId="1311"/>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2 2 2" xfId="1319"/>
    <cellStyle name="Millares 2 4 2 2 2 3" xfId="1318"/>
    <cellStyle name="Millares 2 4 2 2 3" xfId="1320"/>
    <cellStyle name="Millares 2 4 2 2 4" xfId="1317"/>
    <cellStyle name="Millares 2 4 2 3" xfId="453"/>
    <cellStyle name="Millares 2 4 2 3 2" xfId="1083"/>
    <cellStyle name="Millares 2 4 2 3 2 2" xfId="1323"/>
    <cellStyle name="Millares 2 4 2 3 2 3" xfId="1322"/>
    <cellStyle name="Millares 2 4 2 3 3" xfId="1324"/>
    <cellStyle name="Millares 2 4 2 3 4" xfId="1321"/>
    <cellStyle name="Millares 2 4 2 4" xfId="611"/>
    <cellStyle name="Millares 2 4 2 4 2" xfId="1241"/>
    <cellStyle name="Millares 2 4 2 4 2 2" xfId="1327"/>
    <cellStyle name="Millares 2 4 2 4 2 3" xfId="1326"/>
    <cellStyle name="Millares 2 4 2 4 3" xfId="1328"/>
    <cellStyle name="Millares 2 4 2 4 4" xfId="1325"/>
    <cellStyle name="Millares 2 4 2 5" xfId="769"/>
    <cellStyle name="Millares 2 4 2 5 2" xfId="1330"/>
    <cellStyle name="Millares 2 4 2 5 3" xfId="1329"/>
    <cellStyle name="Millares 2 4 2 6" xfId="1331"/>
    <cellStyle name="Millares 2 4 2 7" xfId="1316"/>
    <cellStyle name="Millares 2 4 3" xfId="216"/>
    <cellStyle name="Millares 2 4 3 2" xfId="847"/>
    <cellStyle name="Millares 2 4 3 2 2" xfId="1334"/>
    <cellStyle name="Millares 2 4 3 2 3" xfId="1333"/>
    <cellStyle name="Millares 2 4 3 3" xfId="1335"/>
    <cellStyle name="Millares 2 4 3 4" xfId="1332"/>
    <cellStyle name="Millares 2 4 4" xfId="375"/>
    <cellStyle name="Millares 2 4 4 2" xfId="1005"/>
    <cellStyle name="Millares 2 4 4 2 2" xfId="1338"/>
    <cellStyle name="Millares 2 4 4 2 3" xfId="1337"/>
    <cellStyle name="Millares 2 4 4 3" xfId="1339"/>
    <cellStyle name="Millares 2 4 4 4" xfId="1336"/>
    <cellStyle name="Millares 2 4 5" xfId="533"/>
    <cellStyle name="Millares 2 4 5 2" xfId="1163"/>
    <cellStyle name="Millares 2 4 5 2 2" xfId="1342"/>
    <cellStyle name="Millares 2 4 5 2 3" xfId="1341"/>
    <cellStyle name="Millares 2 4 5 3" xfId="1343"/>
    <cellStyle name="Millares 2 4 5 4" xfId="1340"/>
    <cellStyle name="Millares 2 4 6" xfId="691"/>
    <cellStyle name="Millares 2 4 6 2" xfId="1345"/>
    <cellStyle name="Millares 2 4 6 3" xfId="1344"/>
    <cellStyle name="Millares 2 4 7" xfId="1346"/>
    <cellStyle name="Millares 2 4 8" xfId="1315"/>
    <cellStyle name="Millares 2 5" xfId="86"/>
    <cellStyle name="Millares 2 5 2" xfId="164"/>
    <cellStyle name="Millares 2 5 2 2" xfId="320"/>
    <cellStyle name="Millares 2 5 2 2 2" xfId="951"/>
    <cellStyle name="Millares 2 5 2 2 2 2" xfId="1351"/>
    <cellStyle name="Millares 2 5 2 2 2 3" xfId="1350"/>
    <cellStyle name="Millares 2 5 2 2 3" xfId="1352"/>
    <cellStyle name="Millares 2 5 2 2 4" xfId="1349"/>
    <cellStyle name="Millares 2 5 2 3" xfId="479"/>
    <cellStyle name="Millares 2 5 2 3 2" xfId="1109"/>
    <cellStyle name="Millares 2 5 2 3 2 2" xfId="1355"/>
    <cellStyle name="Millares 2 5 2 3 2 3" xfId="1354"/>
    <cellStyle name="Millares 2 5 2 3 3" xfId="1356"/>
    <cellStyle name="Millares 2 5 2 3 4" xfId="1353"/>
    <cellStyle name="Millares 2 5 2 4" xfId="637"/>
    <cellStyle name="Millares 2 5 2 4 2" xfId="1267"/>
    <cellStyle name="Millares 2 5 2 4 2 2" xfId="1359"/>
    <cellStyle name="Millares 2 5 2 4 2 3" xfId="1358"/>
    <cellStyle name="Millares 2 5 2 4 3" xfId="1360"/>
    <cellStyle name="Millares 2 5 2 4 4" xfId="1357"/>
    <cellStyle name="Millares 2 5 2 5" xfId="795"/>
    <cellStyle name="Millares 2 5 2 5 2" xfId="1362"/>
    <cellStyle name="Millares 2 5 2 5 3" xfId="1361"/>
    <cellStyle name="Millares 2 5 2 6" xfId="1363"/>
    <cellStyle name="Millares 2 5 2 7" xfId="1348"/>
    <cellStyle name="Millares 2 5 3" xfId="242"/>
    <cellStyle name="Millares 2 5 3 2" xfId="873"/>
    <cellStyle name="Millares 2 5 3 2 2" xfId="1366"/>
    <cellStyle name="Millares 2 5 3 2 3" xfId="1365"/>
    <cellStyle name="Millares 2 5 3 3" xfId="1367"/>
    <cellStyle name="Millares 2 5 3 4" xfId="1364"/>
    <cellStyle name="Millares 2 5 4" xfId="401"/>
    <cellStyle name="Millares 2 5 4 2" xfId="1031"/>
    <cellStyle name="Millares 2 5 4 2 2" xfId="1370"/>
    <cellStyle name="Millares 2 5 4 2 3" xfId="1369"/>
    <cellStyle name="Millares 2 5 4 3" xfId="1371"/>
    <cellStyle name="Millares 2 5 4 4" xfId="1368"/>
    <cellStyle name="Millares 2 5 5" xfId="559"/>
    <cellStyle name="Millares 2 5 5 2" xfId="1189"/>
    <cellStyle name="Millares 2 5 5 2 2" xfId="1374"/>
    <cellStyle name="Millares 2 5 5 2 3" xfId="1373"/>
    <cellStyle name="Millares 2 5 5 3" xfId="1375"/>
    <cellStyle name="Millares 2 5 5 4" xfId="1372"/>
    <cellStyle name="Millares 2 5 6" xfId="717"/>
    <cellStyle name="Millares 2 5 6 2" xfId="1377"/>
    <cellStyle name="Millares 2 5 6 3" xfId="1376"/>
    <cellStyle name="Millares 2 5 7" xfId="1378"/>
    <cellStyle name="Millares 2 5 8" xfId="1347"/>
    <cellStyle name="Millares 2 6" xfId="112"/>
    <cellStyle name="Millares 2 6 2" xfId="268"/>
    <cellStyle name="Millares 2 6 2 2" xfId="899"/>
    <cellStyle name="Millares 2 6 2 2 2" xfId="1382"/>
    <cellStyle name="Millares 2 6 2 2 3" xfId="1381"/>
    <cellStyle name="Millares 2 6 2 3" xfId="1383"/>
    <cellStyle name="Millares 2 6 2 4" xfId="1380"/>
    <cellStyle name="Millares 2 6 3" xfId="427"/>
    <cellStyle name="Millares 2 6 3 2" xfId="1057"/>
    <cellStyle name="Millares 2 6 3 2 2" xfId="1386"/>
    <cellStyle name="Millares 2 6 3 2 3" xfId="1385"/>
    <cellStyle name="Millares 2 6 3 3" xfId="1387"/>
    <cellStyle name="Millares 2 6 3 4" xfId="1384"/>
    <cellStyle name="Millares 2 6 4" xfId="585"/>
    <cellStyle name="Millares 2 6 4 2" xfId="1215"/>
    <cellStyle name="Millares 2 6 4 2 2" xfId="1390"/>
    <cellStyle name="Millares 2 6 4 2 3" xfId="1389"/>
    <cellStyle name="Millares 2 6 4 3" xfId="1391"/>
    <cellStyle name="Millares 2 6 4 4" xfId="1388"/>
    <cellStyle name="Millares 2 6 5" xfId="743"/>
    <cellStyle name="Millares 2 6 5 2" xfId="1393"/>
    <cellStyle name="Millares 2 6 5 3" xfId="1392"/>
    <cellStyle name="Millares 2 6 6" xfId="1394"/>
    <cellStyle name="Millares 2 6 7" xfId="1379"/>
    <cellStyle name="Millares 2 7" xfId="190"/>
    <cellStyle name="Millares 2 7 2" xfId="821"/>
    <cellStyle name="Millares 2 7 2 2" xfId="1397"/>
    <cellStyle name="Millares 2 7 2 3" xfId="1396"/>
    <cellStyle name="Millares 2 7 3" xfId="1398"/>
    <cellStyle name="Millares 2 7 4" xfId="1395"/>
    <cellStyle name="Millares 2 8" xfId="349"/>
    <cellStyle name="Millares 2 8 2" xfId="979"/>
    <cellStyle name="Millares 2 8 2 2" xfId="1401"/>
    <cellStyle name="Millares 2 8 2 3" xfId="1400"/>
    <cellStyle name="Millares 2 8 3" xfId="1402"/>
    <cellStyle name="Millares 2 8 4" xfId="1399"/>
    <cellStyle name="Millares 2 9" xfId="507"/>
    <cellStyle name="Millares 2 9 2" xfId="1137"/>
    <cellStyle name="Millares 2 9 2 2" xfId="1405"/>
    <cellStyle name="Millares 2 9 2 3" xfId="1404"/>
    <cellStyle name="Millares 2 9 3" xfId="1406"/>
    <cellStyle name="Millares 2 9 4" xfId="1403"/>
    <cellStyle name="Millares 3" xfId="28"/>
    <cellStyle name="Millares 3 10" xfId="677"/>
    <cellStyle name="Millares 3 10 2" xfId="1409"/>
    <cellStyle name="Millares 3 10 3" xfId="1408"/>
    <cellStyle name="Millares 3 11" xfId="1410"/>
    <cellStyle name="Millares 3 12" xfId="1407"/>
    <cellStyle name="Millares 3 2" xfId="42"/>
    <cellStyle name="Millares 3 3" xfId="41"/>
    <cellStyle name="Millares 3 4" xfId="72"/>
    <cellStyle name="Millares 3 4 2" xfId="150"/>
    <cellStyle name="Millares 3 4 2 2" xfId="306"/>
    <cellStyle name="Millares 3 4 2 2 2" xfId="937"/>
    <cellStyle name="Millares 3 4 2 2 2 2" xfId="1415"/>
    <cellStyle name="Millares 3 4 2 2 2 3" xfId="1414"/>
    <cellStyle name="Millares 3 4 2 2 3" xfId="1416"/>
    <cellStyle name="Millares 3 4 2 2 4" xfId="1413"/>
    <cellStyle name="Millares 3 4 2 3" xfId="465"/>
    <cellStyle name="Millares 3 4 2 3 2" xfId="1095"/>
    <cellStyle name="Millares 3 4 2 3 2 2" xfId="1419"/>
    <cellStyle name="Millares 3 4 2 3 2 3" xfId="1418"/>
    <cellStyle name="Millares 3 4 2 3 3" xfId="1420"/>
    <cellStyle name="Millares 3 4 2 3 4" xfId="1417"/>
    <cellStyle name="Millares 3 4 2 4" xfId="623"/>
    <cellStyle name="Millares 3 4 2 4 2" xfId="1253"/>
    <cellStyle name="Millares 3 4 2 4 2 2" xfId="1423"/>
    <cellStyle name="Millares 3 4 2 4 2 3" xfId="1422"/>
    <cellStyle name="Millares 3 4 2 4 3" xfId="1424"/>
    <cellStyle name="Millares 3 4 2 4 4" xfId="1421"/>
    <cellStyle name="Millares 3 4 2 5" xfId="781"/>
    <cellStyle name="Millares 3 4 2 5 2" xfId="1426"/>
    <cellStyle name="Millares 3 4 2 5 3" xfId="1425"/>
    <cellStyle name="Millares 3 4 2 6" xfId="1427"/>
    <cellStyle name="Millares 3 4 2 7" xfId="1412"/>
    <cellStyle name="Millares 3 4 3" xfId="228"/>
    <cellStyle name="Millares 3 4 3 2" xfId="859"/>
    <cellStyle name="Millares 3 4 3 2 2" xfId="1430"/>
    <cellStyle name="Millares 3 4 3 2 3" xfId="1429"/>
    <cellStyle name="Millares 3 4 3 3" xfId="1431"/>
    <cellStyle name="Millares 3 4 3 4" xfId="1428"/>
    <cellStyle name="Millares 3 4 4" xfId="387"/>
    <cellStyle name="Millares 3 4 4 2" xfId="1017"/>
    <cellStyle name="Millares 3 4 4 2 2" xfId="1434"/>
    <cellStyle name="Millares 3 4 4 2 3" xfId="1433"/>
    <cellStyle name="Millares 3 4 4 3" xfId="1435"/>
    <cellStyle name="Millares 3 4 4 4" xfId="1432"/>
    <cellStyle name="Millares 3 4 5" xfId="545"/>
    <cellStyle name="Millares 3 4 5 2" xfId="1175"/>
    <cellStyle name="Millares 3 4 5 2 2" xfId="1438"/>
    <cellStyle name="Millares 3 4 5 2 3" xfId="1437"/>
    <cellStyle name="Millares 3 4 5 3" xfId="1439"/>
    <cellStyle name="Millares 3 4 5 4" xfId="1436"/>
    <cellStyle name="Millares 3 4 6" xfId="703"/>
    <cellStyle name="Millares 3 4 6 2" xfId="1441"/>
    <cellStyle name="Millares 3 4 6 3" xfId="1440"/>
    <cellStyle name="Millares 3 4 7" xfId="1442"/>
    <cellStyle name="Millares 3 4 8" xfId="1411"/>
    <cellStyle name="Millares 3 5" xfId="98"/>
    <cellStyle name="Millares 3 5 2" xfId="176"/>
    <cellStyle name="Millares 3 5 2 2" xfId="332"/>
    <cellStyle name="Millares 3 5 2 2 2" xfId="963"/>
    <cellStyle name="Millares 3 5 2 2 2 2" xfId="1447"/>
    <cellStyle name="Millares 3 5 2 2 2 3" xfId="1446"/>
    <cellStyle name="Millares 3 5 2 2 3" xfId="1448"/>
    <cellStyle name="Millares 3 5 2 2 4" xfId="1445"/>
    <cellStyle name="Millares 3 5 2 3" xfId="491"/>
    <cellStyle name="Millares 3 5 2 3 2" xfId="1121"/>
    <cellStyle name="Millares 3 5 2 3 2 2" xfId="1451"/>
    <cellStyle name="Millares 3 5 2 3 2 3" xfId="1450"/>
    <cellStyle name="Millares 3 5 2 3 3" xfId="1452"/>
    <cellStyle name="Millares 3 5 2 3 4" xfId="1449"/>
    <cellStyle name="Millares 3 5 2 4" xfId="649"/>
    <cellStyle name="Millares 3 5 2 4 2" xfId="1279"/>
    <cellStyle name="Millares 3 5 2 4 2 2" xfId="1455"/>
    <cellStyle name="Millares 3 5 2 4 2 3" xfId="1454"/>
    <cellStyle name="Millares 3 5 2 4 3" xfId="1456"/>
    <cellStyle name="Millares 3 5 2 4 4" xfId="1453"/>
    <cellStyle name="Millares 3 5 2 5" xfId="807"/>
    <cellStyle name="Millares 3 5 2 5 2" xfId="1458"/>
    <cellStyle name="Millares 3 5 2 5 3" xfId="1457"/>
    <cellStyle name="Millares 3 5 2 6" xfId="1459"/>
    <cellStyle name="Millares 3 5 2 7" xfId="1444"/>
    <cellStyle name="Millares 3 5 3" xfId="254"/>
    <cellStyle name="Millares 3 5 3 2" xfId="885"/>
    <cellStyle name="Millares 3 5 3 2 2" xfId="1462"/>
    <cellStyle name="Millares 3 5 3 2 3" xfId="1461"/>
    <cellStyle name="Millares 3 5 3 3" xfId="1463"/>
    <cellStyle name="Millares 3 5 3 4" xfId="1460"/>
    <cellStyle name="Millares 3 5 4" xfId="413"/>
    <cellStyle name="Millares 3 5 4 2" xfId="1043"/>
    <cellStyle name="Millares 3 5 4 2 2" xfId="1466"/>
    <cellStyle name="Millares 3 5 4 2 3" xfId="1465"/>
    <cellStyle name="Millares 3 5 4 3" xfId="1467"/>
    <cellStyle name="Millares 3 5 4 4" xfId="1464"/>
    <cellStyle name="Millares 3 5 5" xfId="571"/>
    <cellStyle name="Millares 3 5 5 2" xfId="1201"/>
    <cellStyle name="Millares 3 5 5 2 2" xfId="1470"/>
    <cellStyle name="Millares 3 5 5 2 3" xfId="1469"/>
    <cellStyle name="Millares 3 5 5 3" xfId="1471"/>
    <cellStyle name="Millares 3 5 5 4" xfId="1468"/>
    <cellStyle name="Millares 3 5 6" xfId="729"/>
    <cellStyle name="Millares 3 5 6 2" xfId="1473"/>
    <cellStyle name="Millares 3 5 6 3" xfId="1472"/>
    <cellStyle name="Millares 3 5 7" xfId="1474"/>
    <cellStyle name="Millares 3 5 8" xfId="1443"/>
    <cellStyle name="Millares 3 6" xfId="124"/>
    <cellStyle name="Millares 3 6 2" xfId="280"/>
    <cellStyle name="Millares 3 6 2 2" xfId="911"/>
    <cellStyle name="Millares 3 6 2 2 2" xfId="1478"/>
    <cellStyle name="Millares 3 6 2 2 3" xfId="1477"/>
    <cellStyle name="Millares 3 6 2 3" xfId="1479"/>
    <cellStyle name="Millares 3 6 2 4" xfId="1476"/>
    <cellStyle name="Millares 3 6 3" xfId="439"/>
    <cellStyle name="Millares 3 6 3 2" xfId="1069"/>
    <cellStyle name="Millares 3 6 3 2 2" xfId="1482"/>
    <cellStyle name="Millares 3 6 3 2 3" xfId="1481"/>
    <cellStyle name="Millares 3 6 3 3" xfId="1483"/>
    <cellStyle name="Millares 3 6 3 4" xfId="1480"/>
    <cellStyle name="Millares 3 6 4" xfId="597"/>
    <cellStyle name="Millares 3 6 4 2" xfId="1227"/>
    <cellStyle name="Millares 3 6 4 2 2" xfId="1486"/>
    <cellStyle name="Millares 3 6 4 2 3" xfId="1485"/>
    <cellStyle name="Millares 3 6 4 3" xfId="1487"/>
    <cellStyle name="Millares 3 6 4 4" xfId="1484"/>
    <cellStyle name="Millares 3 6 5" xfId="755"/>
    <cellStyle name="Millares 3 6 5 2" xfId="1489"/>
    <cellStyle name="Millares 3 6 5 3" xfId="1488"/>
    <cellStyle name="Millares 3 6 6" xfId="1490"/>
    <cellStyle name="Millares 3 6 7" xfId="1475"/>
    <cellStyle name="Millares 3 7" xfId="202"/>
    <cellStyle name="Millares 3 7 2" xfId="833"/>
    <cellStyle name="Millares 3 7 2 2" xfId="1493"/>
    <cellStyle name="Millares 3 7 2 3" xfId="1492"/>
    <cellStyle name="Millares 3 7 3" xfId="1494"/>
    <cellStyle name="Millares 3 7 4" xfId="1491"/>
    <cellStyle name="Millares 3 8" xfId="361"/>
    <cellStyle name="Millares 3 8 2" xfId="991"/>
    <cellStyle name="Millares 3 8 2 2" xfId="1497"/>
    <cellStyle name="Millares 3 8 2 3" xfId="1496"/>
    <cellStyle name="Millares 3 8 3" xfId="1498"/>
    <cellStyle name="Millares 3 8 4" xfId="1495"/>
    <cellStyle name="Millares 3 9" xfId="519"/>
    <cellStyle name="Millares 3 9 2" xfId="1149"/>
    <cellStyle name="Millares 3 9 2 2" xfId="1501"/>
    <cellStyle name="Millares 3 9 2 3" xfId="1500"/>
    <cellStyle name="Millares 3 9 3" xfId="1502"/>
    <cellStyle name="Millares 3 9 4" xfId="1499"/>
    <cellStyle name="Moneda" xfId="9" builtinId="4"/>
    <cellStyle name="Moneda [0] 2" xfId="4"/>
    <cellStyle name="Moneda [0] 2 10" xfId="666"/>
    <cellStyle name="Moneda [0] 2 10 2" xfId="1505"/>
    <cellStyle name="Moneda [0] 2 10 3" xfId="1504"/>
    <cellStyle name="Moneda [0] 2 11" xfId="17"/>
    <cellStyle name="Moneda [0] 2 11 2" xfId="1506"/>
    <cellStyle name="Moneda [0] 2 12" xfId="1503"/>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2 2 2" xfId="1511"/>
    <cellStyle name="Moneda [0] 2 4 2 2 2 3" xfId="1510"/>
    <cellStyle name="Moneda [0] 2 4 2 2 3" xfId="1512"/>
    <cellStyle name="Moneda [0] 2 4 2 2 4" xfId="1509"/>
    <cellStyle name="Moneda [0] 2 4 2 3" xfId="454"/>
    <cellStyle name="Moneda [0] 2 4 2 3 2" xfId="1084"/>
    <cellStyle name="Moneda [0] 2 4 2 3 2 2" xfId="1515"/>
    <cellStyle name="Moneda [0] 2 4 2 3 2 3" xfId="1514"/>
    <cellStyle name="Moneda [0] 2 4 2 3 3" xfId="1516"/>
    <cellStyle name="Moneda [0] 2 4 2 3 4" xfId="1513"/>
    <cellStyle name="Moneda [0] 2 4 2 4" xfId="612"/>
    <cellStyle name="Moneda [0] 2 4 2 4 2" xfId="1242"/>
    <cellStyle name="Moneda [0] 2 4 2 4 2 2" xfId="1519"/>
    <cellStyle name="Moneda [0] 2 4 2 4 2 3" xfId="1518"/>
    <cellStyle name="Moneda [0] 2 4 2 4 3" xfId="1520"/>
    <cellStyle name="Moneda [0] 2 4 2 4 4" xfId="1517"/>
    <cellStyle name="Moneda [0] 2 4 2 5" xfId="770"/>
    <cellStyle name="Moneda [0] 2 4 2 5 2" xfId="1522"/>
    <cellStyle name="Moneda [0] 2 4 2 5 3" xfId="1521"/>
    <cellStyle name="Moneda [0] 2 4 2 6" xfId="1523"/>
    <cellStyle name="Moneda [0] 2 4 2 7" xfId="1508"/>
    <cellStyle name="Moneda [0] 2 4 3" xfId="217"/>
    <cellStyle name="Moneda [0] 2 4 3 2" xfId="848"/>
    <cellStyle name="Moneda [0] 2 4 3 2 2" xfId="1526"/>
    <cellStyle name="Moneda [0] 2 4 3 2 3" xfId="1525"/>
    <cellStyle name="Moneda [0] 2 4 3 3" xfId="1527"/>
    <cellStyle name="Moneda [0] 2 4 3 4" xfId="1524"/>
    <cellStyle name="Moneda [0] 2 4 4" xfId="376"/>
    <cellStyle name="Moneda [0] 2 4 4 2" xfId="1006"/>
    <cellStyle name="Moneda [0] 2 4 4 2 2" xfId="1530"/>
    <cellStyle name="Moneda [0] 2 4 4 2 3" xfId="1529"/>
    <cellStyle name="Moneda [0] 2 4 4 3" xfId="1531"/>
    <cellStyle name="Moneda [0] 2 4 4 4" xfId="1528"/>
    <cellStyle name="Moneda [0] 2 4 5" xfId="534"/>
    <cellStyle name="Moneda [0] 2 4 5 2" xfId="1164"/>
    <cellStyle name="Moneda [0] 2 4 5 2 2" xfId="1534"/>
    <cellStyle name="Moneda [0] 2 4 5 2 3" xfId="1533"/>
    <cellStyle name="Moneda [0] 2 4 5 3" xfId="1535"/>
    <cellStyle name="Moneda [0] 2 4 5 4" xfId="1532"/>
    <cellStyle name="Moneda [0] 2 4 6" xfId="692"/>
    <cellStyle name="Moneda [0] 2 4 6 2" xfId="1537"/>
    <cellStyle name="Moneda [0] 2 4 6 3" xfId="1536"/>
    <cellStyle name="Moneda [0] 2 4 7" xfId="1538"/>
    <cellStyle name="Moneda [0] 2 4 8" xfId="1507"/>
    <cellStyle name="Moneda [0] 2 5" xfId="87"/>
    <cellStyle name="Moneda [0] 2 5 2" xfId="165"/>
    <cellStyle name="Moneda [0] 2 5 2 2" xfId="321"/>
    <cellStyle name="Moneda [0] 2 5 2 2 2" xfId="952"/>
    <cellStyle name="Moneda [0] 2 5 2 2 2 2" xfId="1543"/>
    <cellStyle name="Moneda [0] 2 5 2 2 2 3" xfId="1542"/>
    <cellStyle name="Moneda [0] 2 5 2 2 3" xfId="1544"/>
    <cellStyle name="Moneda [0] 2 5 2 2 4" xfId="1541"/>
    <cellStyle name="Moneda [0] 2 5 2 3" xfId="480"/>
    <cellStyle name="Moneda [0] 2 5 2 3 2" xfId="1110"/>
    <cellStyle name="Moneda [0] 2 5 2 3 2 2" xfId="1547"/>
    <cellStyle name="Moneda [0] 2 5 2 3 2 3" xfId="1546"/>
    <cellStyle name="Moneda [0] 2 5 2 3 3" xfId="1548"/>
    <cellStyle name="Moneda [0] 2 5 2 3 4" xfId="1545"/>
    <cellStyle name="Moneda [0] 2 5 2 4" xfId="638"/>
    <cellStyle name="Moneda [0] 2 5 2 4 2" xfId="1268"/>
    <cellStyle name="Moneda [0] 2 5 2 4 2 2" xfId="1551"/>
    <cellStyle name="Moneda [0] 2 5 2 4 2 3" xfId="1550"/>
    <cellStyle name="Moneda [0] 2 5 2 4 3" xfId="1552"/>
    <cellStyle name="Moneda [0] 2 5 2 4 4" xfId="1549"/>
    <cellStyle name="Moneda [0] 2 5 2 5" xfId="796"/>
    <cellStyle name="Moneda [0] 2 5 2 5 2" xfId="1554"/>
    <cellStyle name="Moneda [0] 2 5 2 5 3" xfId="1553"/>
    <cellStyle name="Moneda [0] 2 5 2 6" xfId="1555"/>
    <cellStyle name="Moneda [0] 2 5 2 7" xfId="1540"/>
    <cellStyle name="Moneda [0] 2 5 3" xfId="243"/>
    <cellStyle name="Moneda [0] 2 5 3 2" xfId="874"/>
    <cellStyle name="Moneda [0] 2 5 3 2 2" xfId="1558"/>
    <cellStyle name="Moneda [0] 2 5 3 2 3" xfId="1557"/>
    <cellStyle name="Moneda [0] 2 5 3 3" xfId="1559"/>
    <cellStyle name="Moneda [0] 2 5 3 4" xfId="1556"/>
    <cellStyle name="Moneda [0] 2 5 4" xfId="402"/>
    <cellStyle name="Moneda [0] 2 5 4 2" xfId="1032"/>
    <cellStyle name="Moneda [0] 2 5 4 2 2" xfId="1562"/>
    <cellStyle name="Moneda [0] 2 5 4 2 3" xfId="1561"/>
    <cellStyle name="Moneda [0] 2 5 4 3" xfId="1563"/>
    <cellStyle name="Moneda [0] 2 5 4 4" xfId="1560"/>
    <cellStyle name="Moneda [0] 2 5 5" xfId="560"/>
    <cellStyle name="Moneda [0] 2 5 5 2" xfId="1190"/>
    <cellStyle name="Moneda [0] 2 5 5 2 2" xfId="1566"/>
    <cellStyle name="Moneda [0] 2 5 5 2 3" xfId="1565"/>
    <cellStyle name="Moneda [0] 2 5 5 3" xfId="1567"/>
    <cellStyle name="Moneda [0] 2 5 5 4" xfId="1564"/>
    <cellStyle name="Moneda [0] 2 5 6" xfId="718"/>
    <cellStyle name="Moneda [0] 2 5 6 2" xfId="1569"/>
    <cellStyle name="Moneda [0] 2 5 6 3" xfId="1568"/>
    <cellStyle name="Moneda [0] 2 5 7" xfId="1570"/>
    <cellStyle name="Moneda [0] 2 5 8" xfId="1539"/>
    <cellStyle name="Moneda [0] 2 6" xfId="113"/>
    <cellStyle name="Moneda [0] 2 6 2" xfId="269"/>
    <cellStyle name="Moneda [0] 2 6 2 2" xfId="900"/>
    <cellStyle name="Moneda [0] 2 6 2 2 2" xfId="1574"/>
    <cellStyle name="Moneda [0] 2 6 2 2 3" xfId="1573"/>
    <cellStyle name="Moneda [0] 2 6 2 3" xfId="1575"/>
    <cellStyle name="Moneda [0] 2 6 2 4" xfId="1572"/>
    <cellStyle name="Moneda [0] 2 6 3" xfId="428"/>
    <cellStyle name="Moneda [0] 2 6 3 2" xfId="1058"/>
    <cellStyle name="Moneda [0] 2 6 3 2 2" xfId="1578"/>
    <cellStyle name="Moneda [0] 2 6 3 2 3" xfId="1577"/>
    <cellStyle name="Moneda [0] 2 6 3 3" xfId="1579"/>
    <cellStyle name="Moneda [0] 2 6 3 4" xfId="1576"/>
    <cellStyle name="Moneda [0] 2 6 4" xfId="586"/>
    <cellStyle name="Moneda [0] 2 6 4 2" xfId="1216"/>
    <cellStyle name="Moneda [0] 2 6 4 2 2" xfId="1582"/>
    <cellStyle name="Moneda [0] 2 6 4 2 3" xfId="1581"/>
    <cellStyle name="Moneda [0] 2 6 4 3" xfId="1583"/>
    <cellStyle name="Moneda [0] 2 6 4 4" xfId="1580"/>
    <cellStyle name="Moneda [0] 2 6 5" xfId="744"/>
    <cellStyle name="Moneda [0] 2 6 5 2" xfId="1585"/>
    <cellStyle name="Moneda [0] 2 6 5 3" xfId="1584"/>
    <cellStyle name="Moneda [0] 2 6 6" xfId="1586"/>
    <cellStyle name="Moneda [0] 2 6 7" xfId="1571"/>
    <cellStyle name="Moneda [0] 2 7" xfId="191"/>
    <cellStyle name="Moneda [0] 2 7 2" xfId="822"/>
    <cellStyle name="Moneda [0] 2 7 2 2" xfId="1589"/>
    <cellStyle name="Moneda [0] 2 7 2 3" xfId="1588"/>
    <cellStyle name="Moneda [0] 2 7 3" xfId="1590"/>
    <cellStyle name="Moneda [0] 2 7 4" xfId="1587"/>
    <cellStyle name="Moneda [0] 2 8" xfId="350"/>
    <cellStyle name="Moneda [0] 2 8 2" xfId="980"/>
    <cellStyle name="Moneda [0] 2 8 2 2" xfId="1593"/>
    <cellStyle name="Moneda [0] 2 8 2 3" xfId="1592"/>
    <cellStyle name="Moneda [0] 2 8 3" xfId="1594"/>
    <cellStyle name="Moneda [0] 2 8 4" xfId="1591"/>
    <cellStyle name="Moneda [0] 2 9" xfId="508"/>
    <cellStyle name="Moneda [0] 2 9 2" xfId="1138"/>
    <cellStyle name="Moneda [0] 2 9 2 2" xfId="1597"/>
    <cellStyle name="Moneda [0] 2 9 2 3" xfId="1596"/>
    <cellStyle name="Moneda [0] 2 9 3" xfId="1598"/>
    <cellStyle name="Moneda [0] 2 9 4" xfId="1595"/>
    <cellStyle name="Moneda 10" xfId="35"/>
    <cellStyle name="Moneda 10 10" xfId="1599"/>
    <cellStyle name="Moneda 10 2" xfId="78"/>
    <cellStyle name="Moneda 10 2 2" xfId="156"/>
    <cellStyle name="Moneda 10 2 2 2" xfId="312"/>
    <cellStyle name="Moneda 10 2 2 2 2" xfId="943"/>
    <cellStyle name="Moneda 10 2 2 2 2 2" xfId="1604"/>
    <cellStyle name="Moneda 10 2 2 2 2 3" xfId="1603"/>
    <cellStyle name="Moneda 10 2 2 2 3" xfId="1605"/>
    <cellStyle name="Moneda 10 2 2 2 4" xfId="1602"/>
    <cellStyle name="Moneda 10 2 2 3" xfId="471"/>
    <cellStyle name="Moneda 10 2 2 3 2" xfId="1101"/>
    <cellStyle name="Moneda 10 2 2 3 2 2" xfId="1608"/>
    <cellStyle name="Moneda 10 2 2 3 2 3" xfId="1607"/>
    <cellStyle name="Moneda 10 2 2 3 3" xfId="1609"/>
    <cellStyle name="Moneda 10 2 2 3 4" xfId="1606"/>
    <cellStyle name="Moneda 10 2 2 4" xfId="629"/>
    <cellStyle name="Moneda 10 2 2 4 2" xfId="1259"/>
    <cellStyle name="Moneda 10 2 2 4 2 2" xfId="1612"/>
    <cellStyle name="Moneda 10 2 2 4 2 3" xfId="1611"/>
    <cellStyle name="Moneda 10 2 2 4 3" xfId="1613"/>
    <cellStyle name="Moneda 10 2 2 4 4" xfId="1610"/>
    <cellStyle name="Moneda 10 2 2 5" xfId="787"/>
    <cellStyle name="Moneda 10 2 2 5 2" xfId="1615"/>
    <cellStyle name="Moneda 10 2 2 5 3" xfId="1614"/>
    <cellStyle name="Moneda 10 2 2 6" xfId="1616"/>
    <cellStyle name="Moneda 10 2 2 7" xfId="1601"/>
    <cellStyle name="Moneda 10 2 3" xfId="234"/>
    <cellStyle name="Moneda 10 2 3 2" xfId="865"/>
    <cellStyle name="Moneda 10 2 3 2 2" xfId="1619"/>
    <cellStyle name="Moneda 10 2 3 2 3" xfId="1618"/>
    <cellStyle name="Moneda 10 2 3 3" xfId="1620"/>
    <cellStyle name="Moneda 10 2 3 4" xfId="1617"/>
    <cellStyle name="Moneda 10 2 4" xfId="393"/>
    <cellStyle name="Moneda 10 2 4 2" xfId="1023"/>
    <cellStyle name="Moneda 10 2 4 2 2" xfId="1623"/>
    <cellStyle name="Moneda 10 2 4 2 3" xfId="1622"/>
    <cellStyle name="Moneda 10 2 4 3" xfId="1624"/>
    <cellStyle name="Moneda 10 2 4 4" xfId="1621"/>
    <cellStyle name="Moneda 10 2 5" xfId="551"/>
    <cellStyle name="Moneda 10 2 5 2" xfId="1181"/>
    <cellStyle name="Moneda 10 2 5 2 2" xfId="1627"/>
    <cellStyle name="Moneda 10 2 5 2 3" xfId="1626"/>
    <cellStyle name="Moneda 10 2 5 3" xfId="1628"/>
    <cellStyle name="Moneda 10 2 5 4" xfId="1625"/>
    <cellStyle name="Moneda 10 2 6" xfId="709"/>
    <cellStyle name="Moneda 10 2 6 2" xfId="1630"/>
    <cellStyle name="Moneda 10 2 6 3" xfId="1629"/>
    <cellStyle name="Moneda 10 2 7" xfId="1631"/>
    <cellStyle name="Moneda 10 2 8" xfId="1600"/>
    <cellStyle name="Moneda 10 3" xfId="104"/>
    <cellStyle name="Moneda 10 3 2" xfId="182"/>
    <cellStyle name="Moneda 10 3 2 2" xfId="338"/>
    <cellStyle name="Moneda 10 3 2 2 2" xfId="969"/>
    <cellStyle name="Moneda 10 3 2 2 2 2" xfId="1636"/>
    <cellStyle name="Moneda 10 3 2 2 2 3" xfId="1635"/>
    <cellStyle name="Moneda 10 3 2 2 3" xfId="1637"/>
    <cellStyle name="Moneda 10 3 2 2 4" xfId="1634"/>
    <cellStyle name="Moneda 10 3 2 3" xfId="497"/>
    <cellStyle name="Moneda 10 3 2 3 2" xfId="1127"/>
    <cellStyle name="Moneda 10 3 2 3 2 2" xfId="1640"/>
    <cellStyle name="Moneda 10 3 2 3 2 3" xfId="1639"/>
    <cellStyle name="Moneda 10 3 2 3 3" xfId="1641"/>
    <cellStyle name="Moneda 10 3 2 3 4" xfId="1638"/>
    <cellStyle name="Moneda 10 3 2 4" xfId="655"/>
    <cellStyle name="Moneda 10 3 2 4 2" xfId="1285"/>
    <cellStyle name="Moneda 10 3 2 4 2 2" xfId="1644"/>
    <cellStyle name="Moneda 10 3 2 4 2 3" xfId="1643"/>
    <cellStyle name="Moneda 10 3 2 4 3" xfId="1645"/>
    <cellStyle name="Moneda 10 3 2 4 4" xfId="1642"/>
    <cellStyle name="Moneda 10 3 2 5" xfId="813"/>
    <cellStyle name="Moneda 10 3 2 5 2" xfId="1647"/>
    <cellStyle name="Moneda 10 3 2 5 3" xfId="1646"/>
    <cellStyle name="Moneda 10 3 2 6" xfId="1648"/>
    <cellStyle name="Moneda 10 3 2 7" xfId="1633"/>
    <cellStyle name="Moneda 10 3 3" xfId="260"/>
    <cellStyle name="Moneda 10 3 3 2" xfId="891"/>
    <cellStyle name="Moneda 10 3 3 2 2" xfId="1651"/>
    <cellStyle name="Moneda 10 3 3 2 3" xfId="1650"/>
    <cellStyle name="Moneda 10 3 3 3" xfId="1652"/>
    <cellStyle name="Moneda 10 3 3 4" xfId="1649"/>
    <cellStyle name="Moneda 10 3 4" xfId="419"/>
    <cellStyle name="Moneda 10 3 4 2" xfId="1049"/>
    <cellStyle name="Moneda 10 3 4 2 2" xfId="1655"/>
    <cellStyle name="Moneda 10 3 4 2 3" xfId="1654"/>
    <cellStyle name="Moneda 10 3 4 3" xfId="1656"/>
    <cellStyle name="Moneda 10 3 4 4" xfId="1653"/>
    <cellStyle name="Moneda 10 3 5" xfId="577"/>
    <cellStyle name="Moneda 10 3 5 2" xfId="1207"/>
    <cellStyle name="Moneda 10 3 5 2 2" xfId="1659"/>
    <cellStyle name="Moneda 10 3 5 2 3" xfId="1658"/>
    <cellStyle name="Moneda 10 3 5 3" xfId="1660"/>
    <cellStyle name="Moneda 10 3 5 4" xfId="1657"/>
    <cellStyle name="Moneda 10 3 6" xfId="735"/>
    <cellStyle name="Moneda 10 3 6 2" xfId="1662"/>
    <cellStyle name="Moneda 10 3 6 3" xfId="1661"/>
    <cellStyle name="Moneda 10 3 7" xfId="1663"/>
    <cellStyle name="Moneda 10 3 8" xfId="1632"/>
    <cellStyle name="Moneda 10 4" xfId="130"/>
    <cellStyle name="Moneda 10 4 2" xfId="286"/>
    <cellStyle name="Moneda 10 4 2 2" xfId="917"/>
    <cellStyle name="Moneda 10 4 2 2 2" xfId="1667"/>
    <cellStyle name="Moneda 10 4 2 2 3" xfId="1666"/>
    <cellStyle name="Moneda 10 4 2 3" xfId="1668"/>
    <cellStyle name="Moneda 10 4 2 4" xfId="1665"/>
    <cellStyle name="Moneda 10 4 3" xfId="445"/>
    <cellStyle name="Moneda 10 4 3 2" xfId="1075"/>
    <cellStyle name="Moneda 10 4 3 2 2" xfId="1671"/>
    <cellStyle name="Moneda 10 4 3 2 3" xfId="1670"/>
    <cellStyle name="Moneda 10 4 3 3" xfId="1672"/>
    <cellStyle name="Moneda 10 4 3 4" xfId="1669"/>
    <cellStyle name="Moneda 10 4 4" xfId="603"/>
    <cellStyle name="Moneda 10 4 4 2" xfId="1233"/>
    <cellStyle name="Moneda 10 4 4 2 2" xfId="1675"/>
    <cellStyle name="Moneda 10 4 4 2 3" xfId="1674"/>
    <cellStyle name="Moneda 10 4 4 3" xfId="1676"/>
    <cellStyle name="Moneda 10 4 4 4" xfId="1673"/>
    <cellStyle name="Moneda 10 4 5" xfId="761"/>
    <cellStyle name="Moneda 10 4 5 2" xfId="1678"/>
    <cellStyle name="Moneda 10 4 5 3" xfId="1677"/>
    <cellStyle name="Moneda 10 4 6" xfId="1679"/>
    <cellStyle name="Moneda 10 4 7" xfId="1664"/>
    <cellStyle name="Moneda 10 5" xfId="208"/>
    <cellStyle name="Moneda 10 5 2" xfId="839"/>
    <cellStyle name="Moneda 10 5 2 2" xfId="1682"/>
    <cellStyle name="Moneda 10 5 2 3" xfId="1681"/>
    <cellStyle name="Moneda 10 5 3" xfId="1683"/>
    <cellStyle name="Moneda 10 5 4" xfId="1680"/>
    <cellStyle name="Moneda 10 6" xfId="367"/>
    <cellStyle name="Moneda 10 6 2" xfId="997"/>
    <cellStyle name="Moneda 10 6 2 2" xfId="1686"/>
    <cellStyle name="Moneda 10 6 2 3" xfId="1685"/>
    <cellStyle name="Moneda 10 6 3" xfId="1687"/>
    <cellStyle name="Moneda 10 6 4" xfId="1684"/>
    <cellStyle name="Moneda 10 7" xfId="525"/>
    <cellStyle name="Moneda 10 7 2" xfId="1155"/>
    <cellStyle name="Moneda 10 7 2 2" xfId="1690"/>
    <cellStyle name="Moneda 10 7 2 3" xfId="1689"/>
    <cellStyle name="Moneda 10 7 3" xfId="1691"/>
    <cellStyle name="Moneda 10 7 4" xfId="1688"/>
    <cellStyle name="Moneda 10 8" xfId="683"/>
    <cellStyle name="Moneda 10 8 2" xfId="1693"/>
    <cellStyle name="Moneda 10 8 3" xfId="1692"/>
    <cellStyle name="Moneda 10 9" xfId="1694"/>
    <cellStyle name="Moneda 11" xfId="25"/>
    <cellStyle name="Moneda 11 10" xfId="1695"/>
    <cellStyle name="Moneda 11 2" xfId="69"/>
    <cellStyle name="Moneda 11 2 2" xfId="147"/>
    <cellStyle name="Moneda 11 2 2 2" xfId="303"/>
    <cellStyle name="Moneda 11 2 2 2 2" xfId="934"/>
    <cellStyle name="Moneda 11 2 2 2 2 2" xfId="1700"/>
    <cellStyle name="Moneda 11 2 2 2 2 3" xfId="1699"/>
    <cellStyle name="Moneda 11 2 2 2 3" xfId="1701"/>
    <cellStyle name="Moneda 11 2 2 2 4" xfId="1698"/>
    <cellStyle name="Moneda 11 2 2 3" xfId="462"/>
    <cellStyle name="Moneda 11 2 2 3 2" xfId="1092"/>
    <cellStyle name="Moneda 11 2 2 3 2 2" xfId="1704"/>
    <cellStyle name="Moneda 11 2 2 3 2 3" xfId="1703"/>
    <cellStyle name="Moneda 11 2 2 3 3" xfId="1705"/>
    <cellStyle name="Moneda 11 2 2 3 4" xfId="1702"/>
    <cellStyle name="Moneda 11 2 2 4" xfId="620"/>
    <cellStyle name="Moneda 11 2 2 4 2" xfId="1250"/>
    <cellStyle name="Moneda 11 2 2 4 2 2" xfId="1708"/>
    <cellStyle name="Moneda 11 2 2 4 2 3" xfId="1707"/>
    <cellStyle name="Moneda 11 2 2 4 3" xfId="1709"/>
    <cellStyle name="Moneda 11 2 2 4 4" xfId="1706"/>
    <cellStyle name="Moneda 11 2 2 5" xfId="778"/>
    <cellStyle name="Moneda 11 2 2 5 2" xfId="1711"/>
    <cellStyle name="Moneda 11 2 2 5 3" xfId="1710"/>
    <cellStyle name="Moneda 11 2 2 6" xfId="1712"/>
    <cellStyle name="Moneda 11 2 2 7" xfId="1697"/>
    <cellStyle name="Moneda 11 2 3" xfId="225"/>
    <cellStyle name="Moneda 11 2 3 2" xfId="856"/>
    <cellStyle name="Moneda 11 2 3 2 2" xfId="1715"/>
    <cellStyle name="Moneda 11 2 3 2 3" xfId="1714"/>
    <cellStyle name="Moneda 11 2 3 3" xfId="1716"/>
    <cellStyle name="Moneda 11 2 3 4" xfId="1713"/>
    <cellStyle name="Moneda 11 2 4" xfId="384"/>
    <cellStyle name="Moneda 11 2 4 2" xfId="1014"/>
    <cellStyle name="Moneda 11 2 4 2 2" xfId="1719"/>
    <cellStyle name="Moneda 11 2 4 2 3" xfId="1718"/>
    <cellStyle name="Moneda 11 2 4 3" xfId="1720"/>
    <cellStyle name="Moneda 11 2 4 4" xfId="1717"/>
    <cellStyle name="Moneda 11 2 5" xfId="542"/>
    <cellStyle name="Moneda 11 2 5 2" xfId="1172"/>
    <cellStyle name="Moneda 11 2 5 2 2" xfId="1723"/>
    <cellStyle name="Moneda 11 2 5 2 3" xfId="1722"/>
    <cellStyle name="Moneda 11 2 5 3" xfId="1724"/>
    <cellStyle name="Moneda 11 2 5 4" xfId="1721"/>
    <cellStyle name="Moneda 11 2 6" xfId="700"/>
    <cellStyle name="Moneda 11 2 6 2" xfId="1726"/>
    <cellStyle name="Moneda 11 2 6 3" xfId="1725"/>
    <cellStyle name="Moneda 11 2 7" xfId="1727"/>
    <cellStyle name="Moneda 11 2 8" xfId="1696"/>
    <cellStyle name="Moneda 11 3" xfId="95"/>
    <cellStyle name="Moneda 11 3 2" xfId="173"/>
    <cellStyle name="Moneda 11 3 2 2" xfId="329"/>
    <cellStyle name="Moneda 11 3 2 2 2" xfId="960"/>
    <cellStyle name="Moneda 11 3 2 2 2 2" xfId="1732"/>
    <cellStyle name="Moneda 11 3 2 2 2 3" xfId="1731"/>
    <cellStyle name="Moneda 11 3 2 2 3" xfId="1733"/>
    <cellStyle name="Moneda 11 3 2 2 4" xfId="1730"/>
    <cellStyle name="Moneda 11 3 2 3" xfId="488"/>
    <cellStyle name="Moneda 11 3 2 3 2" xfId="1118"/>
    <cellStyle name="Moneda 11 3 2 3 2 2" xfId="1736"/>
    <cellStyle name="Moneda 11 3 2 3 2 3" xfId="1735"/>
    <cellStyle name="Moneda 11 3 2 3 3" xfId="1737"/>
    <cellStyle name="Moneda 11 3 2 3 4" xfId="1734"/>
    <cellStyle name="Moneda 11 3 2 4" xfId="646"/>
    <cellStyle name="Moneda 11 3 2 4 2" xfId="1276"/>
    <cellStyle name="Moneda 11 3 2 4 2 2" xfId="1740"/>
    <cellStyle name="Moneda 11 3 2 4 2 3" xfId="1739"/>
    <cellStyle name="Moneda 11 3 2 4 3" xfId="1741"/>
    <cellStyle name="Moneda 11 3 2 4 4" xfId="1738"/>
    <cellStyle name="Moneda 11 3 2 5" xfId="804"/>
    <cellStyle name="Moneda 11 3 2 5 2" xfId="1743"/>
    <cellStyle name="Moneda 11 3 2 5 3" xfId="1742"/>
    <cellStyle name="Moneda 11 3 2 6" xfId="1744"/>
    <cellStyle name="Moneda 11 3 2 7" xfId="1729"/>
    <cellStyle name="Moneda 11 3 3" xfId="251"/>
    <cellStyle name="Moneda 11 3 3 2" xfId="882"/>
    <cellStyle name="Moneda 11 3 3 2 2" xfId="1747"/>
    <cellStyle name="Moneda 11 3 3 2 3" xfId="1746"/>
    <cellStyle name="Moneda 11 3 3 3" xfId="1748"/>
    <cellStyle name="Moneda 11 3 3 4" xfId="1745"/>
    <cellStyle name="Moneda 11 3 4" xfId="410"/>
    <cellStyle name="Moneda 11 3 4 2" xfId="1040"/>
    <cellStyle name="Moneda 11 3 4 2 2" xfId="1751"/>
    <cellStyle name="Moneda 11 3 4 2 3" xfId="1750"/>
    <cellStyle name="Moneda 11 3 4 3" xfId="1752"/>
    <cellStyle name="Moneda 11 3 4 4" xfId="1749"/>
    <cellStyle name="Moneda 11 3 5" xfId="568"/>
    <cellStyle name="Moneda 11 3 5 2" xfId="1198"/>
    <cellStyle name="Moneda 11 3 5 2 2" xfId="1755"/>
    <cellStyle name="Moneda 11 3 5 2 3" xfId="1754"/>
    <cellStyle name="Moneda 11 3 5 3" xfId="1756"/>
    <cellStyle name="Moneda 11 3 5 4" xfId="1753"/>
    <cellStyle name="Moneda 11 3 6" xfId="726"/>
    <cellStyle name="Moneda 11 3 6 2" xfId="1758"/>
    <cellStyle name="Moneda 11 3 6 3" xfId="1757"/>
    <cellStyle name="Moneda 11 3 7" xfId="1759"/>
    <cellStyle name="Moneda 11 3 8" xfId="1728"/>
    <cellStyle name="Moneda 11 4" xfId="121"/>
    <cellStyle name="Moneda 11 4 2" xfId="277"/>
    <cellStyle name="Moneda 11 4 2 2" xfId="908"/>
    <cellStyle name="Moneda 11 4 2 2 2" xfId="1763"/>
    <cellStyle name="Moneda 11 4 2 2 3" xfId="1762"/>
    <cellStyle name="Moneda 11 4 2 3" xfId="1764"/>
    <cellStyle name="Moneda 11 4 2 4" xfId="1761"/>
    <cellStyle name="Moneda 11 4 3" xfId="436"/>
    <cellStyle name="Moneda 11 4 3 2" xfId="1066"/>
    <cellStyle name="Moneda 11 4 3 2 2" xfId="1767"/>
    <cellStyle name="Moneda 11 4 3 2 3" xfId="1766"/>
    <cellStyle name="Moneda 11 4 3 3" xfId="1768"/>
    <cellStyle name="Moneda 11 4 3 4" xfId="1765"/>
    <cellStyle name="Moneda 11 4 4" xfId="594"/>
    <cellStyle name="Moneda 11 4 4 2" xfId="1224"/>
    <cellStyle name="Moneda 11 4 4 2 2" xfId="1771"/>
    <cellStyle name="Moneda 11 4 4 2 3" xfId="1770"/>
    <cellStyle name="Moneda 11 4 4 3" xfId="1772"/>
    <cellStyle name="Moneda 11 4 4 4" xfId="1769"/>
    <cellStyle name="Moneda 11 4 5" xfId="752"/>
    <cellStyle name="Moneda 11 4 5 2" xfId="1774"/>
    <cellStyle name="Moneda 11 4 5 3" xfId="1773"/>
    <cellStyle name="Moneda 11 4 6" xfId="1775"/>
    <cellStyle name="Moneda 11 4 7" xfId="1760"/>
    <cellStyle name="Moneda 11 5" xfId="199"/>
    <cellStyle name="Moneda 11 5 2" xfId="830"/>
    <cellStyle name="Moneda 11 5 2 2" xfId="1778"/>
    <cellStyle name="Moneda 11 5 2 3" xfId="1777"/>
    <cellStyle name="Moneda 11 5 3" xfId="1779"/>
    <cellStyle name="Moneda 11 5 4" xfId="1776"/>
    <cellStyle name="Moneda 11 6" xfId="358"/>
    <cellStyle name="Moneda 11 6 2" xfId="988"/>
    <cellStyle name="Moneda 11 6 2 2" xfId="1782"/>
    <cellStyle name="Moneda 11 6 2 3" xfId="1781"/>
    <cellStyle name="Moneda 11 6 3" xfId="1783"/>
    <cellStyle name="Moneda 11 6 4" xfId="1780"/>
    <cellStyle name="Moneda 11 7" xfId="516"/>
    <cellStyle name="Moneda 11 7 2" xfId="1146"/>
    <cellStyle name="Moneda 11 7 2 2" xfId="1786"/>
    <cellStyle name="Moneda 11 7 2 3" xfId="1785"/>
    <cellStyle name="Moneda 11 7 3" xfId="1787"/>
    <cellStyle name="Moneda 11 7 4" xfId="1784"/>
    <cellStyle name="Moneda 11 8" xfId="674"/>
    <cellStyle name="Moneda 11 8 2" xfId="1789"/>
    <cellStyle name="Moneda 11 8 3" xfId="1788"/>
    <cellStyle name="Moneda 11 9" xfId="1790"/>
    <cellStyle name="Moneda 12" xfId="34"/>
    <cellStyle name="Moneda 12 10" xfId="1791"/>
    <cellStyle name="Moneda 12 2" xfId="77"/>
    <cellStyle name="Moneda 12 2 2" xfId="155"/>
    <cellStyle name="Moneda 12 2 2 2" xfId="311"/>
    <cellStyle name="Moneda 12 2 2 2 2" xfId="942"/>
    <cellStyle name="Moneda 12 2 2 2 2 2" xfId="1796"/>
    <cellStyle name="Moneda 12 2 2 2 2 3" xfId="1795"/>
    <cellStyle name="Moneda 12 2 2 2 3" xfId="1797"/>
    <cellStyle name="Moneda 12 2 2 2 4" xfId="1794"/>
    <cellStyle name="Moneda 12 2 2 3" xfId="470"/>
    <cellStyle name="Moneda 12 2 2 3 2" xfId="1100"/>
    <cellStyle name="Moneda 12 2 2 3 2 2" xfId="1800"/>
    <cellStyle name="Moneda 12 2 2 3 2 3" xfId="1799"/>
    <cellStyle name="Moneda 12 2 2 3 3" xfId="1801"/>
    <cellStyle name="Moneda 12 2 2 3 4" xfId="1798"/>
    <cellStyle name="Moneda 12 2 2 4" xfId="628"/>
    <cellStyle name="Moneda 12 2 2 4 2" xfId="1258"/>
    <cellStyle name="Moneda 12 2 2 4 2 2" xfId="1804"/>
    <cellStyle name="Moneda 12 2 2 4 2 3" xfId="1803"/>
    <cellStyle name="Moneda 12 2 2 4 3" xfId="1805"/>
    <cellStyle name="Moneda 12 2 2 4 4" xfId="1802"/>
    <cellStyle name="Moneda 12 2 2 5" xfId="786"/>
    <cellStyle name="Moneda 12 2 2 5 2" xfId="1807"/>
    <cellStyle name="Moneda 12 2 2 5 3" xfId="1806"/>
    <cellStyle name="Moneda 12 2 2 6" xfId="1808"/>
    <cellStyle name="Moneda 12 2 2 7" xfId="1793"/>
    <cellStyle name="Moneda 12 2 3" xfId="233"/>
    <cellStyle name="Moneda 12 2 3 2" xfId="864"/>
    <cellStyle name="Moneda 12 2 3 2 2" xfId="1811"/>
    <cellStyle name="Moneda 12 2 3 2 3" xfId="1810"/>
    <cellStyle name="Moneda 12 2 3 3" xfId="1812"/>
    <cellStyle name="Moneda 12 2 3 4" xfId="1809"/>
    <cellStyle name="Moneda 12 2 4" xfId="392"/>
    <cellStyle name="Moneda 12 2 4 2" xfId="1022"/>
    <cellStyle name="Moneda 12 2 4 2 2" xfId="1815"/>
    <cellStyle name="Moneda 12 2 4 2 3" xfId="1814"/>
    <cellStyle name="Moneda 12 2 4 3" xfId="1816"/>
    <cellStyle name="Moneda 12 2 4 4" xfId="1813"/>
    <cellStyle name="Moneda 12 2 5" xfId="550"/>
    <cellStyle name="Moneda 12 2 5 2" xfId="1180"/>
    <cellStyle name="Moneda 12 2 5 2 2" xfId="1819"/>
    <cellStyle name="Moneda 12 2 5 2 3" xfId="1818"/>
    <cellStyle name="Moneda 12 2 5 3" xfId="1820"/>
    <cellStyle name="Moneda 12 2 5 4" xfId="1817"/>
    <cellStyle name="Moneda 12 2 6" xfId="708"/>
    <cellStyle name="Moneda 12 2 6 2" xfId="1822"/>
    <cellStyle name="Moneda 12 2 6 3" xfId="1821"/>
    <cellStyle name="Moneda 12 2 7" xfId="1823"/>
    <cellStyle name="Moneda 12 2 8" xfId="1792"/>
    <cellStyle name="Moneda 12 3" xfId="103"/>
    <cellStyle name="Moneda 12 3 2" xfId="181"/>
    <cellStyle name="Moneda 12 3 2 2" xfId="337"/>
    <cellStyle name="Moneda 12 3 2 2 2" xfId="968"/>
    <cellStyle name="Moneda 12 3 2 2 2 2" xfId="1828"/>
    <cellStyle name="Moneda 12 3 2 2 2 3" xfId="1827"/>
    <cellStyle name="Moneda 12 3 2 2 3" xfId="1829"/>
    <cellStyle name="Moneda 12 3 2 2 4" xfId="1826"/>
    <cellStyle name="Moneda 12 3 2 3" xfId="496"/>
    <cellStyle name="Moneda 12 3 2 3 2" xfId="1126"/>
    <cellStyle name="Moneda 12 3 2 3 2 2" xfId="1832"/>
    <cellStyle name="Moneda 12 3 2 3 2 3" xfId="1831"/>
    <cellStyle name="Moneda 12 3 2 3 3" xfId="1833"/>
    <cellStyle name="Moneda 12 3 2 3 4" xfId="1830"/>
    <cellStyle name="Moneda 12 3 2 4" xfId="654"/>
    <cellStyle name="Moneda 12 3 2 4 2" xfId="1284"/>
    <cellStyle name="Moneda 12 3 2 4 2 2" xfId="1836"/>
    <cellStyle name="Moneda 12 3 2 4 2 3" xfId="1835"/>
    <cellStyle name="Moneda 12 3 2 4 3" xfId="1837"/>
    <cellStyle name="Moneda 12 3 2 4 4" xfId="1834"/>
    <cellStyle name="Moneda 12 3 2 5" xfId="812"/>
    <cellStyle name="Moneda 12 3 2 5 2" xfId="1839"/>
    <cellStyle name="Moneda 12 3 2 5 3" xfId="1838"/>
    <cellStyle name="Moneda 12 3 2 6" xfId="1840"/>
    <cellStyle name="Moneda 12 3 2 7" xfId="1825"/>
    <cellStyle name="Moneda 12 3 3" xfId="259"/>
    <cellStyle name="Moneda 12 3 3 2" xfId="890"/>
    <cellStyle name="Moneda 12 3 3 2 2" xfId="1843"/>
    <cellStyle name="Moneda 12 3 3 2 3" xfId="1842"/>
    <cellStyle name="Moneda 12 3 3 3" xfId="1844"/>
    <cellStyle name="Moneda 12 3 3 4" xfId="1841"/>
    <cellStyle name="Moneda 12 3 4" xfId="418"/>
    <cellStyle name="Moneda 12 3 4 2" xfId="1048"/>
    <cellStyle name="Moneda 12 3 4 2 2" xfId="1847"/>
    <cellStyle name="Moneda 12 3 4 2 3" xfId="1846"/>
    <cellStyle name="Moneda 12 3 4 3" xfId="1848"/>
    <cellStyle name="Moneda 12 3 4 4" xfId="1845"/>
    <cellStyle name="Moneda 12 3 5" xfId="576"/>
    <cellStyle name="Moneda 12 3 5 2" xfId="1206"/>
    <cellStyle name="Moneda 12 3 5 2 2" xfId="1851"/>
    <cellStyle name="Moneda 12 3 5 2 3" xfId="1850"/>
    <cellStyle name="Moneda 12 3 5 3" xfId="1852"/>
    <cellStyle name="Moneda 12 3 5 4" xfId="1849"/>
    <cellStyle name="Moneda 12 3 6" xfId="734"/>
    <cellStyle name="Moneda 12 3 6 2" xfId="1854"/>
    <cellStyle name="Moneda 12 3 6 3" xfId="1853"/>
    <cellStyle name="Moneda 12 3 7" xfId="1855"/>
    <cellStyle name="Moneda 12 3 8" xfId="1824"/>
    <cellStyle name="Moneda 12 4" xfId="129"/>
    <cellStyle name="Moneda 12 4 2" xfId="285"/>
    <cellStyle name="Moneda 12 4 2 2" xfId="916"/>
    <cellStyle name="Moneda 12 4 2 2 2" xfId="1859"/>
    <cellStyle name="Moneda 12 4 2 2 3" xfId="1858"/>
    <cellStyle name="Moneda 12 4 2 3" xfId="1860"/>
    <cellStyle name="Moneda 12 4 2 4" xfId="1857"/>
    <cellStyle name="Moneda 12 4 3" xfId="444"/>
    <cellStyle name="Moneda 12 4 3 2" xfId="1074"/>
    <cellStyle name="Moneda 12 4 3 2 2" xfId="1863"/>
    <cellStyle name="Moneda 12 4 3 2 3" xfId="1862"/>
    <cellStyle name="Moneda 12 4 3 3" xfId="1864"/>
    <cellStyle name="Moneda 12 4 3 4" xfId="1861"/>
    <cellStyle name="Moneda 12 4 4" xfId="602"/>
    <cellStyle name="Moneda 12 4 4 2" xfId="1232"/>
    <cellStyle name="Moneda 12 4 4 2 2" xfId="1867"/>
    <cellStyle name="Moneda 12 4 4 2 3" xfId="1866"/>
    <cellStyle name="Moneda 12 4 4 3" xfId="1868"/>
    <cellStyle name="Moneda 12 4 4 4" xfId="1865"/>
    <cellStyle name="Moneda 12 4 5" xfId="760"/>
    <cellStyle name="Moneda 12 4 5 2" xfId="1870"/>
    <cellStyle name="Moneda 12 4 5 3" xfId="1869"/>
    <cellStyle name="Moneda 12 4 6" xfId="1871"/>
    <cellStyle name="Moneda 12 4 7" xfId="1856"/>
    <cellStyle name="Moneda 12 5" xfId="207"/>
    <cellStyle name="Moneda 12 5 2" xfId="838"/>
    <cellStyle name="Moneda 12 5 2 2" xfId="1874"/>
    <cellStyle name="Moneda 12 5 2 3" xfId="1873"/>
    <cellStyle name="Moneda 12 5 3" xfId="1875"/>
    <cellStyle name="Moneda 12 5 4" xfId="1872"/>
    <cellStyle name="Moneda 12 6" xfId="366"/>
    <cellStyle name="Moneda 12 6 2" xfId="996"/>
    <cellStyle name="Moneda 12 6 2 2" xfId="1878"/>
    <cellStyle name="Moneda 12 6 2 3" xfId="1877"/>
    <cellStyle name="Moneda 12 6 3" xfId="1879"/>
    <cellStyle name="Moneda 12 6 4" xfId="1876"/>
    <cellStyle name="Moneda 12 7" xfId="524"/>
    <cellStyle name="Moneda 12 7 2" xfId="1154"/>
    <cellStyle name="Moneda 12 7 2 2" xfId="1882"/>
    <cellStyle name="Moneda 12 7 2 3" xfId="1881"/>
    <cellStyle name="Moneda 12 7 3" xfId="1883"/>
    <cellStyle name="Moneda 12 7 4" xfId="1880"/>
    <cellStyle name="Moneda 12 8" xfId="682"/>
    <cellStyle name="Moneda 12 8 2" xfId="1885"/>
    <cellStyle name="Moneda 12 8 3" xfId="1884"/>
    <cellStyle name="Moneda 12 9" xfId="1886"/>
    <cellStyle name="Moneda 13" xfId="37"/>
    <cellStyle name="Moneda 13 10" xfId="1887"/>
    <cellStyle name="Moneda 13 2" xfId="80"/>
    <cellStyle name="Moneda 13 2 2" xfId="158"/>
    <cellStyle name="Moneda 13 2 2 2" xfId="314"/>
    <cellStyle name="Moneda 13 2 2 2 2" xfId="945"/>
    <cellStyle name="Moneda 13 2 2 2 2 2" xfId="1892"/>
    <cellStyle name="Moneda 13 2 2 2 2 3" xfId="1891"/>
    <cellStyle name="Moneda 13 2 2 2 3" xfId="1893"/>
    <cellStyle name="Moneda 13 2 2 2 4" xfId="1890"/>
    <cellStyle name="Moneda 13 2 2 3" xfId="473"/>
    <cellStyle name="Moneda 13 2 2 3 2" xfId="1103"/>
    <cellStyle name="Moneda 13 2 2 3 2 2" xfId="1896"/>
    <cellStyle name="Moneda 13 2 2 3 2 3" xfId="1895"/>
    <cellStyle name="Moneda 13 2 2 3 3" xfId="1897"/>
    <cellStyle name="Moneda 13 2 2 3 4" xfId="1894"/>
    <cellStyle name="Moneda 13 2 2 4" xfId="631"/>
    <cellStyle name="Moneda 13 2 2 4 2" xfId="1261"/>
    <cellStyle name="Moneda 13 2 2 4 2 2" xfId="1900"/>
    <cellStyle name="Moneda 13 2 2 4 2 3" xfId="1899"/>
    <cellStyle name="Moneda 13 2 2 4 3" xfId="1901"/>
    <cellStyle name="Moneda 13 2 2 4 4" xfId="1898"/>
    <cellStyle name="Moneda 13 2 2 5" xfId="789"/>
    <cellStyle name="Moneda 13 2 2 5 2" xfId="1903"/>
    <cellStyle name="Moneda 13 2 2 5 3" xfId="1902"/>
    <cellStyle name="Moneda 13 2 2 6" xfId="1904"/>
    <cellStyle name="Moneda 13 2 2 7" xfId="1889"/>
    <cellStyle name="Moneda 13 2 3" xfId="236"/>
    <cellStyle name="Moneda 13 2 3 2" xfId="867"/>
    <cellStyle name="Moneda 13 2 3 2 2" xfId="1907"/>
    <cellStyle name="Moneda 13 2 3 2 3" xfId="1906"/>
    <cellStyle name="Moneda 13 2 3 3" xfId="1908"/>
    <cellStyle name="Moneda 13 2 3 4" xfId="1905"/>
    <cellStyle name="Moneda 13 2 4" xfId="395"/>
    <cellStyle name="Moneda 13 2 4 2" xfId="1025"/>
    <cellStyle name="Moneda 13 2 4 2 2" xfId="1911"/>
    <cellStyle name="Moneda 13 2 4 2 3" xfId="1910"/>
    <cellStyle name="Moneda 13 2 4 3" xfId="1912"/>
    <cellStyle name="Moneda 13 2 4 4" xfId="1909"/>
    <cellStyle name="Moneda 13 2 5" xfId="553"/>
    <cellStyle name="Moneda 13 2 5 2" xfId="1183"/>
    <cellStyle name="Moneda 13 2 5 2 2" xfId="1915"/>
    <cellStyle name="Moneda 13 2 5 2 3" xfId="1914"/>
    <cellStyle name="Moneda 13 2 5 3" xfId="1916"/>
    <cellStyle name="Moneda 13 2 5 4" xfId="1913"/>
    <cellStyle name="Moneda 13 2 6" xfId="711"/>
    <cellStyle name="Moneda 13 2 6 2" xfId="1918"/>
    <cellStyle name="Moneda 13 2 6 3" xfId="1917"/>
    <cellStyle name="Moneda 13 2 7" xfId="1919"/>
    <cellStyle name="Moneda 13 2 8" xfId="1888"/>
    <cellStyle name="Moneda 13 3" xfId="106"/>
    <cellStyle name="Moneda 13 3 2" xfId="184"/>
    <cellStyle name="Moneda 13 3 2 2" xfId="340"/>
    <cellStyle name="Moneda 13 3 2 2 2" xfId="971"/>
    <cellStyle name="Moneda 13 3 2 2 2 2" xfId="1924"/>
    <cellStyle name="Moneda 13 3 2 2 2 3" xfId="1923"/>
    <cellStyle name="Moneda 13 3 2 2 3" xfId="1925"/>
    <cellStyle name="Moneda 13 3 2 2 4" xfId="1922"/>
    <cellStyle name="Moneda 13 3 2 3" xfId="499"/>
    <cellStyle name="Moneda 13 3 2 3 2" xfId="1129"/>
    <cellStyle name="Moneda 13 3 2 3 2 2" xfId="1928"/>
    <cellStyle name="Moneda 13 3 2 3 2 3" xfId="1927"/>
    <cellStyle name="Moneda 13 3 2 3 3" xfId="1929"/>
    <cellStyle name="Moneda 13 3 2 3 4" xfId="1926"/>
    <cellStyle name="Moneda 13 3 2 4" xfId="657"/>
    <cellStyle name="Moneda 13 3 2 4 2" xfId="1287"/>
    <cellStyle name="Moneda 13 3 2 4 2 2" xfId="1932"/>
    <cellStyle name="Moneda 13 3 2 4 2 3" xfId="1931"/>
    <cellStyle name="Moneda 13 3 2 4 3" xfId="1933"/>
    <cellStyle name="Moneda 13 3 2 4 4" xfId="1930"/>
    <cellStyle name="Moneda 13 3 2 5" xfId="815"/>
    <cellStyle name="Moneda 13 3 2 5 2" xfId="1935"/>
    <cellStyle name="Moneda 13 3 2 5 3" xfId="1934"/>
    <cellStyle name="Moneda 13 3 2 6" xfId="1936"/>
    <cellStyle name="Moneda 13 3 2 7" xfId="1921"/>
    <cellStyle name="Moneda 13 3 3" xfId="262"/>
    <cellStyle name="Moneda 13 3 3 2" xfId="893"/>
    <cellStyle name="Moneda 13 3 3 2 2" xfId="1939"/>
    <cellStyle name="Moneda 13 3 3 2 3" xfId="1938"/>
    <cellStyle name="Moneda 13 3 3 3" xfId="1940"/>
    <cellStyle name="Moneda 13 3 3 4" xfId="1937"/>
    <cellStyle name="Moneda 13 3 4" xfId="421"/>
    <cellStyle name="Moneda 13 3 4 2" xfId="1051"/>
    <cellStyle name="Moneda 13 3 4 2 2" xfId="1943"/>
    <cellStyle name="Moneda 13 3 4 2 3" xfId="1942"/>
    <cellStyle name="Moneda 13 3 4 3" xfId="1944"/>
    <cellStyle name="Moneda 13 3 4 4" xfId="1941"/>
    <cellStyle name="Moneda 13 3 5" xfId="579"/>
    <cellStyle name="Moneda 13 3 5 2" xfId="1209"/>
    <cellStyle name="Moneda 13 3 5 2 2" xfId="1947"/>
    <cellStyle name="Moneda 13 3 5 2 3" xfId="1946"/>
    <cellStyle name="Moneda 13 3 5 3" xfId="1948"/>
    <cellStyle name="Moneda 13 3 5 4" xfId="1945"/>
    <cellStyle name="Moneda 13 3 6" xfId="737"/>
    <cellStyle name="Moneda 13 3 6 2" xfId="1950"/>
    <cellStyle name="Moneda 13 3 6 3" xfId="1949"/>
    <cellStyle name="Moneda 13 3 7" xfId="1951"/>
    <cellStyle name="Moneda 13 3 8" xfId="1920"/>
    <cellStyle name="Moneda 13 4" xfId="132"/>
    <cellStyle name="Moneda 13 4 2" xfId="288"/>
    <cellStyle name="Moneda 13 4 2 2" xfId="919"/>
    <cellStyle name="Moneda 13 4 2 2 2" xfId="1955"/>
    <cellStyle name="Moneda 13 4 2 2 3" xfId="1954"/>
    <cellStyle name="Moneda 13 4 2 3" xfId="1956"/>
    <cellStyle name="Moneda 13 4 2 4" xfId="1953"/>
    <cellStyle name="Moneda 13 4 3" xfId="447"/>
    <cellStyle name="Moneda 13 4 3 2" xfId="1077"/>
    <cellStyle name="Moneda 13 4 3 2 2" xfId="1959"/>
    <cellStyle name="Moneda 13 4 3 2 3" xfId="1958"/>
    <cellStyle name="Moneda 13 4 3 3" xfId="1960"/>
    <cellStyle name="Moneda 13 4 3 4" xfId="1957"/>
    <cellStyle name="Moneda 13 4 4" xfId="605"/>
    <cellStyle name="Moneda 13 4 4 2" xfId="1235"/>
    <cellStyle name="Moneda 13 4 4 2 2" xfId="1963"/>
    <cellStyle name="Moneda 13 4 4 2 3" xfId="1962"/>
    <cellStyle name="Moneda 13 4 4 3" xfId="1964"/>
    <cellStyle name="Moneda 13 4 4 4" xfId="1961"/>
    <cellStyle name="Moneda 13 4 5" xfId="763"/>
    <cellStyle name="Moneda 13 4 5 2" xfId="1966"/>
    <cellStyle name="Moneda 13 4 5 3" xfId="1965"/>
    <cellStyle name="Moneda 13 4 6" xfId="1967"/>
    <cellStyle name="Moneda 13 4 7" xfId="1952"/>
    <cellStyle name="Moneda 13 5" xfId="210"/>
    <cellStyle name="Moneda 13 5 2" xfId="841"/>
    <cellStyle name="Moneda 13 5 2 2" xfId="1970"/>
    <cellStyle name="Moneda 13 5 2 3" xfId="1969"/>
    <cellStyle name="Moneda 13 5 3" xfId="1971"/>
    <cellStyle name="Moneda 13 5 4" xfId="1968"/>
    <cellStyle name="Moneda 13 6" xfId="369"/>
    <cellStyle name="Moneda 13 6 2" xfId="999"/>
    <cellStyle name="Moneda 13 6 2 2" xfId="1974"/>
    <cellStyle name="Moneda 13 6 2 3" xfId="1973"/>
    <cellStyle name="Moneda 13 6 3" xfId="1975"/>
    <cellStyle name="Moneda 13 6 4" xfId="1972"/>
    <cellStyle name="Moneda 13 7" xfId="527"/>
    <cellStyle name="Moneda 13 7 2" xfId="1157"/>
    <cellStyle name="Moneda 13 7 2 2" xfId="1978"/>
    <cellStyle name="Moneda 13 7 2 3" xfId="1977"/>
    <cellStyle name="Moneda 13 7 3" xfId="1979"/>
    <cellStyle name="Moneda 13 7 4" xfId="1976"/>
    <cellStyle name="Moneda 13 8" xfId="685"/>
    <cellStyle name="Moneda 13 8 2" xfId="1981"/>
    <cellStyle name="Moneda 13 8 3" xfId="1980"/>
    <cellStyle name="Moneda 13 9" xfId="1982"/>
    <cellStyle name="Moneda 14" xfId="36"/>
    <cellStyle name="Moneda 14 10" xfId="1983"/>
    <cellStyle name="Moneda 14 2" xfId="79"/>
    <cellStyle name="Moneda 14 2 2" xfId="157"/>
    <cellStyle name="Moneda 14 2 2 2" xfId="313"/>
    <cellStyle name="Moneda 14 2 2 2 2" xfId="944"/>
    <cellStyle name="Moneda 14 2 2 2 2 2" xfId="1988"/>
    <cellStyle name="Moneda 14 2 2 2 2 3" xfId="1987"/>
    <cellStyle name="Moneda 14 2 2 2 3" xfId="1989"/>
    <cellStyle name="Moneda 14 2 2 2 4" xfId="1986"/>
    <cellStyle name="Moneda 14 2 2 3" xfId="472"/>
    <cellStyle name="Moneda 14 2 2 3 2" xfId="1102"/>
    <cellStyle name="Moneda 14 2 2 3 2 2" xfId="1992"/>
    <cellStyle name="Moneda 14 2 2 3 2 3" xfId="1991"/>
    <cellStyle name="Moneda 14 2 2 3 3" xfId="1993"/>
    <cellStyle name="Moneda 14 2 2 3 4" xfId="1990"/>
    <cellStyle name="Moneda 14 2 2 4" xfId="630"/>
    <cellStyle name="Moneda 14 2 2 4 2" xfId="1260"/>
    <cellStyle name="Moneda 14 2 2 4 2 2" xfId="1996"/>
    <cellStyle name="Moneda 14 2 2 4 2 3" xfId="1995"/>
    <cellStyle name="Moneda 14 2 2 4 3" xfId="1997"/>
    <cellStyle name="Moneda 14 2 2 4 4" xfId="1994"/>
    <cellStyle name="Moneda 14 2 2 5" xfId="788"/>
    <cellStyle name="Moneda 14 2 2 5 2" xfId="1999"/>
    <cellStyle name="Moneda 14 2 2 5 3" xfId="1998"/>
    <cellStyle name="Moneda 14 2 2 6" xfId="2000"/>
    <cellStyle name="Moneda 14 2 2 7" xfId="1985"/>
    <cellStyle name="Moneda 14 2 3" xfId="235"/>
    <cellStyle name="Moneda 14 2 3 2" xfId="866"/>
    <cellStyle name="Moneda 14 2 3 2 2" xfId="2003"/>
    <cellStyle name="Moneda 14 2 3 2 3" xfId="2002"/>
    <cellStyle name="Moneda 14 2 3 3" xfId="2004"/>
    <cellStyle name="Moneda 14 2 3 4" xfId="2001"/>
    <cellStyle name="Moneda 14 2 4" xfId="394"/>
    <cellStyle name="Moneda 14 2 4 2" xfId="1024"/>
    <cellStyle name="Moneda 14 2 4 2 2" xfId="2007"/>
    <cellStyle name="Moneda 14 2 4 2 3" xfId="2006"/>
    <cellStyle name="Moneda 14 2 4 3" xfId="2008"/>
    <cellStyle name="Moneda 14 2 4 4" xfId="2005"/>
    <cellStyle name="Moneda 14 2 5" xfId="552"/>
    <cellStyle name="Moneda 14 2 5 2" xfId="1182"/>
    <cellStyle name="Moneda 14 2 5 2 2" xfId="2011"/>
    <cellStyle name="Moneda 14 2 5 2 3" xfId="2010"/>
    <cellStyle name="Moneda 14 2 5 3" xfId="2012"/>
    <cellStyle name="Moneda 14 2 5 4" xfId="2009"/>
    <cellStyle name="Moneda 14 2 6" xfId="710"/>
    <cellStyle name="Moneda 14 2 6 2" xfId="2014"/>
    <cellStyle name="Moneda 14 2 6 3" xfId="2013"/>
    <cellStyle name="Moneda 14 2 7" xfId="2015"/>
    <cellStyle name="Moneda 14 2 8" xfId="1984"/>
    <cellStyle name="Moneda 14 3" xfId="105"/>
    <cellStyle name="Moneda 14 3 2" xfId="183"/>
    <cellStyle name="Moneda 14 3 2 2" xfId="339"/>
    <cellStyle name="Moneda 14 3 2 2 2" xfId="970"/>
    <cellStyle name="Moneda 14 3 2 2 2 2" xfId="2020"/>
    <cellStyle name="Moneda 14 3 2 2 2 3" xfId="2019"/>
    <cellStyle name="Moneda 14 3 2 2 3" xfId="2021"/>
    <cellStyle name="Moneda 14 3 2 2 4" xfId="2018"/>
    <cellStyle name="Moneda 14 3 2 3" xfId="498"/>
    <cellStyle name="Moneda 14 3 2 3 2" xfId="1128"/>
    <cellStyle name="Moneda 14 3 2 3 2 2" xfId="2024"/>
    <cellStyle name="Moneda 14 3 2 3 2 3" xfId="2023"/>
    <cellStyle name="Moneda 14 3 2 3 3" xfId="2025"/>
    <cellStyle name="Moneda 14 3 2 3 4" xfId="2022"/>
    <cellStyle name="Moneda 14 3 2 4" xfId="656"/>
    <cellStyle name="Moneda 14 3 2 4 2" xfId="1286"/>
    <cellStyle name="Moneda 14 3 2 4 2 2" xfId="2028"/>
    <cellStyle name="Moneda 14 3 2 4 2 3" xfId="2027"/>
    <cellStyle name="Moneda 14 3 2 4 3" xfId="2029"/>
    <cellStyle name="Moneda 14 3 2 4 4" xfId="2026"/>
    <cellStyle name="Moneda 14 3 2 5" xfId="814"/>
    <cellStyle name="Moneda 14 3 2 5 2" xfId="2031"/>
    <cellStyle name="Moneda 14 3 2 5 3" xfId="2030"/>
    <cellStyle name="Moneda 14 3 2 6" xfId="2032"/>
    <cellStyle name="Moneda 14 3 2 7" xfId="2017"/>
    <cellStyle name="Moneda 14 3 3" xfId="261"/>
    <cellStyle name="Moneda 14 3 3 2" xfId="892"/>
    <cellStyle name="Moneda 14 3 3 2 2" xfId="2035"/>
    <cellStyle name="Moneda 14 3 3 2 3" xfId="2034"/>
    <cellStyle name="Moneda 14 3 3 3" xfId="2036"/>
    <cellStyle name="Moneda 14 3 3 4" xfId="2033"/>
    <cellStyle name="Moneda 14 3 4" xfId="420"/>
    <cellStyle name="Moneda 14 3 4 2" xfId="1050"/>
    <cellStyle name="Moneda 14 3 4 2 2" xfId="2039"/>
    <cellStyle name="Moneda 14 3 4 2 3" xfId="2038"/>
    <cellStyle name="Moneda 14 3 4 3" xfId="2040"/>
    <cellStyle name="Moneda 14 3 4 4" xfId="2037"/>
    <cellStyle name="Moneda 14 3 5" xfId="578"/>
    <cellStyle name="Moneda 14 3 5 2" xfId="1208"/>
    <cellStyle name="Moneda 14 3 5 2 2" xfId="2043"/>
    <cellStyle name="Moneda 14 3 5 2 3" xfId="2042"/>
    <cellStyle name="Moneda 14 3 5 3" xfId="2044"/>
    <cellStyle name="Moneda 14 3 5 4" xfId="2041"/>
    <cellStyle name="Moneda 14 3 6" xfId="736"/>
    <cellStyle name="Moneda 14 3 6 2" xfId="2046"/>
    <cellStyle name="Moneda 14 3 6 3" xfId="2045"/>
    <cellStyle name="Moneda 14 3 7" xfId="2047"/>
    <cellStyle name="Moneda 14 3 8" xfId="2016"/>
    <cellStyle name="Moneda 14 4" xfId="131"/>
    <cellStyle name="Moneda 14 4 2" xfId="287"/>
    <cellStyle name="Moneda 14 4 2 2" xfId="918"/>
    <cellStyle name="Moneda 14 4 2 2 2" xfId="2051"/>
    <cellStyle name="Moneda 14 4 2 2 3" xfId="2050"/>
    <cellStyle name="Moneda 14 4 2 3" xfId="2052"/>
    <cellStyle name="Moneda 14 4 2 4" xfId="2049"/>
    <cellStyle name="Moneda 14 4 3" xfId="446"/>
    <cellStyle name="Moneda 14 4 3 2" xfId="1076"/>
    <cellStyle name="Moneda 14 4 3 2 2" xfId="2055"/>
    <cellStyle name="Moneda 14 4 3 2 3" xfId="2054"/>
    <cellStyle name="Moneda 14 4 3 3" xfId="2056"/>
    <cellStyle name="Moneda 14 4 3 4" xfId="2053"/>
    <cellStyle name="Moneda 14 4 4" xfId="604"/>
    <cellStyle name="Moneda 14 4 4 2" xfId="1234"/>
    <cellStyle name="Moneda 14 4 4 2 2" xfId="2059"/>
    <cellStyle name="Moneda 14 4 4 2 3" xfId="2058"/>
    <cellStyle name="Moneda 14 4 4 3" xfId="2060"/>
    <cellStyle name="Moneda 14 4 4 4" xfId="2057"/>
    <cellStyle name="Moneda 14 4 5" xfId="762"/>
    <cellStyle name="Moneda 14 4 5 2" xfId="2062"/>
    <cellStyle name="Moneda 14 4 5 3" xfId="2061"/>
    <cellStyle name="Moneda 14 4 6" xfId="2063"/>
    <cellStyle name="Moneda 14 4 7" xfId="2048"/>
    <cellStyle name="Moneda 14 5" xfId="209"/>
    <cellStyle name="Moneda 14 5 2" xfId="840"/>
    <cellStyle name="Moneda 14 5 2 2" xfId="2066"/>
    <cellStyle name="Moneda 14 5 2 3" xfId="2065"/>
    <cellStyle name="Moneda 14 5 3" xfId="2067"/>
    <cellStyle name="Moneda 14 5 4" xfId="2064"/>
    <cellStyle name="Moneda 14 6" xfId="368"/>
    <cellStyle name="Moneda 14 6 2" xfId="998"/>
    <cellStyle name="Moneda 14 6 2 2" xfId="2070"/>
    <cellStyle name="Moneda 14 6 2 3" xfId="2069"/>
    <cellStyle name="Moneda 14 6 3" xfId="2071"/>
    <cellStyle name="Moneda 14 6 4" xfId="2068"/>
    <cellStyle name="Moneda 14 7" xfId="526"/>
    <cellStyle name="Moneda 14 7 2" xfId="1156"/>
    <cellStyle name="Moneda 14 7 2 2" xfId="2074"/>
    <cellStyle name="Moneda 14 7 2 3" xfId="2073"/>
    <cellStyle name="Moneda 14 7 3" xfId="2075"/>
    <cellStyle name="Moneda 14 7 4" xfId="2072"/>
    <cellStyle name="Moneda 14 8" xfId="684"/>
    <cellStyle name="Moneda 14 8 2" xfId="2077"/>
    <cellStyle name="Moneda 14 8 3" xfId="2076"/>
    <cellStyle name="Moneda 14 9" xfId="2078"/>
    <cellStyle name="Moneda 15" xfId="38"/>
    <cellStyle name="Moneda 15 10" xfId="2079"/>
    <cellStyle name="Moneda 15 2" xfId="81"/>
    <cellStyle name="Moneda 15 2 2" xfId="159"/>
    <cellStyle name="Moneda 15 2 2 2" xfId="315"/>
    <cellStyle name="Moneda 15 2 2 2 2" xfId="946"/>
    <cellStyle name="Moneda 15 2 2 2 2 2" xfId="2084"/>
    <cellStyle name="Moneda 15 2 2 2 2 3" xfId="2083"/>
    <cellStyle name="Moneda 15 2 2 2 3" xfId="2085"/>
    <cellStyle name="Moneda 15 2 2 2 4" xfId="2082"/>
    <cellStyle name="Moneda 15 2 2 3" xfId="474"/>
    <cellStyle name="Moneda 15 2 2 3 2" xfId="1104"/>
    <cellStyle name="Moneda 15 2 2 3 2 2" xfId="2088"/>
    <cellStyle name="Moneda 15 2 2 3 2 3" xfId="2087"/>
    <cellStyle name="Moneda 15 2 2 3 3" xfId="2089"/>
    <cellStyle name="Moneda 15 2 2 3 4" xfId="2086"/>
    <cellStyle name="Moneda 15 2 2 4" xfId="632"/>
    <cellStyle name="Moneda 15 2 2 4 2" xfId="1262"/>
    <cellStyle name="Moneda 15 2 2 4 2 2" xfId="2092"/>
    <cellStyle name="Moneda 15 2 2 4 2 3" xfId="2091"/>
    <cellStyle name="Moneda 15 2 2 4 3" xfId="2093"/>
    <cellStyle name="Moneda 15 2 2 4 4" xfId="2090"/>
    <cellStyle name="Moneda 15 2 2 5" xfId="790"/>
    <cellStyle name="Moneda 15 2 2 5 2" xfId="2095"/>
    <cellStyle name="Moneda 15 2 2 5 3" xfId="2094"/>
    <cellStyle name="Moneda 15 2 2 6" xfId="2096"/>
    <cellStyle name="Moneda 15 2 2 7" xfId="2081"/>
    <cellStyle name="Moneda 15 2 3" xfId="237"/>
    <cellStyle name="Moneda 15 2 3 2" xfId="868"/>
    <cellStyle name="Moneda 15 2 3 2 2" xfId="2099"/>
    <cellStyle name="Moneda 15 2 3 2 3" xfId="2098"/>
    <cellStyle name="Moneda 15 2 3 3" xfId="2100"/>
    <cellStyle name="Moneda 15 2 3 4" xfId="2097"/>
    <cellStyle name="Moneda 15 2 4" xfId="396"/>
    <cellStyle name="Moneda 15 2 4 2" xfId="1026"/>
    <cellStyle name="Moneda 15 2 4 2 2" xfId="2103"/>
    <cellStyle name="Moneda 15 2 4 2 3" xfId="2102"/>
    <cellStyle name="Moneda 15 2 4 3" xfId="2104"/>
    <cellStyle name="Moneda 15 2 4 4" xfId="2101"/>
    <cellStyle name="Moneda 15 2 5" xfId="554"/>
    <cellStyle name="Moneda 15 2 5 2" xfId="1184"/>
    <cellStyle name="Moneda 15 2 5 2 2" xfId="2107"/>
    <cellStyle name="Moneda 15 2 5 2 3" xfId="2106"/>
    <cellStyle name="Moneda 15 2 5 3" xfId="2108"/>
    <cellStyle name="Moneda 15 2 5 4" xfId="2105"/>
    <cellStyle name="Moneda 15 2 6" xfId="712"/>
    <cellStyle name="Moneda 15 2 6 2" xfId="2110"/>
    <cellStyle name="Moneda 15 2 6 3" xfId="2109"/>
    <cellStyle name="Moneda 15 2 7" xfId="2111"/>
    <cellStyle name="Moneda 15 2 8" xfId="2080"/>
    <cellStyle name="Moneda 15 3" xfId="107"/>
    <cellStyle name="Moneda 15 3 2" xfId="185"/>
    <cellStyle name="Moneda 15 3 2 2" xfId="341"/>
    <cellStyle name="Moneda 15 3 2 2 2" xfId="972"/>
    <cellStyle name="Moneda 15 3 2 2 2 2" xfId="2116"/>
    <cellStyle name="Moneda 15 3 2 2 2 3" xfId="2115"/>
    <cellStyle name="Moneda 15 3 2 2 3" xfId="2117"/>
    <cellStyle name="Moneda 15 3 2 2 4" xfId="2114"/>
    <cellStyle name="Moneda 15 3 2 3" xfId="500"/>
    <cellStyle name="Moneda 15 3 2 3 2" xfId="1130"/>
    <cellStyle name="Moneda 15 3 2 3 2 2" xfId="2120"/>
    <cellStyle name="Moneda 15 3 2 3 2 3" xfId="2119"/>
    <cellStyle name="Moneda 15 3 2 3 3" xfId="2121"/>
    <cellStyle name="Moneda 15 3 2 3 4" xfId="2118"/>
    <cellStyle name="Moneda 15 3 2 4" xfId="658"/>
    <cellStyle name="Moneda 15 3 2 4 2" xfId="1288"/>
    <cellStyle name="Moneda 15 3 2 4 2 2" xfId="2124"/>
    <cellStyle name="Moneda 15 3 2 4 2 3" xfId="2123"/>
    <cellStyle name="Moneda 15 3 2 4 3" xfId="2125"/>
    <cellStyle name="Moneda 15 3 2 4 4" xfId="2122"/>
    <cellStyle name="Moneda 15 3 2 5" xfId="816"/>
    <cellStyle name="Moneda 15 3 2 5 2" xfId="2127"/>
    <cellStyle name="Moneda 15 3 2 5 3" xfId="2126"/>
    <cellStyle name="Moneda 15 3 2 6" xfId="2128"/>
    <cellStyle name="Moneda 15 3 2 7" xfId="2113"/>
    <cellStyle name="Moneda 15 3 3" xfId="263"/>
    <cellStyle name="Moneda 15 3 3 2" xfId="894"/>
    <cellStyle name="Moneda 15 3 3 2 2" xfId="2131"/>
    <cellStyle name="Moneda 15 3 3 2 3" xfId="2130"/>
    <cellStyle name="Moneda 15 3 3 3" xfId="2132"/>
    <cellStyle name="Moneda 15 3 3 4" xfId="2129"/>
    <cellStyle name="Moneda 15 3 4" xfId="422"/>
    <cellStyle name="Moneda 15 3 4 2" xfId="1052"/>
    <cellStyle name="Moneda 15 3 4 2 2" xfId="2135"/>
    <cellStyle name="Moneda 15 3 4 2 3" xfId="2134"/>
    <cellStyle name="Moneda 15 3 4 3" xfId="2136"/>
    <cellStyle name="Moneda 15 3 4 4" xfId="2133"/>
    <cellStyle name="Moneda 15 3 5" xfId="580"/>
    <cellStyle name="Moneda 15 3 5 2" xfId="1210"/>
    <cellStyle name="Moneda 15 3 5 2 2" xfId="2139"/>
    <cellStyle name="Moneda 15 3 5 2 3" xfId="2138"/>
    <cellStyle name="Moneda 15 3 5 3" xfId="2140"/>
    <cellStyle name="Moneda 15 3 5 4" xfId="2137"/>
    <cellStyle name="Moneda 15 3 6" xfId="738"/>
    <cellStyle name="Moneda 15 3 6 2" xfId="2142"/>
    <cellStyle name="Moneda 15 3 6 3" xfId="2141"/>
    <cellStyle name="Moneda 15 3 7" xfId="2143"/>
    <cellStyle name="Moneda 15 3 8" xfId="2112"/>
    <cellStyle name="Moneda 15 4" xfId="133"/>
    <cellStyle name="Moneda 15 4 2" xfId="289"/>
    <cellStyle name="Moneda 15 4 2 2" xfId="920"/>
    <cellStyle name="Moneda 15 4 2 2 2" xfId="2147"/>
    <cellStyle name="Moneda 15 4 2 2 3" xfId="2146"/>
    <cellStyle name="Moneda 15 4 2 3" xfId="2148"/>
    <cellStyle name="Moneda 15 4 2 4" xfId="2145"/>
    <cellStyle name="Moneda 15 4 3" xfId="448"/>
    <cellStyle name="Moneda 15 4 3 2" xfId="1078"/>
    <cellStyle name="Moneda 15 4 3 2 2" xfId="2151"/>
    <cellStyle name="Moneda 15 4 3 2 3" xfId="2150"/>
    <cellStyle name="Moneda 15 4 3 3" xfId="2152"/>
    <cellStyle name="Moneda 15 4 3 4" xfId="2149"/>
    <cellStyle name="Moneda 15 4 4" xfId="606"/>
    <cellStyle name="Moneda 15 4 4 2" xfId="1236"/>
    <cellStyle name="Moneda 15 4 4 2 2" xfId="2155"/>
    <cellStyle name="Moneda 15 4 4 2 3" xfId="2154"/>
    <cellStyle name="Moneda 15 4 4 3" xfId="2156"/>
    <cellStyle name="Moneda 15 4 4 4" xfId="2153"/>
    <cellStyle name="Moneda 15 4 5" xfId="764"/>
    <cellStyle name="Moneda 15 4 5 2" xfId="2158"/>
    <cellStyle name="Moneda 15 4 5 3" xfId="2157"/>
    <cellStyle name="Moneda 15 4 6" xfId="2159"/>
    <cellStyle name="Moneda 15 4 7" xfId="2144"/>
    <cellStyle name="Moneda 15 5" xfId="211"/>
    <cellStyle name="Moneda 15 5 2" xfId="842"/>
    <cellStyle name="Moneda 15 5 2 2" xfId="2162"/>
    <cellStyle name="Moneda 15 5 2 3" xfId="2161"/>
    <cellStyle name="Moneda 15 5 3" xfId="2163"/>
    <cellStyle name="Moneda 15 5 4" xfId="2160"/>
    <cellStyle name="Moneda 15 6" xfId="370"/>
    <cellStyle name="Moneda 15 6 2" xfId="1000"/>
    <cellStyle name="Moneda 15 6 2 2" xfId="2166"/>
    <cellStyle name="Moneda 15 6 2 3" xfId="2165"/>
    <cellStyle name="Moneda 15 6 3" xfId="2167"/>
    <cellStyle name="Moneda 15 6 4" xfId="2164"/>
    <cellStyle name="Moneda 15 7" xfId="528"/>
    <cellStyle name="Moneda 15 7 2" xfId="1158"/>
    <cellStyle name="Moneda 15 7 2 2" xfId="2170"/>
    <cellStyle name="Moneda 15 7 2 3" xfId="2169"/>
    <cellStyle name="Moneda 15 7 3" xfId="2171"/>
    <cellStyle name="Moneda 15 7 4" xfId="2168"/>
    <cellStyle name="Moneda 15 8" xfId="686"/>
    <cellStyle name="Moneda 15 8 2" xfId="2173"/>
    <cellStyle name="Moneda 15 8 3" xfId="2172"/>
    <cellStyle name="Moneda 15 9" xfId="2174"/>
    <cellStyle name="Moneda 16" xfId="347"/>
    <cellStyle name="Moneda 16 2" xfId="506"/>
    <cellStyle name="Moneda 16 2 2" xfId="1136"/>
    <cellStyle name="Moneda 16 2 2 2" xfId="2178"/>
    <cellStyle name="Moneda 16 2 2 3" xfId="2177"/>
    <cellStyle name="Moneda 16 2 3" xfId="2179"/>
    <cellStyle name="Moneda 16 2 4" xfId="2176"/>
    <cellStyle name="Moneda 16 3" xfId="664"/>
    <cellStyle name="Moneda 16 3 2" xfId="1294"/>
    <cellStyle name="Moneda 16 3 2 2" xfId="2182"/>
    <cellStyle name="Moneda 16 3 2 3" xfId="2181"/>
    <cellStyle name="Moneda 16 3 3" xfId="1297"/>
    <cellStyle name="Moneda 16 3 3 2" xfId="2183"/>
    <cellStyle name="Moneda 16 3 4" xfId="1301"/>
    <cellStyle name="Moneda 16 3 4 2" xfId="2184"/>
    <cellStyle name="Moneda 16 3 5" xfId="1305"/>
    <cellStyle name="Moneda 16 3 5 2" xfId="2185"/>
    <cellStyle name="Moneda 16 3 6" xfId="2186"/>
    <cellStyle name="Moneda 16 3 7" xfId="2187"/>
    <cellStyle name="Moneda 16 3 8" xfId="2180"/>
    <cellStyle name="Moneda 16 4" xfId="978"/>
    <cellStyle name="Moneda 16 4 2" xfId="2189"/>
    <cellStyle name="Moneda 16 4 3" xfId="2188"/>
    <cellStyle name="Moneda 16 5" xfId="2190"/>
    <cellStyle name="Moneda 16 6" xfId="2175"/>
    <cellStyle name="Moneda 2" xfId="5"/>
    <cellStyle name="Moneda 2 10" xfId="667"/>
    <cellStyle name="Moneda 2 10 2" xfId="2193"/>
    <cellStyle name="Moneda 2 10 3" xfId="2192"/>
    <cellStyle name="Moneda 2 11" xfId="18"/>
    <cellStyle name="Moneda 2 11 2" xfId="2194"/>
    <cellStyle name="Moneda 2 12" xfId="2191"/>
    <cellStyle name="Moneda 2 2" xfId="12"/>
    <cellStyle name="Moneda 2 2 2" xfId="46"/>
    <cellStyle name="Moneda 2 3" xfId="45"/>
    <cellStyle name="Moneda 2 4" xfId="62"/>
    <cellStyle name="Moneda 2 4 2" xfId="140"/>
    <cellStyle name="Moneda 2 4 2 2" xfId="296"/>
    <cellStyle name="Moneda 2 4 2 2 2" xfId="927"/>
    <cellStyle name="Moneda 2 4 2 2 2 2" xfId="2199"/>
    <cellStyle name="Moneda 2 4 2 2 2 3" xfId="2198"/>
    <cellStyle name="Moneda 2 4 2 2 3" xfId="2200"/>
    <cellStyle name="Moneda 2 4 2 2 4" xfId="2197"/>
    <cellStyle name="Moneda 2 4 2 3" xfId="455"/>
    <cellStyle name="Moneda 2 4 2 3 2" xfId="1085"/>
    <cellStyle name="Moneda 2 4 2 3 2 2" xfId="2203"/>
    <cellStyle name="Moneda 2 4 2 3 2 3" xfId="2202"/>
    <cellStyle name="Moneda 2 4 2 3 3" xfId="2204"/>
    <cellStyle name="Moneda 2 4 2 3 4" xfId="2201"/>
    <cellStyle name="Moneda 2 4 2 4" xfId="613"/>
    <cellStyle name="Moneda 2 4 2 4 2" xfId="1243"/>
    <cellStyle name="Moneda 2 4 2 4 2 2" xfId="2207"/>
    <cellStyle name="Moneda 2 4 2 4 2 3" xfId="2206"/>
    <cellStyle name="Moneda 2 4 2 4 3" xfId="2208"/>
    <cellStyle name="Moneda 2 4 2 4 4" xfId="2205"/>
    <cellStyle name="Moneda 2 4 2 5" xfId="771"/>
    <cellStyle name="Moneda 2 4 2 5 2" xfId="2210"/>
    <cellStyle name="Moneda 2 4 2 5 3" xfId="2209"/>
    <cellStyle name="Moneda 2 4 2 6" xfId="2211"/>
    <cellStyle name="Moneda 2 4 2 7" xfId="2196"/>
    <cellStyle name="Moneda 2 4 3" xfId="218"/>
    <cellStyle name="Moneda 2 4 3 2" xfId="849"/>
    <cellStyle name="Moneda 2 4 3 2 2" xfId="2214"/>
    <cellStyle name="Moneda 2 4 3 2 3" xfId="2213"/>
    <cellStyle name="Moneda 2 4 3 3" xfId="2215"/>
    <cellStyle name="Moneda 2 4 3 4" xfId="2212"/>
    <cellStyle name="Moneda 2 4 4" xfId="377"/>
    <cellStyle name="Moneda 2 4 4 2" xfId="1007"/>
    <cellStyle name="Moneda 2 4 4 2 2" xfId="2218"/>
    <cellStyle name="Moneda 2 4 4 2 3" xfId="2217"/>
    <cellStyle name="Moneda 2 4 4 3" xfId="2219"/>
    <cellStyle name="Moneda 2 4 4 4" xfId="2216"/>
    <cellStyle name="Moneda 2 4 5" xfId="535"/>
    <cellStyle name="Moneda 2 4 5 2" xfId="1165"/>
    <cellStyle name="Moneda 2 4 5 2 2" xfId="2222"/>
    <cellStyle name="Moneda 2 4 5 2 3" xfId="2221"/>
    <cellStyle name="Moneda 2 4 5 3" xfId="2223"/>
    <cellStyle name="Moneda 2 4 5 4" xfId="2220"/>
    <cellStyle name="Moneda 2 4 6" xfId="693"/>
    <cellStyle name="Moneda 2 4 6 2" xfId="2225"/>
    <cellStyle name="Moneda 2 4 6 3" xfId="2224"/>
    <cellStyle name="Moneda 2 4 7" xfId="2226"/>
    <cellStyle name="Moneda 2 4 8" xfId="2195"/>
    <cellStyle name="Moneda 2 5" xfId="88"/>
    <cellStyle name="Moneda 2 5 2" xfId="166"/>
    <cellStyle name="Moneda 2 5 2 2" xfId="322"/>
    <cellStyle name="Moneda 2 5 2 2 2" xfId="953"/>
    <cellStyle name="Moneda 2 5 2 2 2 2" xfId="2231"/>
    <cellStyle name="Moneda 2 5 2 2 2 3" xfId="2230"/>
    <cellStyle name="Moneda 2 5 2 2 3" xfId="2232"/>
    <cellStyle name="Moneda 2 5 2 2 4" xfId="2229"/>
    <cellStyle name="Moneda 2 5 2 3" xfId="481"/>
    <cellStyle name="Moneda 2 5 2 3 2" xfId="1111"/>
    <cellStyle name="Moneda 2 5 2 3 2 2" xfId="2235"/>
    <cellStyle name="Moneda 2 5 2 3 2 3" xfId="2234"/>
    <cellStyle name="Moneda 2 5 2 3 3" xfId="2236"/>
    <cellStyle name="Moneda 2 5 2 3 4" xfId="2233"/>
    <cellStyle name="Moneda 2 5 2 4" xfId="639"/>
    <cellStyle name="Moneda 2 5 2 4 2" xfId="1269"/>
    <cellStyle name="Moneda 2 5 2 4 2 2" xfId="2239"/>
    <cellStyle name="Moneda 2 5 2 4 2 3" xfId="2238"/>
    <cellStyle name="Moneda 2 5 2 4 3" xfId="2240"/>
    <cellStyle name="Moneda 2 5 2 4 4" xfId="2237"/>
    <cellStyle name="Moneda 2 5 2 5" xfId="797"/>
    <cellStyle name="Moneda 2 5 2 5 2" xfId="2242"/>
    <cellStyle name="Moneda 2 5 2 5 3" xfId="2241"/>
    <cellStyle name="Moneda 2 5 2 6" xfId="2243"/>
    <cellStyle name="Moneda 2 5 2 7" xfId="2228"/>
    <cellStyle name="Moneda 2 5 3" xfId="244"/>
    <cellStyle name="Moneda 2 5 3 2" xfId="875"/>
    <cellStyle name="Moneda 2 5 3 2 2" xfId="2246"/>
    <cellStyle name="Moneda 2 5 3 2 3" xfId="2245"/>
    <cellStyle name="Moneda 2 5 3 3" xfId="2247"/>
    <cellStyle name="Moneda 2 5 3 4" xfId="2244"/>
    <cellStyle name="Moneda 2 5 4" xfId="403"/>
    <cellStyle name="Moneda 2 5 4 2" xfId="1033"/>
    <cellStyle name="Moneda 2 5 4 2 2" xfId="2250"/>
    <cellStyle name="Moneda 2 5 4 2 3" xfId="2249"/>
    <cellStyle name="Moneda 2 5 4 3" xfId="2251"/>
    <cellStyle name="Moneda 2 5 4 4" xfId="2248"/>
    <cellStyle name="Moneda 2 5 5" xfId="561"/>
    <cellStyle name="Moneda 2 5 5 2" xfId="1191"/>
    <cellStyle name="Moneda 2 5 5 2 2" xfId="2254"/>
    <cellStyle name="Moneda 2 5 5 2 3" xfId="2253"/>
    <cellStyle name="Moneda 2 5 5 3" xfId="2255"/>
    <cellStyle name="Moneda 2 5 5 4" xfId="2252"/>
    <cellStyle name="Moneda 2 5 6" xfId="719"/>
    <cellStyle name="Moneda 2 5 6 2" xfId="2257"/>
    <cellStyle name="Moneda 2 5 6 3" xfId="2256"/>
    <cellStyle name="Moneda 2 5 7" xfId="2258"/>
    <cellStyle name="Moneda 2 5 8" xfId="2227"/>
    <cellStyle name="Moneda 2 6" xfId="114"/>
    <cellStyle name="Moneda 2 6 2" xfId="270"/>
    <cellStyle name="Moneda 2 6 2 2" xfId="901"/>
    <cellStyle name="Moneda 2 6 2 2 2" xfId="2262"/>
    <cellStyle name="Moneda 2 6 2 2 3" xfId="2261"/>
    <cellStyle name="Moneda 2 6 2 3" xfId="2263"/>
    <cellStyle name="Moneda 2 6 2 4" xfId="2260"/>
    <cellStyle name="Moneda 2 6 3" xfId="429"/>
    <cellStyle name="Moneda 2 6 3 2" xfId="1059"/>
    <cellStyle name="Moneda 2 6 3 2 2" xfId="2266"/>
    <cellStyle name="Moneda 2 6 3 2 3" xfId="2265"/>
    <cellStyle name="Moneda 2 6 3 3" xfId="2267"/>
    <cellStyle name="Moneda 2 6 3 4" xfId="2264"/>
    <cellStyle name="Moneda 2 6 4" xfId="587"/>
    <cellStyle name="Moneda 2 6 4 2" xfId="1217"/>
    <cellStyle name="Moneda 2 6 4 2 2" xfId="2270"/>
    <cellStyle name="Moneda 2 6 4 2 3" xfId="2269"/>
    <cellStyle name="Moneda 2 6 4 3" xfId="2271"/>
    <cellStyle name="Moneda 2 6 4 4" xfId="2268"/>
    <cellStyle name="Moneda 2 6 5" xfId="745"/>
    <cellStyle name="Moneda 2 6 5 2" xfId="2273"/>
    <cellStyle name="Moneda 2 6 5 3" xfId="2272"/>
    <cellStyle name="Moneda 2 6 6" xfId="2274"/>
    <cellStyle name="Moneda 2 6 7" xfId="2259"/>
    <cellStyle name="Moneda 2 7" xfId="192"/>
    <cellStyle name="Moneda 2 7 2" xfId="823"/>
    <cellStyle name="Moneda 2 7 2 2" xfId="2277"/>
    <cellStyle name="Moneda 2 7 2 3" xfId="2276"/>
    <cellStyle name="Moneda 2 7 3" xfId="2278"/>
    <cellStyle name="Moneda 2 7 4" xfId="2275"/>
    <cellStyle name="Moneda 2 8" xfId="351"/>
    <cellStyle name="Moneda 2 8 2" xfId="981"/>
    <cellStyle name="Moneda 2 8 2 2" xfId="2281"/>
    <cellStyle name="Moneda 2 8 2 3" xfId="2280"/>
    <cellStyle name="Moneda 2 8 3" xfId="2282"/>
    <cellStyle name="Moneda 2 8 4" xfId="2279"/>
    <cellStyle name="Moneda 2 9" xfId="509"/>
    <cellStyle name="Moneda 2 9 2" xfId="1139"/>
    <cellStyle name="Moneda 2 9 2 2" xfId="2285"/>
    <cellStyle name="Moneda 2 9 2 3" xfId="2284"/>
    <cellStyle name="Moneda 2 9 3" xfId="2286"/>
    <cellStyle name="Moneda 2 9 4" xfId="2283"/>
    <cellStyle name="Moneda 3" xfId="29"/>
    <cellStyle name="Moneda 3 10" xfId="678"/>
    <cellStyle name="Moneda 3 10 2" xfId="2289"/>
    <cellStyle name="Moneda 3 10 3" xfId="2288"/>
    <cellStyle name="Moneda 3 11" xfId="2290"/>
    <cellStyle name="Moneda 3 12" xfId="2287"/>
    <cellStyle name="Moneda 3 2" xfId="48"/>
    <cellStyle name="Moneda 3 3" xfId="47"/>
    <cellStyle name="Moneda 3 4" xfId="73"/>
    <cellStyle name="Moneda 3 4 2" xfId="151"/>
    <cellStyle name="Moneda 3 4 2 2" xfId="307"/>
    <cellStyle name="Moneda 3 4 2 2 2" xfId="938"/>
    <cellStyle name="Moneda 3 4 2 2 2 2" xfId="2295"/>
    <cellStyle name="Moneda 3 4 2 2 2 3" xfId="2294"/>
    <cellStyle name="Moneda 3 4 2 2 3" xfId="2296"/>
    <cellStyle name="Moneda 3 4 2 2 4" xfId="2293"/>
    <cellStyle name="Moneda 3 4 2 3" xfId="466"/>
    <cellStyle name="Moneda 3 4 2 3 2" xfId="1096"/>
    <cellStyle name="Moneda 3 4 2 3 2 2" xfId="2299"/>
    <cellStyle name="Moneda 3 4 2 3 2 3" xfId="2298"/>
    <cellStyle name="Moneda 3 4 2 3 3" xfId="2300"/>
    <cellStyle name="Moneda 3 4 2 3 4" xfId="2297"/>
    <cellStyle name="Moneda 3 4 2 4" xfId="624"/>
    <cellStyle name="Moneda 3 4 2 4 2" xfId="1254"/>
    <cellStyle name="Moneda 3 4 2 4 2 2" xfId="2303"/>
    <cellStyle name="Moneda 3 4 2 4 2 3" xfId="2302"/>
    <cellStyle name="Moneda 3 4 2 4 3" xfId="2304"/>
    <cellStyle name="Moneda 3 4 2 4 4" xfId="2301"/>
    <cellStyle name="Moneda 3 4 2 5" xfId="782"/>
    <cellStyle name="Moneda 3 4 2 5 2" xfId="2306"/>
    <cellStyle name="Moneda 3 4 2 5 3" xfId="2305"/>
    <cellStyle name="Moneda 3 4 2 6" xfId="2307"/>
    <cellStyle name="Moneda 3 4 2 7" xfId="2292"/>
    <cellStyle name="Moneda 3 4 3" xfId="229"/>
    <cellStyle name="Moneda 3 4 3 2" xfId="860"/>
    <cellStyle name="Moneda 3 4 3 2 2" xfId="2310"/>
    <cellStyle name="Moneda 3 4 3 2 3" xfId="2309"/>
    <cellStyle name="Moneda 3 4 3 3" xfId="2311"/>
    <cellStyle name="Moneda 3 4 3 4" xfId="2308"/>
    <cellStyle name="Moneda 3 4 4" xfId="388"/>
    <cellStyle name="Moneda 3 4 4 2" xfId="1018"/>
    <cellStyle name="Moneda 3 4 4 2 2" xfId="2314"/>
    <cellStyle name="Moneda 3 4 4 2 3" xfId="2313"/>
    <cellStyle name="Moneda 3 4 4 3" xfId="2315"/>
    <cellStyle name="Moneda 3 4 4 4" xfId="2312"/>
    <cellStyle name="Moneda 3 4 5" xfId="546"/>
    <cellStyle name="Moneda 3 4 5 2" xfId="1176"/>
    <cellStyle name="Moneda 3 4 5 2 2" xfId="2318"/>
    <cellStyle name="Moneda 3 4 5 2 3" xfId="2317"/>
    <cellStyle name="Moneda 3 4 5 3" xfId="2319"/>
    <cellStyle name="Moneda 3 4 5 4" xfId="2316"/>
    <cellStyle name="Moneda 3 4 6" xfId="704"/>
    <cellStyle name="Moneda 3 4 6 2" xfId="2321"/>
    <cellStyle name="Moneda 3 4 6 3" xfId="2320"/>
    <cellStyle name="Moneda 3 4 7" xfId="2322"/>
    <cellStyle name="Moneda 3 4 8" xfId="2291"/>
    <cellStyle name="Moneda 3 5" xfId="99"/>
    <cellStyle name="Moneda 3 5 2" xfId="177"/>
    <cellStyle name="Moneda 3 5 2 2" xfId="333"/>
    <cellStyle name="Moneda 3 5 2 2 2" xfId="964"/>
    <cellStyle name="Moneda 3 5 2 2 2 2" xfId="2327"/>
    <cellStyle name="Moneda 3 5 2 2 2 3" xfId="2326"/>
    <cellStyle name="Moneda 3 5 2 2 3" xfId="2328"/>
    <cellStyle name="Moneda 3 5 2 2 4" xfId="2325"/>
    <cellStyle name="Moneda 3 5 2 3" xfId="492"/>
    <cellStyle name="Moneda 3 5 2 3 2" xfId="1122"/>
    <cellStyle name="Moneda 3 5 2 3 2 2" xfId="2331"/>
    <cellStyle name="Moneda 3 5 2 3 2 3" xfId="2330"/>
    <cellStyle name="Moneda 3 5 2 3 3" xfId="2332"/>
    <cellStyle name="Moneda 3 5 2 3 4" xfId="2329"/>
    <cellStyle name="Moneda 3 5 2 4" xfId="650"/>
    <cellStyle name="Moneda 3 5 2 4 2" xfId="1280"/>
    <cellStyle name="Moneda 3 5 2 4 2 2" xfId="2335"/>
    <cellStyle name="Moneda 3 5 2 4 2 3" xfId="2334"/>
    <cellStyle name="Moneda 3 5 2 4 3" xfId="2336"/>
    <cellStyle name="Moneda 3 5 2 4 4" xfId="2333"/>
    <cellStyle name="Moneda 3 5 2 5" xfId="808"/>
    <cellStyle name="Moneda 3 5 2 5 2" xfId="2338"/>
    <cellStyle name="Moneda 3 5 2 5 3" xfId="2337"/>
    <cellStyle name="Moneda 3 5 2 6" xfId="2339"/>
    <cellStyle name="Moneda 3 5 2 7" xfId="2324"/>
    <cellStyle name="Moneda 3 5 3" xfId="255"/>
    <cellStyle name="Moneda 3 5 3 2" xfId="886"/>
    <cellStyle name="Moneda 3 5 3 2 2" xfId="2342"/>
    <cellStyle name="Moneda 3 5 3 2 3" xfId="2341"/>
    <cellStyle name="Moneda 3 5 3 3" xfId="2343"/>
    <cellStyle name="Moneda 3 5 3 4" xfId="2340"/>
    <cellStyle name="Moneda 3 5 4" xfId="414"/>
    <cellStyle name="Moneda 3 5 4 2" xfId="1044"/>
    <cellStyle name="Moneda 3 5 4 2 2" xfId="2346"/>
    <cellStyle name="Moneda 3 5 4 2 3" xfId="2345"/>
    <cellStyle name="Moneda 3 5 4 3" xfId="2347"/>
    <cellStyle name="Moneda 3 5 4 4" xfId="2344"/>
    <cellStyle name="Moneda 3 5 5" xfId="572"/>
    <cellStyle name="Moneda 3 5 5 2" xfId="1202"/>
    <cellStyle name="Moneda 3 5 5 2 2" xfId="2350"/>
    <cellStyle name="Moneda 3 5 5 2 3" xfId="2349"/>
    <cellStyle name="Moneda 3 5 5 3" xfId="2351"/>
    <cellStyle name="Moneda 3 5 5 4" xfId="2348"/>
    <cellStyle name="Moneda 3 5 6" xfId="730"/>
    <cellStyle name="Moneda 3 5 6 2" xfId="2353"/>
    <cellStyle name="Moneda 3 5 6 3" xfId="2352"/>
    <cellStyle name="Moneda 3 5 7" xfId="2354"/>
    <cellStyle name="Moneda 3 5 8" xfId="2323"/>
    <cellStyle name="Moneda 3 6" xfId="125"/>
    <cellStyle name="Moneda 3 6 2" xfId="281"/>
    <cellStyle name="Moneda 3 6 2 2" xfId="912"/>
    <cellStyle name="Moneda 3 6 2 2 2" xfId="2358"/>
    <cellStyle name="Moneda 3 6 2 2 3" xfId="2357"/>
    <cellStyle name="Moneda 3 6 2 3" xfId="2359"/>
    <cellStyle name="Moneda 3 6 2 4" xfId="2356"/>
    <cellStyle name="Moneda 3 6 3" xfId="440"/>
    <cellStyle name="Moneda 3 6 3 2" xfId="1070"/>
    <cellStyle name="Moneda 3 6 3 2 2" xfId="2362"/>
    <cellStyle name="Moneda 3 6 3 2 3" xfId="2361"/>
    <cellStyle name="Moneda 3 6 3 3" xfId="2363"/>
    <cellStyle name="Moneda 3 6 3 4" xfId="2360"/>
    <cellStyle name="Moneda 3 6 4" xfId="598"/>
    <cellStyle name="Moneda 3 6 4 2" xfId="1228"/>
    <cellStyle name="Moneda 3 6 4 2 2" xfId="2366"/>
    <cellStyle name="Moneda 3 6 4 2 3" xfId="2365"/>
    <cellStyle name="Moneda 3 6 4 3" xfId="2367"/>
    <cellStyle name="Moneda 3 6 4 4" xfId="2364"/>
    <cellStyle name="Moneda 3 6 5" xfId="756"/>
    <cellStyle name="Moneda 3 6 5 2" xfId="2369"/>
    <cellStyle name="Moneda 3 6 5 3" xfId="2368"/>
    <cellStyle name="Moneda 3 6 6" xfId="2370"/>
    <cellStyle name="Moneda 3 6 7" xfId="2355"/>
    <cellStyle name="Moneda 3 7" xfId="203"/>
    <cellStyle name="Moneda 3 7 2" xfId="834"/>
    <cellStyle name="Moneda 3 7 2 2" xfId="2373"/>
    <cellStyle name="Moneda 3 7 2 3" xfId="2372"/>
    <cellStyle name="Moneda 3 7 3" xfId="2374"/>
    <cellStyle name="Moneda 3 7 4" xfId="2371"/>
    <cellStyle name="Moneda 3 8" xfId="362"/>
    <cellStyle name="Moneda 3 8 2" xfId="992"/>
    <cellStyle name="Moneda 3 8 2 2" xfId="2377"/>
    <cellStyle name="Moneda 3 8 2 3" xfId="2376"/>
    <cellStyle name="Moneda 3 8 3" xfId="2378"/>
    <cellStyle name="Moneda 3 8 4" xfId="2375"/>
    <cellStyle name="Moneda 3 9" xfId="520"/>
    <cellStyle name="Moneda 3 9 2" xfId="1150"/>
    <cellStyle name="Moneda 3 9 2 2" xfId="2381"/>
    <cellStyle name="Moneda 3 9 2 3" xfId="2380"/>
    <cellStyle name="Moneda 3 9 3" xfId="2382"/>
    <cellStyle name="Moneda 3 9 4" xfId="2379"/>
    <cellStyle name="Moneda 4" xfId="32"/>
    <cellStyle name="Moneda 4 10" xfId="680"/>
    <cellStyle name="Moneda 4 10 2" xfId="2385"/>
    <cellStyle name="Moneda 4 10 3" xfId="2384"/>
    <cellStyle name="Moneda 4 11" xfId="2386"/>
    <cellStyle name="Moneda 4 12" xfId="2383"/>
    <cellStyle name="Moneda 4 2" xfId="50"/>
    <cellStyle name="Moneda 4 3" xfId="49"/>
    <cellStyle name="Moneda 4 4" xfId="75"/>
    <cellStyle name="Moneda 4 4 2" xfId="153"/>
    <cellStyle name="Moneda 4 4 2 2" xfId="309"/>
    <cellStyle name="Moneda 4 4 2 2 2" xfId="940"/>
    <cellStyle name="Moneda 4 4 2 2 2 2" xfId="2391"/>
    <cellStyle name="Moneda 4 4 2 2 2 3" xfId="2390"/>
    <cellStyle name="Moneda 4 4 2 2 3" xfId="2392"/>
    <cellStyle name="Moneda 4 4 2 2 4" xfId="2389"/>
    <cellStyle name="Moneda 4 4 2 3" xfId="468"/>
    <cellStyle name="Moneda 4 4 2 3 2" xfId="1098"/>
    <cellStyle name="Moneda 4 4 2 3 2 2" xfId="2395"/>
    <cellStyle name="Moneda 4 4 2 3 2 3" xfId="2394"/>
    <cellStyle name="Moneda 4 4 2 3 3" xfId="2396"/>
    <cellStyle name="Moneda 4 4 2 3 4" xfId="2393"/>
    <cellStyle name="Moneda 4 4 2 4" xfId="626"/>
    <cellStyle name="Moneda 4 4 2 4 2" xfId="1256"/>
    <cellStyle name="Moneda 4 4 2 4 2 2" xfId="2399"/>
    <cellStyle name="Moneda 4 4 2 4 2 3" xfId="2398"/>
    <cellStyle name="Moneda 4 4 2 4 3" xfId="2400"/>
    <cellStyle name="Moneda 4 4 2 4 4" xfId="2397"/>
    <cellStyle name="Moneda 4 4 2 5" xfId="784"/>
    <cellStyle name="Moneda 4 4 2 5 2" xfId="2402"/>
    <cellStyle name="Moneda 4 4 2 5 3" xfId="2401"/>
    <cellStyle name="Moneda 4 4 2 6" xfId="2403"/>
    <cellStyle name="Moneda 4 4 2 7" xfId="2388"/>
    <cellStyle name="Moneda 4 4 3" xfId="231"/>
    <cellStyle name="Moneda 4 4 3 2" xfId="862"/>
    <cellStyle name="Moneda 4 4 3 2 2" xfId="2406"/>
    <cellStyle name="Moneda 4 4 3 2 3" xfId="2405"/>
    <cellStyle name="Moneda 4 4 3 3" xfId="2407"/>
    <cellStyle name="Moneda 4 4 3 4" xfId="2404"/>
    <cellStyle name="Moneda 4 4 4" xfId="390"/>
    <cellStyle name="Moneda 4 4 4 2" xfId="1020"/>
    <cellStyle name="Moneda 4 4 4 2 2" xfId="2410"/>
    <cellStyle name="Moneda 4 4 4 2 3" xfId="2409"/>
    <cellStyle name="Moneda 4 4 4 3" xfId="2411"/>
    <cellStyle name="Moneda 4 4 4 4" xfId="2408"/>
    <cellStyle name="Moneda 4 4 5" xfId="548"/>
    <cellStyle name="Moneda 4 4 5 2" xfId="1178"/>
    <cellStyle name="Moneda 4 4 5 2 2" xfId="2414"/>
    <cellStyle name="Moneda 4 4 5 2 3" xfId="2413"/>
    <cellStyle name="Moneda 4 4 5 3" xfId="2415"/>
    <cellStyle name="Moneda 4 4 5 4" xfId="2412"/>
    <cellStyle name="Moneda 4 4 6" xfId="706"/>
    <cellStyle name="Moneda 4 4 6 2" xfId="2417"/>
    <cellStyle name="Moneda 4 4 6 3" xfId="2416"/>
    <cellStyle name="Moneda 4 4 7" xfId="2418"/>
    <cellStyle name="Moneda 4 4 8" xfId="2387"/>
    <cellStyle name="Moneda 4 5" xfId="101"/>
    <cellStyle name="Moneda 4 5 2" xfId="179"/>
    <cellStyle name="Moneda 4 5 2 2" xfId="335"/>
    <cellStyle name="Moneda 4 5 2 2 2" xfId="966"/>
    <cellStyle name="Moneda 4 5 2 2 2 2" xfId="2423"/>
    <cellStyle name="Moneda 4 5 2 2 2 3" xfId="2422"/>
    <cellStyle name="Moneda 4 5 2 2 3" xfId="2424"/>
    <cellStyle name="Moneda 4 5 2 2 4" xfId="2421"/>
    <cellStyle name="Moneda 4 5 2 3" xfId="494"/>
    <cellStyle name="Moneda 4 5 2 3 2" xfId="1124"/>
    <cellStyle name="Moneda 4 5 2 3 2 2" xfId="2427"/>
    <cellStyle name="Moneda 4 5 2 3 2 3" xfId="2426"/>
    <cellStyle name="Moneda 4 5 2 3 3" xfId="2428"/>
    <cellStyle name="Moneda 4 5 2 3 4" xfId="2425"/>
    <cellStyle name="Moneda 4 5 2 4" xfId="652"/>
    <cellStyle name="Moneda 4 5 2 4 2" xfId="1282"/>
    <cellStyle name="Moneda 4 5 2 4 2 2" xfId="2431"/>
    <cellStyle name="Moneda 4 5 2 4 2 3" xfId="2430"/>
    <cellStyle name="Moneda 4 5 2 4 3" xfId="2432"/>
    <cellStyle name="Moneda 4 5 2 4 4" xfId="2429"/>
    <cellStyle name="Moneda 4 5 2 5" xfId="810"/>
    <cellStyle name="Moneda 4 5 2 5 2" xfId="2434"/>
    <cellStyle name="Moneda 4 5 2 5 3" xfId="2433"/>
    <cellStyle name="Moneda 4 5 2 6" xfId="2435"/>
    <cellStyle name="Moneda 4 5 2 7" xfId="2420"/>
    <cellStyle name="Moneda 4 5 3" xfId="257"/>
    <cellStyle name="Moneda 4 5 3 2" xfId="888"/>
    <cellStyle name="Moneda 4 5 3 2 2" xfId="2438"/>
    <cellStyle name="Moneda 4 5 3 2 3" xfId="2437"/>
    <cellStyle name="Moneda 4 5 3 3" xfId="2439"/>
    <cellStyle name="Moneda 4 5 3 4" xfId="2436"/>
    <cellStyle name="Moneda 4 5 4" xfId="416"/>
    <cellStyle name="Moneda 4 5 4 2" xfId="1046"/>
    <cellStyle name="Moneda 4 5 4 2 2" xfId="2442"/>
    <cellStyle name="Moneda 4 5 4 2 3" xfId="2441"/>
    <cellStyle name="Moneda 4 5 4 3" xfId="2443"/>
    <cellStyle name="Moneda 4 5 4 4" xfId="2440"/>
    <cellStyle name="Moneda 4 5 5" xfId="574"/>
    <cellStyle name="Moneda 4 5 5 2" xfId="1204"/>
    <cellStyle name="Moneda 4 5 5 2 2" xfId="2446"/>
    <cellStyle name="Moneda 4 5 5 2 3" xfId="2445"/>
    <cellStyle name="Moneda 4 5 5 3" xfId="2447"/>
    <cellStyle name="Moneda 4 5 5 4" xfId="2444"/>
    <cellStyle name="Moneda 4 5 6" xfId="732"/>
    <cellStyle name="Moneda 4 5 6 2" xfId="2449"/>
    <cellStyle name="Moneda 4 5 6 3" xfId="2448"/>
    <cellStyle name="Moneda 4 5 7" xfId="2450"/>
    <cellStyle name="Moneda 4 5 8" xfId="2419"/>
    <cellStyle name="Moneda 4 6" xfId="127"/>
    <cellStyle name="Moneda 4 6 2" xfId="283"/>
    <cellStyle name="Moneda 4 6 2 2" xfId="914"/>
    <cellStyle name="Moneda 4 6 2 2 2" xfId="2454"/>
    <cellStyle name="Moneda 4 6 2 2 3" xfId="2453"/>
    <cellStyle name="Moneda 4 6 2 3" xfId="2455"/>
    <cellStyle name="Moneda 4 6 2 4" xfId="2452"/>
    <cellStyle name="Moneda 4 6 3" xfId="442"/>
    <cellStyle name="Moneda 4 6 3 2" xfId="1072"/>
    <cellStyle name="Moneda 4 6 3 2 2" xfId="2458"/>
    <cellStyle name="Moneda 4 6 3 2 3" xfId="2457"/>
    <cellStyle name="Moneda 4 6 3 3" xfId="2459"/>
    <cellStyle name="Moneda 4 6 3 4" xfId="2456"/>
    <cellStyle name="Moneda 4 6 4" xfId="600"/>
    <cellStyle name="Moneda 4 6 4 2" xfId="1230"/>
    <cellStyle name="Moneda 4 6 4 2 2" xfId="2462"/>
    <cellStyle name="Moneda 4 6 4 2 3" xfId="2461"/>
    <cellStyle name="Moneda 4 6 4 3" xfId="2463"/>
    <cellStyle name="Moneda 4 6 4 4" xfId="2460"/>
    <cellStyle name="Moneda 4 6 5" xfId="758"/>
    <cellStyle name="Moneda 4 6 5 2" xfId="2465"/>
    <cellStyle name="Moneda 4 6 5 3" xfId="2464"/>
    <cellStyle name="Moneda 4 6 6" xfId="2466"/>
    <cellStyle name="Moneda 4 6 7" xfId="2451"/>
    <cellStyle name="Moneda 4 7" xfId="205"/>
    <cellStyle name="Moneda 4 7 2" xfId="836"/>
    <cellStyle name="Moneda 4 7 2 2" xfId="2469"/>
    <cellStyle name="Moneda 4 7 2 3" xfId="2468"/>
    <cellStyle name="Moneda 4 7 3" xfId="2470"/>
    <cellStyle name="Moneda 4 7 4" xfId="2467"/>
    <cellStyle name="Moneda 4 8" xfId="364"/>
    <cellStyle name="Moneda 4 8 2" xfId="994"/>
    <cellStyle name="Moneda 4 8 2 2" xfId="2473"/>
    <cellStyle name="Moneda 4 8 2 3" xfId="2472"/>
    <cellStyle name="Moneda 4 8 3" xfId="2474"/>
    <cellStyle name="Moneda 4 8 4" xfId="2471"/>
    <cellStyle name="Moneda 4 9" xfId="522"/>
    <cellStyle name="Moneda 4 9 2" xfId="1152"/>
    <cellStyle name="Moneda 4 9 2 2" xfId="2477"/>
    <cellStyle name="Moneda 4 9 2 3" xfId="2476"/>
    <cellStyle name="Moneda 4 9 3" xfId="2478"/>
    <cellStyle name="Moneda 4 9 4" xfId="2475"/>
    <cellStyle name="Moneda 5" xfId="31"/>
    <cellStyle name="Moneda 5 10" xfId="2479"/>
    <cellStyle name="Moneda 5 2" xfId="74"/>
    <cellStyle name="Moneda 5 2 2" xfId="152"/>
    <cellStyle name="Moneda 5 2 2 2" xfId="308"/>
    <cellStyle name="Moneda 5 2 2 2 2" xfId="939"/>
    <cellStyle name="Moneda 5 2 2 2 2 2" xfId="2484"/>
    <cellStyle name="Moneda 5 2 2 2 2 3" xfId="2483"/>
    <cellStyle name="Moneda 5 2 2 2 3" xfId="2485"/>
    <cellStyle name="Moneda 5 2 2 2 4" xfId="2482"/>
    <cellStyle name="Moneda 5 2 2 3" xfId="467"/>
    <cellStyle name="Moneda 5 2 2 3 2" xfId="1097"/>
    <cellStyle name="Moneda 5 2 2 3 2 2" xfId="2488"/>
    <cellStyle name="Moneda 5 2 2 3 2 3" xfId="2487"/>
    <cellStyle name="Moneda 5 2 2 3 3" xfId="2489"/>
    <cellStyle name="Moneda 5 2 2 3 4" xfId="2486"/>
    <cellStyle name="Moneda 5 2 2 4" xfId="625"/>
    <cellStyle name="Moneda 5 2 2 4 2" xfId="1255"/>
    <cellStyle name="Moneda 5 2 2 4 2 2" xfId="2492"/>
    <cellStyle name="Moneda 5 2 2 4 2 3" xfId="2491"/>
    <cellStyle name="Moneda 5 2 2 4 3" xfId="2493"/>
    <cellStyle name="Moneda 5 2 2 4 4" xfId="2490"/>
    <cellStyle name="Moneda 5 2 2 5" xfId="783"/>
    <cellStyle name="Moneda 5 2 2 5 2" xfId="2495"/>
    <cellStyle name="Moneda 5 2 2 5 3" xfId="2494"/>
    <cellStyle name="Moneda 5 2 2 6" xfId="2496"/>
    <cellStyle name="Moneda 5 2 2 7" xfId="2481"/>
    <cellStyle name="Moneda 5 2 3" xfId="230"/>
    <cellStyle name="Moneda 5 2 3 2" xfId="861"/>
    <cellStyle name="Moneda 5 2 3 2 2" xfId="2499"/>
    <cellStyle name="Moneda 5 2 3 2 3" xfId="2498"/>
    <cellStyle name="Moneda 5 2 3 3" xfId="2500"/>
    <cellStyle name="Moneda 5 2 3 4" xfId="2497"/>
    <cellStyle name="Moneda 5 2 4" xfId="389"/>
    <cellStyle name="Moneda 5 2 4 2" xfId="1019"/>
    <cellStyle name="Moneda 5 2 4 2 2" xfId="2503"/>
    <cellStyle name="Moneda 5 2 4 2 3" xfId="2502"/>
    <cellStyle name="Moneda 5 2 4 3" xfId="2504"/>
    <cellStyle name="Moneda 5 2 4 4" xfId="2501"/>
    <cellStyle name="Moneda 5 2 5" xfId="547"/>
    <cellStyle name="Moneda 5 2 5 2" xfId="1177"/>
    <cellStyle name="Moneda 5 2 5 2 2" xfId="2507"/>
    <cellStyle name="Moneda 5 2 5 2 3" xfId="2506"/>
    <cellStyle name="Moneda 5 2 5 3" xfId="2508"/>
    <cellStyle name="Moneda 5 2 5 4" xfId="2505"/>
    <cellStyle name="Moneda 5 2 6" xfId="705"/>
    <cellStyle name="Moneda 5 2 6 2" xfId="2510"/>
    <cellStyle name="Moneda 5 2 6 3" xfId="2509"/>
    <cellStyle name="Moneda 5 2 7" xfId="2511"/>
    <cellStyle name="Moneda 5 2 8" xfId="2480"/>
    <cellStyle name="Moneda 5 3" xfId="100"/>
    <cellStyle name="Moneda 5 3 2" xfId="178"/>
    <cellStyle name="Moneda 5 3 2 2" xfId="334"/>
    <cellStyle name="Moneda 5 3 2 2 2" xfId="965"/>
    <cellStyle name="Moneda 5 3 2 2 2 2" xfId="2516"/>
    <cellStyle name="Moneda 5 3 2 2 2 3" xfId="2515"/>
    <cellStyle name="Moneda 5 3 2 2 3" xfId="2517"/>
    <cellStyle name="Moneda 5 3 2 2 4" xfId="2514"/>
    <cellStyle name="Moneda 5 3 2 3" xfId="493"/>
    <cellStyle name="Moneda 5 3 2 3 2" xfId="1123"/>
    <cellStyle name="Moneda 5 3 2 3 2 2" xfId="2520"/>
    <cellStyle name="Moneda 5 3 2 3 2 3" xfId="2519"/>
    <cellStyle name="Moneda 5 3 2 3 3" xfId="2521"/>
    <cellStyle name="Moneda 5 3 2 3 4" xfId="2518"/>
    <cellStyle name="Moneda 5 3 2 4" xfId="651"/>
    <cellStyle name="Moneda 5 3 2 4 2" xfId="1281"/>
    <cellStyle name="Moneda 5 3 2 4 2 2" xfId="2524"/>
    <cellStyle name="Moneda 5 3 2 4 2 3" xfId="2523"/>
    <cellStyle name="Moneda 5 3 2 4 3" xfId="2525"/>
    <cellStyle name="Moneda 5 3 2 4 4" xfId="2522"/>
    <cellStyle name="Moneda 5 3 2 5" xfId="809"/>
    <cellStyle name="Moneda 5 3 2 5 2" xfId="2527"/>
    <cellStyle name="Moneda 5 3 2 5 3" xfId="2526"/>
    <cellStyle name="Moneda 5 3 2 6" xfId="2528"/>
    <cellStyle name="Moneda 5 3 2 7" xfId="2513"/>
    <cellStyle name="Moneda 5 3 3" xfId="256"/>
    <cellStyle name="Moneda 5 3 3 2" xfId="887"/>
    <cellStyle name="Moneda 5 3 3 2 2" xfId="2531"/>
    <cellStyle name="Moneda 5 3 3 2 3" xfId="2530"/>
    <cellStyle name="Moneda 5 3 3 3" xfId="2532"/>
    <cellStyle name="Moneda 5 3 3 4" xfId="2529"/>
    <cellStyle name="Moneda 5 3 4" xfId="415"/>
    <cellStyle name="Moneda 5 3 4 2" xfId="1045"/>
    <cellStyle name="Moneda 5 3 4 2 2" xfId="2535"/>
    <cellStyle name="Moneda 5 3 4 2 3" xfId="2534"/>
    <cellStyle name="Moneda 5 3 4 3" xfId="2536"/>
    <cellStyle name="Moneda 5 3 4 4" xfId="2533"/>
    <cellStyle name="Moneda 5 3 5" xfId="573"/>
    <cellStyle name="Moneda 5 3 5 2" xfId="1203"/>
    <cellStyle name="Moneda 5 3 5 2 2" xfId="2539"/>
    <cellStyle name="Moneda 5 3 5 2 3" xfId="2538"/>
    <cellStyle name="Moneda 5 3 5 3" xfId="2540"/>
    <cellStyle name="Moneda 5 3 5 4" xfId="2537"/>
    <cellStyle name="Moneda 5 3 6" xfId="731"/>
    <cellStyle name="Moneda 5 3 6 2" xfId="2542"/>
    <cellStyle name="Moneda 5 3 6 3" xfId="2541"/>
    <cellStyle name="Moneda 5 3 7" xfId="2543"/>
    <cellStyle name="Moneda 5 3 8" xfId="2512"/>
    <cellStyle name="Moneda 5 4" xfId="126"/>
    <cellStyle name="Moneda 5 4 2" xfId="282"/>
    <cellStyle name="Moneda 5 4 2 2" xfId="913"/>
    <cellStyle name="Moneda 5 4 2 2 2" xfId="2547"/>
    <cellStyle name="Moneda 5 4 2 2 3" xfId="2546"/>
    <cellStyle name="Moneda 5 4 2 3" xfId="2548"/>
    <cellStyle name="Moneda 5 4 2 4" xfId="2545"/>
    <cellStyle name="Moneda 5 4 3" xfId="441"/>
    <cellStyle name="Moneda 5 4 3 2" xfId="1071"/>
    <cellStyle name="Moneda 5 4 3 2 2" xfId="2551"/>
    <cellStyle name="Moneda 5 4 3 2 3" xfId="2550"/>
    <cellStyle name="Moneda 5 4 3 3" xfId="2552"/>
    <cellStyle name="Moneda 5 4 3 4" xfId="2549"/>
    <cellStyle name="Moneda 5 4 4" xfId="599"/>
    <cellStyle name="Moneda 5 4 4 2" xfId="1229"/>
    <cellStyle name="Moneda 5 4 4 2 2" xfId="2555"/>
    <cellStyle name="Moneda 5 4 4 2 3" xfId="2554"/>
    <cellStyle name="Moneda 5 4 4 3" xfId="2556"/>
    <cellStyle name="Moneda 5 4 4 4" xfId="2553"/>
    <cellStyle name="Moneda 5 4 5" xfId="757"/>
    <cellStyle name="Moneda 5 4 5 2" xfId="2558"/>
    <cellStyle name="Moneda 5 4 5 3" xfId="2557"/>
    <cellStyle name="Moneda 5 4 6" xfId="2559"/>
    <cellStyle name="Moneda 5 4 7" xfId="2544"/>
    <cellStyle name="Moneda 5 5" xfId="204"/>
    <cellStyle name="Moneda 5 5 2" xfId="835"/>
    <cellStyle name="Moneda 5 5 2 2" xfId="2562"/>
    <cellStyle name="Moneda 5 5 2 3" xfId="2561"/>
    <cellStyle name="Moneda 5 5 3" xfId="2563"/>
    <cellStyle name="Moneda 5 5 4" xfId="2560"/>
    <cellStyle name="Moneda 5 6" xfId="363"/>
    <cellStyle name="Moneda 5 6 2" xfId="993"/>
    <cellStyle name="Moneda 5 6 2 2" xfId="2566"/>
    <cellStyle name="Moneda 5 6 2 3" xfId="2565"/>
    <cellStyle name="Moneda 5 6 3" xfId="2567"/>
    <cellStyle name="Moneda 5 6 4" xfId="2564"/>
    <cellStyle name="Moneda 5 7" xfId="521"/>
    <cellStyle name="Moneda 5 7 2" xfId="1151"/>
    <cellStyle name="Moneda 5 7 2 2" xfId="2570"/>
    <cellStyle name="Moneda 5 7 2 3" xfId="2569"/>
    <cellStyle name="Moneda 5 7 3" xfId="2571"/>
    <cellStyle name="Moneda 5 7 4" xfId="2568"/>
    <cellStyle name="Moneda 5 8" xfId="679"/>
    <cellStyle name="Moneda 5 8 2" xfId="2573"/>
    <cellStyle name="Moneda 5 8 3" xfId="2572"/>
    <cellStyle name="Moneda 5 9" xfId="2574"/>
    <cellStyle name="Moneda 6" xfId="27"/>
    <cellStyle name="Moneda 6 10" xfId="2575"/>
    <cellStyle name="Moneda 6 2" xfId="71"/>
    <cellStyle name="Moneda 6 2 2" xfId="149"/>
    <cellStyle name="Moneda 6 2 2 2" xfId="305"/>
    <cellStyle name="Moneda 6 2 2 2 2" xfId="936"/>
    <cellStyle name="Moneda 6 2 2 2 2 2" xfId="2580"/>
    <cellStyle name="Moneda 6 2 2 2 2 3" xfId="2579"/>
    <cellStyle name="Moneda 6 2 2 2 3" xfId="2581"/>
    <cellStyle name="Moneda 6 2 2 2 4" xfId="2578"/>
    <cellStyle name="Moneda 6 2 2 3" xfId="464"/>
    <cellStyle name="Moneda 6 2 2 3 2" xfId="1094"/>
    <cellStyle name="Moneda 6 2 2 3 2 2" xfId="2584"/>
    <cellStyle name="Moneda 6 2 2 3 2 3" xfId="2583"/>
    <cellStyle name="Moneda 6 2 2 3 3" xfId="2585"/>
    <cellStyle name="Moneda 6 2 2 3 4" xfId="2582"/>
    <cellStyle name="Moneda 6 2 2 4" xfId="622"/>
    <cellStyle name="Moneda 6 2 2 4 2" xfId="1252"/>
    <cellStyle name="Moneda 6 2 2 4 2 2" xfId="2588"/>
    <cellStyle name="Moneda 6 2 2 4 2 3" xfId="2587"/>
    <cellStyle name="Moneda 6 2 2 4 3" xfId="2589"/>
    <cellStyle name="Moneda 6 2 2 4 4" xfId="2586"/>
    <cellStyle name="Moneda 6 2 2 5" xfId="780"/>
    <cellStyle name="Moneda 6 2 2 5 2" xfId="2591"/>
    <cellStyle name="Moneda 6 2 2 5 3" xfId="2590"/>
    <cellStyle name="Moneda 6 2 2 6" xfId="2592"/>
    <cellStyle name="Moneda 6 2 2 7" xfId="2577"/>
    <cellStyle name="Moneda 6 2 3" xfId="227"/>
    <cellStyle name="Moneda 6 2 3 2" xfId="858"/>
    <cellStyle name="Moneda 6 2 3 2 2" xfId="2595"/>
    <cellStyle name="Moneda 6 2 3 2 3" xfId="2594"/>
    <cellStyle name="Moneda 6 2 3 3" xfId="2596"/>
    <cellStyle name="Moneda 6 2 3 4" xfId="2593"/>
    <cellStyle name="Moneda 6 2 4" xfId="386"/>
    <cellStyle name="Moneda 6 2 4 2" xfId="1016"/>
    <cellStyle name="Moneda 6 2 4 2 2" xfId="2599"/>
    <cellStyle name="Moneda 6 2 4 2 3" xfId="2598"/>
    <cellStyle name="Moneda 6 2 4 3" xfId="2600"/>
    <cellStyle name="Moneda 6 2 4 4" xfId="2597"/>
    <cellStyle name="Moneda 6 2 5" xfId="544"/>
    <cellStyle name="Moneda 6 2 5 2" xfId="1174"/>
    <cellStyle name="Moneda 6 2 5 2 2" xfId="2603"/>
    <cellStyle name="Moneda 6 2 5 2 3" xfId="2602"/>
    <cellStyle name="Moneda 6 2 5 3" xfId="2604"/>
    <cellStyle name="Moneda 6 2 5 4" xfId="2601"/>
    <cellStyle name="Moneda 6 2 6" xfId="702"/>
    <cellStyle name="Moneda 6 2 6 2" xfId="2606"/>
    <cellStyle name="Moneda 6 2 6 3" xfId="2605"/>
    <cellStyle name="Moneda 6 2 7" xfId="2607"/>
    <cellStyle name="Moneda 6 2 8" xfId="2576"/>
    <cellStyle name="Moneda 6 3" xfId="97"/>
    <cellStyle name="Moneda 6 3 2" xfId="175"/>
    <cellStyle name="Moneda 6 3 2 2" xfId="331"/>
    <cellStyle name="Moneda 6 3 2 2 2" xfId="962"/>
    <cellStyle name="Moneda 6 3 2 2 2 2" xfId="2612"/>
    <cellStyle name="Moneda 6 3 2 2 2 3" xfId="2611"/>
    <cellStyle name="Moneda 6 3 2 2 3" xfId="2613"/>
    <cellStyle name="Moneda 6 3 2 2 4" xfId="2610"/>
    <cellStyle name="Moneda 6 3 2 3" xfId="490"/>
    <cellStyle name="Moneda 6 3 2 3 2" xfId="1120"/>
    <cellStyle name="Moneda 6 3 2 3 2 2" xfId="2616"/>
    <cellStyle name="Moneda 6 3 2 3 2 3" xfId="2615"/>
    <cellStyle name="Moneda 6 3 2 3 3" xfId="2617"/>
    <cellStyle name="Moneda 6 3 2 3 4" xfId="2614"/>
    <cellStyle name="Moneda 6 3 2 4" xfId="648"/>
    <cellStyle name="Moneda 6 3 2 4 2" xfId="1278"/>
    <cellStyle name="Moneda 6 3 2 4 2 2" xfId="2620"/>
    <cellStyle name="Moneda 6 3 2 4 2 3" xfId="2619"/>
    <cellStyle name="Moneda 6 3 2 4 3" xfId="2621"/>
    <cellStyle name="Moneda 6 3 2 4 4" xfId="2618"/>
    <cellStyle name="Moneda 6 3 2 5" xfId="806"/>
    <cellStyle name="Moneda 6 3 2 5 2" xfId="2623"/>
    <cellStyle name="Moneda 6 3 2 5 3" xfId="2622"/>
    <cellStyle name="Moneda 6 3 2 6" xfId="2624"/>
    <cellStyle name="Moneda 6 3 2 7" xfId="2609"/>
    <cellStyle name="Moneda 6 3 3" xfId="253"/>
    <cellStyle name="Moneda 6 3 3 2" xfId="884"/>
    <cellStyle name="Moneda 6 3 3 2 2" xfId="2627"/>
    <cellStyle name="Moneda 6 3 3 2 3" xfId="2626"/>
    <cellStyle name="Moneda 6 3 3 3" xfId="2628"/>
    <cellStyle name="Moneda 6 3 3 4" xfId="2625"/>
    <cellStyle name="Moneda 6 3 4" xfId="412"/>
    <cellStyle name="Moneda 6 3 4 2" xfId="1042"/>
    <cellStyle name="Moneda 6 3 4 2 2" xfId="2631"/>
    <cellStyle name="Moneda 6 3 4 2 3" xfId="2630"/>
    <cellStyle name="Moneda 6 3 4 3" xfId="2632"/>
    <cellStyle name="Moneda 6 3 4 4" xfId="2629"/>
    <cellStyle name="Moneda 6 3 5" xfId="570"/>
    <cellStyle name="Moneda 6 3 5 2" xfId="1200"/>
    <cellStyle name="Moneda 6 3 5 2 2" xfId="2635"/>
    <cellStyle name="Moneda 6 3 5 2 3" xfId="2634"/>
    <cellStyle name="Moneda 6 3 5 3" xfId="2636"/>
    <cellStyle name="Moneda 6 3 5 4" xfId="2633"/>
    <cellStyle name="Moneda 6 3 6" xfId="728"/>
    <cellStyle name="Moneda 6 3 6 2" xfId="2638"/>
    <cellStyle name="Moneda 6 3 6 3" xfId="2637"/>
    <cellStyle name="Moneda 6 3 7" xfId="2639"/>
    <cellStyle name="Moneda 6 3 8" xfId="2608"/>
    <cellStyle name="Moneda 6 4" xfId="123"/>
    <cellStyle name="Moneda 6 4 2" xfId="279"/>
    <cellStyle name="Moneda 6 4 2 2" xfId="910"/>
    <cellStyle name="Moneda 6 4 2 2 2" xfId="2643"/>
    <cellStyle name="Moneda 6 4 2 2 3" xfId="2642"/>
    <cellStyle name="Moneda 6 4 2 3" xfId="2644"/>
    <cellStyle name="Moneda 6 4 2 4" xfId="2641"/>
    <cellStyle name="Moneda 6 4 3" xfId="438"/>
    <cellStyle name="Moneda 6 4 3 2" xfId="1068"/>
    <cellStyle name="Moneda 6 4 3 2 2" xfId="2647"/>
    <cellStyle name="Moneda 6 4 3 2 3" xfId="2646"/>
    <cellStyle name="Moneda 6 4 3 3" xfId="2648"/>
    <cellStyle name="Moneda 6 4 3 4" xfId="2645"/>
    <cellStyle name="Moneda 6 4 4" xfId="596"/>
    <cellStyle name="Moneda 6 4 4 2" xfId="1226"/>
    <cellStyle name="Moneda 6 4 4 2 2" xfId="2651"/>
    <cellStyle name="Moneda 6 4 4 2 3" xfId="2650"/>
    <cellStyle name="Moneda 6 4 4 3" xfId="2652"/>
    <cellStyle name="Moneda 6 4 4 4" xfId="2649"/>
    <cellStyle name="Moneda 6 4 5" xfId="754"/>
    <cellStyle name="Moneda 6 4 5 2" xfId="2654"/>
    <cellStyle name="Moneda 6 4 5 3" xfId="2653"/>
    <cellStyle name="Moneda 6 4 6" xfId="2655"/>
    <cellStyle name="Moneda 6 4 7" xfId="2640"/>
    <cellStyle name="Moneda 6 5" xfId="201"/>
    <cellStyle name="Moneda 6 5 2" xfId="832"/>
    <cellStyle name="Moneda 6 5 2 2" xfId="2658"/>
    <cellStyle name="Moneda 6 5 2 3" xfId="2657"/>
    <cellStyle name="Moneda 6 5 3" xfId="2659"/>
    <cellStyle name="Moneda 6 5 4" xfId="2656"/>
    <cellStyle name="Moneda 6 6" xfId="360"/>
    <cellStyle name="Moneda 6 6 2" xfId="990"/>
    <cellStyle name="Moneda 6 6 2 2" xfId="2662"/>
    <cellStyle name="Moneda 6 6 2 3" xfId="2661"/>
    <cellStyle name="Moneda 6 6 3" xfId="2663"/>
    <cellStyle name="Moneda 6 6 4" xfId="2660"/>
    <cellStyle name="Moneda 6 7" xfId="518"/>
    <cellStyle name="Moneda 6 7 2" xfId="1148"/>
    <cellStyle name="Moneda 6 7 2 2" xfId="2666"/>
    <cellStyle name="Moneda 6 7 2 3" xfId="2665"/>
    <cellStyle name="Moneda 6 7 3" xfId="2667"/>
    <cellStyle name="Moneda 6 7 4" xfId="2664"/>
    <cellStyle name="Moneda 6 8" xfId="676"/>
    <cellStyle name="Moneda 6 8 2" xfId="2669"/>
    <cellStyle name="Moneda 6 8 3" xfId="2668"/>
    <cellStyle name="Moneda 6 9" xfId="2670"/>
    <cellStyle name="Moneda 7" xfId="33"/>
    <cellStyle name="Moneda 7 10" xfId="2671"/>
    <cellStyle name="Moneda 7 2" xfId="76"/>
    <cellStyle name="Moneda 7 2 2" xfId="154"/>
    <cellStyle name="Moneda 7 2 2 2" xfId="310"/>
    <cellStyle name="Moneda 7 2 2 2 2" xfId="941"/>
    <cellStyle name="Moneda 7 2 2 2 2 2" xfId="2676"/>
    <cellStyle name="Moneda 7 2 2 2 2 3" xfId="2675"/>
    <cellStyle name="Moneda 7 2 2 2 3" xfId="2677"/>
    <cellStyle name="Moneda 7 2 2 2 4" xfId="2674"/>
    <cellStyle name="Moneda 7 2 2 3" xfId="469"/>
    <cellStyle name="Moneda 7 2 2 3 2" xfId="1099"/>
    <cellStyle name="Moneda 7 2 2 3 2 2" xfId="2680"/>
    <cellStyle name="Moneda 7 2 2 3 2 3" xfId="2679"/>
    <cellStyle name="Moneda 7 2 2 3 3" xfId="2681"/>
    <cellStyle name="Moneda 7 2 2 3 4" xfId="2678"/>
    <cellStyle name="Moneda 7 2 2 4" xfId="627"/>
    <cellStyle name="Moneda 7 2 2 4 2" xfId="1257"/>
    <cellStyle name="Moneda 7 2 2 4 2 2" xfId="2684"/>
    <cellStyle name="Moneda 7 2 2 4 2 3" xfId="2683"/>
    <cellStyle name="Moneda 7 2 2 4 3" xfId="2685"/>
    <cellStyle name="Moneda 7 2 2 4 4" xfId="2682"/>
    <cellStyle name="Moneda 7 2 2 5" xfId="785"/>
    <cellStyle name="Moneda 7 2 2 5 2" xfId="2687"/>
    <cellStyle name="Moneda 7 2 2 5 3" xfId="2686"/>
    <cellStyle name="Moneda 7 2 2 6" xfId="2688"/>
    <cellStyle name="Moneda 7 2 2 7" xfId="2673"/>
    <cellStyle name="Moneda 7 2 3" xfId="232"/>
    <cellStyle name="Moneda 7 2 3 2" xfId="863"/>
    <cellStyle name="Moneda 7 2 3 2 2" xfId="2691"/>
    <cellStyle name="Moneda 7 2 3 2 3" xfId="2690"/>
    <cellStyle name="Moneda 7 2 3 3" xfId="2692"/>
    <cellStyle name="Moneda 7 2 3 4" xfId="2689"/>
    <cellStyle name="Moneda 7 2 4" xfId="391"/>
    <cellStyle name="Moneda 7 2 4 2" xfId="1021"/>
    <cellStyle name="Moneda 7 2 4 2 2" xfId="2695"/>
    <cellStyle name="Moneda 7 2 4 2 3" xfId="2694"/>
    <cellStyle name="Moneda 7 2 4 3" xfId="2696"/>
    <cellStyle name="Moneda 7 2 4 4" xfId="2693"/>
    <cellStyle name="Moneda 7 2 5" xfId="549"/>
    <cellStyle name="Moneda 7 2 5 2" xfId="1179"/>
    <cellStyle name="Moneda 7 2 5 2 2" xfId="2699"/>
    <cellStyle name="Moneda 7 2 5 2 3" xfId="2698"/>
    <cellStyle name="Moneda 7 2 5 3" xfId="2700"/>
    <cellStyle name="Moneda 7 2 5 4" xfId="2697"/>
    <cellStyle name="Moneda 7 2 6" xfId="707"/>
    <cellStyle name="Moneda 7 2 6 2" xfId="2702"/>
    <cellStyle name="Moneda 7 2 6 3" xfId="2701"/>
    <cellStyle name="Moneda 7 2 7" xfId="2703"/>
    <cellStyle name="Moneda 7 2 8" xfId="2672"/>
    <cellStyle name="Moneda 7 3" xfId="102"/>
    <cellStyle name="Moneda 7 3 2" xfId="180"/>
    <cellStyle name="Moneda 7 3 2 2" xfId="336"/>
    <cellStyle name="Moneda 7 3 2 2 2" xfId="967"/>
    <cellStyle name="Moneda 7 3 2 2 2 2" xfId="2708"/>
    <cellStyle name="Moneda 7 3 2 2 2 3" xfId="2707"/>
    <cellStyle name="Moneda 7 3 2 2 3" xfId="2709"/>
    <cellStyle name="Moneda 7 3 2 2 4" xfId="2706"/>
    <cellStyle name="Moneda 7 3 2 3" xfId="495"/>
    <cellStyle name="Moneda 7 3 2 3 2" xfId="1125"/>
    <cellStyle name="Moneda 7 3 2 3 2 2" xfId="2712"/>
    <cellStyle name="Moneda 7 3 2 3 2 3" xfId="2711"/>
    <cellStyle name="Moneda 7 3 2 3 3" xfId="2713"/>
    <cellStyle name="Moneda 7 3 2 3 4" xfId="2710"/>
    <cellStyle name="Moneda 7 3 2 4" xfId="653"/>
    <cellStyle name="Moneda 7 3 2 4 2" xfId="1283"/>
    <cellStyle name="Moneda 7 3 2 4 2 2" xfId="2716"/>
    <cellStyle name="Moneda 7 3 2 4 2 3" xfId="2715"/>
    <cellStyle name="Moneda 7 3 2 4 3" xfId="2717"/>
    <cellStyle name="Moneda 7 3 2 4 4" xfId="2714"/>
    <cellStyle name="Moneda 7 3 2 5" xfId="811"/>
    <cellStyle name="Moneda 7 3 2 5 2" xfId="2719"/>
    <cellStyle name="Moneda 7 3 2 5 3" xfId="2718"/>
    <cellStyle name="Moneda 7 3 2 6" xfId="2720"/>
    <cellStyle name="Moneda 7 3 2 7" xfId="2705"/>
    <cellStyle name="Moneda 7 3 3" xfId="258"/>
    <cellStyle name="Moneda 7 3 3 2" xfId="889"/>
    <cellStyle name="Moneda 7 3 3 2 2" xfId="2723"/>
    <cellStyle name="Moneda 7 3 3 2 3" xfId="2722"/>
    <cellStyle name="Moneda 7 3 3 3" xfId="2724"/>
    <cellStyle name="Moneda 7 3 3 4" xfId="2721"/>
    <cellStyle name="Moneda 7 3 4" xfId="417"/>
    <cellStyle name="Moneda 7 3 4 2" xfId="1047"/>
    <cellStyle name="Moneda 7 3 4 2 2" xfId="2727"/>
    <cellStyle name="Moneda 7 3 4 2 3" xfId="2726"/>
    <cellStyle name="Moneda 7 3 4 3" xfId="2728"/>
    <cellStyle name="Moneda 7 3 4 4" xfId="2725"/>
    <cellStyle name="Moneda 7 3 5" xfId="575"/>
    <cellStyle name="Moneda 7 3 5 2" xfId="1205"/>
    <cellStyle name="Moneda 7 3 5 2 2" xfId="2731"/>
    <cellStyle name="Moneda 7 3 5 2 3" xfId="2732"/>
    <cellStyle name="Moneda 7 3 5 2 4" xfId="2730"/>
    <cellStyle name="Moneda 7 3 5 3" xfId="2733"/>
    <cellStyle name="Moneda 7 3 5 4" xfId="2729"/>
    <cellStyle name="Moneda 7 3 6" xfId="733"/>
    <cellStyle name="Moneda 7 3 6 2" xfId="2735"/>
    <cellStyle name="Moneda 7 3 6 3" xfId="2734"/>
    <cellStyle name="Moneda 7 3 7" xfId="2736"/>
    <cellStyle name="Moneda 7 3 8" xfId="2704"/>
    <cellStyle name="Moneda 7 4" xfId="128"/>
    <cellStyle name="Moneda 7 4 2" xfId="284"/>
    <cellStyle name="Moneda 7 4 2 2" xfId="915"/>
    <cellStyle name="Moneda 7 4 2 2 2" xfId="2740"/>
    <cellStyle name="Moneda 7 4 2 2 3" xfId="2739"/>
    <cellStyle name="Moneda 7 4 2 3" xfId="2741"/>
    <cellStyle name="Moneda 7 4 2 4" xfId="2738"/>
    <cellStyle name="Moneda 7 4 3" xfId="443"/>
    <cellStyle name="Moneda 7 4 3 2" xfId="1073"/>
    <cellStyle name="Moneda 7 4 3 2 2" xfId="2744"/>
    <cellStyle name="Moneda 7 4 3 2 3" xfId="2743"/>
    <cellStyle name="Moneda 7 4 3 3" xfId="2745"/>
    <cellStyle name="Moneda 7 4 3 4" xfId="2742"/>
    <cellStyle name="Moneda 7 4 4" xfId="601"/>
    <cellStyle name="Moneda 7 4 4 2" xfId="1231"/>
    <cellStyle name="Moneda 7 4 4 2 2" xfId="2748"/>
    <cellStyle name="Moneda 7 4 4 2 3" xfId="2747"/>
    <cellStyle name="Moneda 7 4 4 3" xfId="2749"/>
    <cellStyle name="Moneda 7 4 4 4" xfId="2746"/>
    <cellStyle name="Moneda 7 4 5" xfId="759"/>
    <cellStyle name="Moneda 7 4 5 2" xfId="2751"/>
    <cellStyle name="Moneda 7 4 5 3" xfId="2750"/>
    <cellStyle name="Moneda 7 4 6" xfId="2752"/>
    <cellStyle name="Moneda 7 4 7" xfId="2737"/>
    <cellStyle name="Moneda 7 5" xfId="206"/>
    <cellStyle name="Moneda 7 5 2" xfId="837"/>
    <cellStyle name="Moneda 7 5 2 2" xfId="2755"/>
    <cellStyle name="Moneda 7 5 2 3" xfId="2754"/>
    <cellStyle name="Moneda 7 5 3" xfId="2756"/>
    <cellStyle name="Moneda 7 5 4" xfId="2753"/>
    <cellStyle name="Moneda 7 6" xfId="365"/>
    <cellStyle name="Moneda 7 6 2" xfId="995"/>
    <cellStyle name="Moneda 7 6 2 2" xfId="2759"/>
    <cellStyle name="Moneda 7 6 2 3" xfId="2758"/>
    <cellStyle name="Moneda 7 6 3" xfId="2760"/>
    <cellStyle name="Moneda 7 6 4" xfId="2757"/>
    <cellStyle name="Moneda 7 7" xfId="523"/>
    <cellStyle name="Moneda 7 7 2" xfId="1153"/>
    <cellStyle name="Moneda 7 7 2 2" xfId="2763"/>
    <cellStyle name="Moneda 7 7 2 3" xfId="2762"/>
    <cellStyle name="Moneda 7 7 3" xfId="2764"/>
    <cellStyle name="Moneda 7 7 4" xfId="2761"/>
    <cellStyle name="Moneda 7 8" xfId="681"/>
    <cellStyle name="Moneda 7 8 2" xfId="2766"/>
    <cellStyle name="Moneda 7 8 3" xfId="2765"/>
    <cellStyle name="Moneda 7 9" xfId="2767"/>
    <cellStyle name="Moneda 8" xfId="23"/>
    <cellStyle name="Moneda 8 10" xfId="2768"/>
    <cellStyle name="Moneda 8 2" xfId="67"/>
    <cellStyle name="Moneda 8 2 2" xfId="145"/>
    <cellStyle name="Moneda 8 2 2 2" xfId="301"/>
    <cellStyle name="Moneda 8 2 2 2 2" xfId="932"/>
    <cellStyle name="Moneda 8 2 2 2 2 2" xfId="2773"/>
    <cellStyle name="Moneda 8 2 2 2 2 3" xfId="2772"/>
    <cellStyle name="Moneda 8 2 2 2 3" xfId="2774"/>
    <cellStyle name="Moneda 8 2 2 2 4" xfId="2771"/>
    <cellStyle name="Moneda 8 2 2 3" xfId="460"/>
    <cellStyle name="Moneda 8 2 2 3 2" xfId="1090"/>
    <cellStyle name="Moneda 8 2 2 3 2 2" xfId="2777"/>
    <cellStyle name="Moneda 8 2 2 3 2 3" xfId="2776"/>
    <cellStyle name="Moneda 8 2 2 3 3" xfId="2778"/>
    <cellStyle name="Moneda 8 2 2 3 4" xfId="2775"/>
    <cellStyle name="Moneda 8 2 2 4" xfId="618"/>
    <cellStyle name="Moneda 8 2 2 4 2" xfId="1248"/>
    <cellStyle name="Moneda 8 2 2 4 2 2" xfId="2781"/>
    <cellStyle name="Moneda 8 2 2 4 2 3" xfId="2780"/>
    <cellStyle name="Moneda 8 2 2 4 3" xfId="2782"/>
    <cellStyle name="Moneda 8 2 2 4 4" xfId="2779"/>
    <cellStyle name="Moneda 8 2 2 5" xfId="776"/>
    <cellStyle name="Moneda 8 2 2 5 2" xfId="2784"/>
    <cellStyle name="Moneda 8 2 2 5 3" xfId="2783"/>
    <cellStyle name="Moneda 8 2 2 6" xfId="2785"/>
    <cellStyle name="Moneda 8 2 2 7" xfId="2770"/>
    <cellStyle name="Moneda 8 2 3" xfId="223"/>
    <cellStyle name="Moneda 8 2 3 2" xfId="854"/>
    <cellStyle name="Moneda 8 2 3 2 2" xfId="2788"/>
    <cellStyle name="Moneda 8 2 3 2 3" xfId="2787"/>
    <cellStyle name="Moneda 8 2 3 3" xfId="2789"/>
    <cellStyle name="Moneda 8 2 3 4" xfId="2786"/>
    <cellStyle name="Moneda 8 2 4" xfId="382"/>
    <cellStyle name="Moneda 8 2 4 2" xfId="1012"/>
    <cellStyle name="Moneda 8 2 4 2 2" xfId="2792"/>
    <cellStyle name="Moneda 8 2 4 2 3" xfId="2791"/>
    <cellStyle name="Moneda 8 2 4 3" xfId="2793"/>
    <cellStyle name="Moneda 8 2 4 4" xfId="2790"/>
    <cellStyle name="Moneda 8 2 5" xfId="540"/>
    <cellStyle name="Moneda 8 2 5 2" xfId="1170"/>
    <cellStyle name="Moneda 8 2 5 2 2" xfId="2796"/>
    <cellStyle name="Moneda 8 2 5 2 3" xfId="2795"/>
    <cellStyle name="Moneda 8 2 5 3" xfId="2797"/>
    <cellStyle name="Moneda 8 2 5 4" xfId="2794"/>
    <cellStyle name="Moneda 8 2 6" xfId="698"/>
    <cellStyle name="Moneda 8 2 6 2" xfId="2799"/>
    <cellStyle name="Moneda 8 2 6 3" xfId="2798"/>
    <cellStyle name="Moneda 8 2 7" xfId="2800"/>
    <cellStyle name="Moneda 8 2 8" xfId="2769"/>
    <cellStyle name="Moneda 8 3" xfId="93"/>
    <cellStyle name="Moneda 8 3 2" xfId="171"/>
    <cellStyle name="Moneda 8 3 2 2" xfId="327"/>
    <cellStyle name="Moneda 8 3 2 2 2" xfId="958"/>
    <cellStyle name="Moneda 8 3 2 2 2 2" xfId="2805"/>
    <cellStyle name="Moneda 8 3 2 2 2 3" xfId="2804"/>
    <cellStyle name="Moneda 8 3 2 2 3" xfId="2806"/>
    <cellStyle name="Moneda 8 3 2 2 4" xfId="2803"/>
    <cellStyle name="Moneda 8 3 2 3" xfId="486"/>
    <cellStyle name="Moneda 8 3 2 3 2" xfId="1116"/>
    <cellStyle name="Moneda 8 3 2 3 2 2" xfId="2809"/>
    <cellStyle name="Moneda 8 3 2 3 2 3" xfId="2808"/>
    <cellStyle name="Moneda 8 3 2 3 3" xfId="2810"/>
    <cellStyle name="Moneda 8 3 2 3 4" xfId="2807"/>
    <cellStyle name="Moneda 8 3 2 4" xfId="644"/>
    <cellStyle name="Moneda 8 3 2 4 2" xfId="1274"/>
    <cellStyle name="Moneda 8 3 2 4 2 2" xfId="2813"/>
    <cellStyle name="Moneda 8 3 2 4 2 3" xfId="2812"/>
    <cellStyle name="Moneda 8 3 2 4 3" xfId="2814"/>
    <cellStyle name="Moneda 8 3 2 4 4" xfId="2811"/>
    <cellStyle name="Moneda 8 3 2 5" xfId="802"/>
    <cellStyle name="Moneda 8 3 2 5 2" xfId="2816"/>
    <cellStyle name="Moneda 8 3 2 5 3" xfId="2815"/>
    <cellStyle name="Moneda 8 3 2 6" xfId="2817"/>
    <cellStyle name="Moneda 8 3 2 7" xfId="2802"/>
    <cellStyle name="Moneda 8 3 3" xfId="249"/>
    <cellStyle name="Moneda 8 3 3 2" xfId="880"/>
    <cellStyle name="Moneda 8 3 3 2 2" xfId="2820"/>
    <cellStyle name="Moneda 8 3 3 2 3" xfId="2819"/>
    <cellStyle name="Moneda 8 3 3 3" xfId="2821"/>
    <cellStyle name="Moneda 8 3 3 4" xfId="2818"/>
    <cellStyle name="Moneda 8 3 4" xfId="408"/>
    <cellStyle name="Moneda 8 3 4 2" xfId="1038"/>
    <cellStyle name="Moneda 8 3 4 2 2" xfId="2824"/>
    <cellStyle name="Moneda 8 3 4 2 3" xfId="2823"/>
    <cellStyle name="Moneda 8 3 4 3" xfId="2825"/>
    <cellStyle name="Moneda 8 3 4 4" xfId="2822"/>
    <cellStyle name="Moneda 8 3 5" xfId="566"/>
    <cellStyle name="Moneda 8 3 5 2" xfId="1196"/>
    <cellStyle name="Moneda 8 3 5 2 2" xfId="2828"/>
    <cellStyle name="Moneda 8 3 5 2 3" xfId="2827"/>
    <cellStyle name="Moneda 8 3 5 3" xfId="2829"/>
    <cellStyle name="Moneda 8 3 5 4" xfId="2826"/>
    <cellStyle name="Moneda 8 3 6" xfId="724"/>
    <cellStyle name="Moneda 8 3 6 2" xfId="2831"/>
    <cellStyle name="Moneda 8 3 6 3" xfId="2830"/>
    <cellStyle name="Moneda 8 3 7" xfId="2832"/>
    <cellStyle name="Moneda 8 3 8" xfId="2801"/>
    <cellStyle name="Moneda 8 4" xfId="119"/>
    <cellStyle name="Moneda 8 4 2" xfId="275"/>
    <cellStyle name="Moneda 8 4 2 2" xfId="906"/>
    <cellStyle name="Moneda 8 4 2 2 2" xfId="2836"/>
    <cellStyle name="Moneda 8 4 2 2 3" xfId="2835"/>
    <cellStyle name="Moneda 8 4 2 3" xfId="2837"/>
    <cellStyle name="Moneda 8 4 2 4" xfId="2834"/>
    <cellStyle name="Moneda 8 4 3" xfId="434"/>
    <cellStyle name="Moneda 8 4 3 2" xfId="1064"/>
    <cellStyle name="Moneda 8 4 3 2 2" xfId="2840"/>
    <cellStyle name="Moneda 8 4 3 2 3" xfId="2839"/>
    <cellStyle name="Moneda 8 4 3 3" xfId="2841"/>
    <cellStyle name="Moneda 8 4 3 4" xfId="2838"/>
    <cellStyle name="Moneda 8 4 4" xfId="592"/>
    <cellStyle name="Moneda 8 4 4 2" xfId="1222"/>
    <cellStyle name="Moneda 8 4 4 2 2" xfId="2844"/>
    <cellStyle name="Moneda 8 4 4 2 3" xfId="2843"/>
    <cellStyle name="Moneda 8 4 4 3" xfId="2845"/>
    <cellStyle name="Moneda 8 4 4 4" xfId="2842"/>
    <cellStyle name="Moneda 8 4 5" xfId="750"/>
    <cellStyle name="Moneda 8 4 5 2" xfId="2847"/>
    <cellStyle name="Moneda 8 4 5 3" xfId="2846"/>
    <cellStyle name="Moneda 8 4 6" xfId="2848"/>
    <cellStyle name="Moneda 8 4 7" xfId="2833"/>
    <cellStyle name="Moneda 8 5" xfId="197"/>
    <cellStyle name="Moneda 8 5 2" xfId="828"/>
    <cellStyle name="Moneda 8 5 2 2" xfId="2851"/>
    <cellStyle name="Moneda 8 5 2 3" xfId="2850"/>
    <cellStyle name="Moneda 8 5 3" xfId="2852"/>
    <cellStyle name="Moneda 8 5 4" xfId="2849"/>
    <cellStyle name="Moneda 8 6" xfId="356"/>
    <cellStyle name="Moneda 8 6 2" xfId="986"/>
    <cellStyle name="Moneda 8 6 2 2" xfId="2855"/>
    <cellStyle name="Moneda 8 6 2 3" xfId="2854"/>
    <cellStyle name="Moneda 8 6 3" xfId="2856"/>
    <cellStyle name="Moneda 8 6 4" xfId="2853"/>
    <cellStyle name="Moneda 8 7" xfId="514"/>
    <cellStyle name="Moneda 8 7 2" xfId="1144"/>
    <cellStyle name="Moneda 8 7 2 2" xfId="2859"/>
    <cellStyle name="Moneda 8 7 2 3" xfId="2858"/>
    <cellStyle name="Moneda 8 7 3" xfId="2860"/>
    <cellStyle name="Moneda 8 7 4" xfId="2857"/>
    <cellStyle name="Moneda 8 8" xfId="672"/>
    <cellStyle name="Moneda 8 8 2" xfId="2862"/>
    <cellStyle name="Moneda 8 8 3" xfId="2861"/>
    <cellStyle name="Moneda 8 9" xfId="2863"/>
    <cellStyle name="Moneda 9" xfId="24"/>
    <cellStyle name="Moneda 9 10" xfId="2864"/>
    <cellStyle name="Moneda 9 2" xfId="68"/>
    <cellStyle name="Moneda 9 2 2" xfId="146"/>
    <cellStyle name="Moneda 9 2 2 2" xfId="302"/>
    <cellStyle name="Moneda 9 2 2 2 2" xfId="933"/>
    <cellStyle name="Moneda 9 2 2 2 2 2" xfId="2869"/>
    <cellStyle name="Moneda 9 2 2 2 2 3" xfId="2868"/>
    <cellStyle name="Moneda 9 2 2 2 3" xfId="2870"/>
    <cellStyle name="Moneda 9 2 2 2 4" xfId="2867"/>
    <cellStyle name="Moneda 9 2 2 3" xfId="461"/>
    <cellStyle name="Moneda 9 2 2 3 2" xfId="1091"/>
    <cellStyle name="Moneda 9 2 2 3 2 2" xfId="2873"/>
    <cellStyle name="Moneda 9 2 2 3 2 3" xfId="2872"/>
    <cellStyle name="Moneda 9 2 2 3 3" xfId="2874"/>
    <cellStyle name="Moneda 9 2 2 3 4" xfId="2871"/>
    <cellStyle name="Moneda 9 2 2 4" xfId="619"/>
    <cellStyle name="Moneda 9 2 2 4 2" xfId="1249"/>
    <cellStyle name="Moneda 9 2 2 4 2 2" xfId="2877"/>
    <cellStyle name="Moneda 9 2 2 4 2 3" xfId="2876"/>
    <cellStyle name="Moneda 9 2 2 4 3" xfId="2878"/>
    <cellStyle name="Moneda 9 2 2 4 4" xfId="2875"/>
    <cellStyle name="Moneda 9 2 2 5" xfId="777"/>
    <cellStyle name="Moneda 9 2 2 5 2" xfId="2880"/>
    <cellStyle name="Moneda 9 2 2 5 3" xfId="2879"/>
    <cellStyle name="Moneda 9 2 2 6" xfId="2881"/>
    <cellStyle name="Moneda 9 2 2 7" xfId="2866"/>
    <cellStyle name="Moneda 9 2 3" xfId="224"/>
    <cellStyle name="Moneda 9 2 3 2" xfId="855"/>
    <cellStyle name="Moneda 9 2 3 2 2" xfId="2884"/>
    <cellStyle name="Moneda 9 2 3 2 3" xfId="2883"/>
    <cellStyle name="Moneda 9 2 3 3" xfId="2885"/>
    <cellStyle name="Moneda 9 2 3 4" xfId="2882"/>
    <cellStyle name="Moneda 9 2 4" xfId="383"/>
    <cellStyle name="Moneda 9 2 4 2" xfId="1013"/>
    <cellStyle name="Moneda 9 2 4 2 2" xfId="2888"/>
    <cellStyle name="Moneda 9 2 4 2 3" xfId="2887"/>
    <cellStyle name="Moneda 9 2 4 3" xfId="2889"/>
    <cellStyle name="Moneda 9 2 4 4" xfId="2886"/>
    <cellStyle name="Moneda 9 2 5" xfId="541"/>
    <cellStyle name="Moneda 9 2 5 2" xfId="1171"/>
    <cellStyle name="Moneda 9 2 5 2 2" xfId="2892"/>
    <cellStyle name="Moneda 9 2 5 2 3" xfId="2891"/>
    <cellStyle name="Moneda 9 2 5 3" xfId="2893"/>
    <cellStyle name="Moneda 9 2 5 4" xfId="2890"/>
    <cellStyle name="Moneda 9 2 6" xfId="699"/>
    <cellStyle name="Moneda 9 2 6 2" xfId="2895"/>
    <cellStyle name="Moneda 9 2 6 3" xfId="2894"/>
    <cellStyle name="Moneda 9 2 7" xfId="2896"/>
    <cellStyle name="Moneda 9 2 8" xfId="2865"/>
    <cellStyle name="Moneda 9 3" xfId="94"/>
    <cellStyle name="Moneda 9 3 2" xfId="172"/>
    <cellStyle name="Moneda 9 3 2 2" xfId="328"/>
    <cellStyle name="Moneda 9 3 2 2 2" xfId="959"/>
    <cellStyle name="Moneda 9 3 2 2 2 2" xfId="2901"/>
    <cellStyle name="Moneda 9 3 2 2 2 3" xfId="2900"/>
    <cellStyle name="Moneda 9 3 2 2 3" xfId="2902"/>
    <cellStyle name="Moneda 9 3 2 2 4" xfId="2899"/>
    <cellStyle name="Moneda 9 3 2 3" xfId="487"/>
    <cellStyle name="Moneda 9 3 2 3 2" xfId="1117"/>
    <cellStyle name="Moneda 9 3 2 3 2 2" xfId="2905"/>
    <cellStyle name="Moneda 9 3 2 3 2 3" xfId="2904"/>
    <cellStyle name="Moneda 9 3 2 3 3" xfId="2906"/>
    <cellStyle name="Moneda 9 3 2 3 4" xfId="2903"/>
    <cellStyle name="Moneda 9 3 2 4" xfId="645"/>
    <cellStyle name="Moneda 9 3 2 4 2" xfId="1275"/>
    <cellStyle name="Moneda 9 3 2 4 2 2" xfId="2909"/>
    <cellStyle name="Moneda 9 3 2 4 2 3" xfId="2908"/>
    <cellStyle name="Moneda 9 3 2 4 3" xfId="2910"/>
    <cellStyle name="Moneda 9 3 2 4 4" xfId="2907"/>
    <cellStyle name="Moneda 9 3 2 5" xfId="803"/>
    <cellStyle name="Moneda 9 3 2 5 2" xfId="2912"/>
    <cellStyle name="Moneda 9 3 2 5 3" xfId="2911"/>
    <cellStyle name="Moneda 9 3 2 6" xfId="2913"/>
    <cellStyle name="Moneda 9 3 2 7" xfId="2898"/>
    <cellStyle name="Moneda 9 3 3" xfId="250"/>
    <cellStyle name="Moneda 9 3 3 2" xfId="881"/>
    <cellStyle name="Moneda 9 3 3 2 2" xfId="2916"/>
    <cellStyle name="Moneda 9 3 3 2 3" xfId="2915"/>
    <cellStyle name="Moneda 9 3 3 3" xfId="2917"/>
    <cellStyle name="Moneda 9 3 3 4" xfId="2914"/>
    <cellStyle name="Moneda 9 3 4" xfId="409"/>
    <cellStyle name="Moneda 9 3 4 2" xfId="1039"/>
    <cellStyle name="Moneda 9 3 4 2 2" xfId="2920"/>
    <cellStyle name="Moneda 9 3 4 2 3" xfId="2919"/>
    <cellStyle name="Moneda 9 3 4 3" xfId="2921"/>
    <cellStyle name="Moneda 9 3 4 4" xfId="2918"/>
    <cellStyle name="Moneda 9 3 5" xfId="567"/>
    <cellStyle name="Moneda 9 3 5 2" xfId="1197"/>
    <cellStyle name="Moneda 9 3 5 2 2" xfId="2924"/>
    <cellStyle name="Moneda 9 3 5 2 3" xfId="2923"/>
    <cellStyle name="Moneda 9 3 5 3" xfId="2925"/>
    <cellStyle name="Moneda 9 3 5 4" xfId="2922"/>
    <cellStyle name="Moneda 9 3 6" xfId="725"/>
    <cellStyle name="Moneda 9 3 6 2" xfId="2927"/>
    <cellStyle name="Moneda 9 3 6 3" xfId="2926"/>
    <cellStyle name="Moneda 9 3 7" xfId="2928"/>
    <cellStyle name="Moneda 9 3 8" xfId="2897"/>
    <cellStyle name="Moneda 9 4" xfId="120"/>
    <cellStyle name="Moneda 9 4 2" xfId="276"/>
    <cellStyle name="Moneda 9 4 2 2" xfId="907"/>
    <cellStyle name="Moneda 9 4 2 2 2" xfId="2932"/>
    <cellStyle name="Moneda 9 4 2 2 3" xfId="2931"/>
    <cellStyle name="Moneda 9 4 2 3" xfId="2933"/>
    <cellStyle name="Moneda 9 4 2 4" xfId="2930"/>
    <cellStyle name="Moneda 9 4 3" xfId="435"/>
    <cellStyle name="Moneda 9 4 3 2" xfId="1065"/>
    <cellStyle name="Moneda 9 4 3 2 2" xfId="2936"/>
    <cellStyle name="Moneda 9 4 3 2 3" xfId="2935"/>
    <cellStyle name="Moneda 9 4 3 3" xfId="2937"/>
    <cellStyle name="Moneda 9 4 3 4" xfId="2934"/>
    <cellStyle name="Moneda 9 4 4" xfId="593"/>
    <cellStyle name="Moneda 9 4 4 2" xfId="1223"/>
    <cellStyle name="Moneda 9 4 4 2 2" xfId="2940"/>
    <cellStyle name="Moneda 9 4 4 2 3" xfId="2939"/>
    <cellStyle name="Moneda 9 4 4 3" xfId="2941"/>
    <cellStyle name="Moneda 9 4 4 4" xfId="2938"/>
    <cellStyle name="Moneda 9 4 5" xfId="751"/>
    <cellStyle name="Moneda 9 4 5 2" xfId="2943"/>
    <cellStyle name="Moneda 9 4 5 3" xfId="2942"/>
    <cellStyle name="Moneda 9 4 6" xfId="2944"/>
    <cellStyle name="Moneda 9 4 7" xfId="2929"/>
    <cellStyle name="Moneda 9 5" xfId="198"/>
    <cellStyle name="Moneda 9 5 2" xfId="829"/>
    <cellStyle name="Moneda 9 5 2 2" xfId="2947"/>
    <cellStyle name="Moneda 9 5 2 3" xfId="2946"/>
    <cellStyle name="Moneda 9 5 3" xfId="2948"/>
    <cellStyle name="Moneda 9 5 4" xfId="2945"/>
    <cellStyle name="Moneda 9 6" xfId="357"/>
    <cellStyle name="Moneda 9 6 2" xfId="987"/>
    <cellStyle name="Moneda 9 6 2 2" xfId="2951"/>
    <cellStyle name="Moneda 9 6 2 3" xfId="2950"/>
    <cellStyle name="Moneda 9 6 3" xfId="2952"/>
    <cellStyle name="Moneda 9 6 4" xfId="2949"/>
    <cellStyle name="Moneda 9 7" xfId="515"/>
    <cellStyle name="Moneda 9 7 2" xfId="1145"/>
    <cellStyle name="Moneda 9 7 2 2" xfId="2955"/>
    <cellStyle name="Moneda 9 7 2 3" xfId="2954"/>
    <cellStyle name="Moneda 9 7 3" xfId="2956"/>
    <cellStyle name="Moneda 9 7 4" xfId="2953"/>
    <cellStyle name="Moneda 9 8" xfId="673"/>
    <cellStyle name="Moneda 9 8 2" xfId="2958"/>
    <cellStyle name="Moneda 9 8 3" xfId="2957"/>
    <cellStyle name="Moneda 9 9" xfId="2959"/>
    <cellStyle name="Normal" xfId="0" builtinId="0"/>
    <cellStyle name="Normal 10" xfId="2960"/>
    <cellStyle name="Normal 2" xfId="6"/>
    <cellStyle name="Normal 2 10" xfId="352"/>
    <cellStyle name="Normal 2 10 2" xfId="982"/>
    <cellStyle name="Normal 2 10 2 2" xfId="2964"/>
    <cellStyle name="Normal 2 10 2 3" xfId="2963"/>
    <cellStyle name="Normal 2 10 3" xfId="2965"/>
    <cellStyle name="Normal 2 10 4" xfId="2962"/>
    <cellStyle name="Normal 2 11" xfId="510"/>
    <cellStyle name="Normal 2 11 2" xfId="1140"/>
    <cellStyle name="Normal 2 11 2 2" xfId="2968"/>
    <cellStyle name="Normal 2 11 2 3" xfId="2967"/>
    <cellStyle name="Normal 2 11 3" xfId="2969"/>
    <cellStyle name="Normal 2 11 4" xfId="2966"/>
    <cellStyle name="Normal 2 12" xfId="668"/>
    <cellStyle name="Normal 2 12 2" xfId="2971"/>
    <cellStyle name="Normal 2 12 3" xfId="2970"/>
    <cellStyle name="Normal 2 13" xfId="19"/>
    <cellStyle name="Normal 2 13 2" xfId="2972"/>
    <cellStyle name="Normal 2 14" xfId="2961"/>
    <cellStyle name="Normal 2 2" xfId="13"/>
    <cellStyle name="Normal 2 2 2" xfId="52"/>
    <cellStyle name="Normal 2 3" xfId="53"/>
    <cellStyle name="Normal 2 4" xfId="51"/>
    <cellStyle name="Normal 2 4 10" xfId="2973"/>
    <cellStyle name="Normal 2 4 2" xfId="82"/>
    <cellStyle name="Normal 2 4 2 2" xfId="160"/>
    <cellStyle name="Normal 2 4 2 2 2" xfId="316"/>
    <cellStyle name="Normal 2 4 2 2 2 2" xfId="947"/>
    <cellStyle name="Normal 2 4 2 2 2 2 2" xfId="2978"/>
    <cellStyle name="Normal 2 4 2 2 2 2 3" xfId="2977"/>
    <cellStyle name="Normal 2 4 2 2 2 3" xfId="2979"/>
    <cellStyle name="Normal 2 4 2 2 2 4" xfId="2976"/>
    <cellStyle name="Normal 2 4 2 2 3" xfId="475"/>
    <cellStyle name="Normal 2 4 2 2 3 2" xfId="1105"/>
    <cellStyle name="Normal 2 4 2 2 3 2 2" xfId="2982"/>
    <cellStyle name="Normal 2 4 2 2 3 2 3" xfId="2981"/>
    <cellStyle name="Normal 2 4 2 2 3 3" xfId="2983"/>
    <cellStyle name="Normal 2 4 2 2 3 4" xfId="2980"/>
    <cellStyle name="Normal 2 4 2 2 4" xfId="633"/>
    <cellStyle name="Normal 2 4 2 2 4 2" xfId="1263"/>
    <cellStyle name="Normal 2 4 2 2 4 2 2" xfId="2986"/>
    <cellStyle name="Normal 2 4 2 2 4 2 3" xfId="2985"/>
    <cellStyle name="Normal 2 4 2 2 4 3" xfId="2987"/>
    <cellStyle name="Normal 2 4 2 2 4 4" xfId="2984"/>
    <cellStyle name="Normal 2 4 2 2 5" xfId="791"/>
    <cellStyle name="Normal 2 4 2 2 5 2" xfId="2989"/>
    <cellStyle name="Normal 2 4 2 2 5 3" xfId="2988"/>
    <cellStyle name="Normal 2 4 2 2 6" xfId="2990"/>
    <cellStyle name="Normal 2 4 2 2 7" xfId="2975"/>
    <cellStyle name="Normal 2 4 2 3" xfId="238"/>
    <cellStyle name="Normal 2 4 2 3 2" xfId="869"/>
    <cellStyle name="Normal 2 4 2 3 2 2" xfId="2993"/>
    <cellStyle name="Normal 2 4 2 3 2 3" xfId="2992"/>
    <cellStyle name="Normal 2 4 2 3 3" xfId="2994"/>
    <cellStyle name="Normal 2 4 2 3 4" xfId="2991"/>
    <cellStyle name="Normal 2 4 2 4" xfId="397"/>
    <cellStyle name="Normal 2 4 2 4 2" xfId="1027"/>
    <cellStyle name="Normal 2 4 2 4 2 2" xfId="2997"/>
    <cellStyle name="Normal 2 4 2 4 2 3" xfId="2996"/>
    <cellStyle name="Normal 2 4 2 4 3" xfId="2998"/>
    <cellStyle name="Normal 2 4 2 4 4" xfId="2995"/>
    <cellStyle name="Normal 2 4 2 5" xfId="555"/>
    <cellStyle name="Normal 2 4 2 5 2" xfId="1185"/>
    <cellStyle name="Normal 2 4 2 5 2 2" xfId="3001"/>
    <cellStyle name="Normal 2 4 2 5 2 3" xfId="3000"/>
    <cellStyle name="Normal 2 4 2 5 3" xfId="3002"/>
    <cellStyle name="Normal 2 4 2 5 4" xfId="2999"/>
    <cellStyle name="Normal 2 4 2 6" xfId="713"/>
    <cellStyle name="Normal 2 4 2 6 2" xfId="3004"/>
    <cellStyle name="Normal 2 4 2 6 3" xfId="3003"/>
    <cellStyle name="Normal 2 4 2 7" xfId="3005"/>
    <cellStyle name="Normal 2 4 2 8" xfId="2974"/>
    <cellStyle name="Normal 2 4 3" xfId="108"/>
    <cellStyle name="Normal 2 4 3 2" xfId="186"/>
    <cellStyle name="Normal 2 4 3 2 2" xfId="342"/>
    <cellStyle name="Normal 2 4 3 2 2 2" xfId="973"/>
    <cellStyle name="Normal 2 4 3 2 2 2 2" xfId="3010"/>
    <cellStyle name="Normal 2 4 3 2 2 2 3" xfId="3009"/>
    <cellStyle name="Normal 2 4 3 2 2 3" xfId="3011"/>
    <cellStyle name="Normal 2 4 3 2 2 4" xfId="3008"/>
    <cellStyle name="Normal 2 4 3 2 3" xfId="501"/>
    <cellStyle name="Normal 2 4 3 2 3 2" xfId="1131"/>
    <cellStyle name="Normal 2 4 3 2 3 2 2" xfId="3014"/>
    <cellStyle name="Normal 2 4 3 2 3 2 3" xfId="3013"/>
    <cellStyle name="Normal 2 4 3 2 3 3" xfId="3015"/>
    <cellStyle name="Normal 2 4 3 2 3 4" xfId="3012"/>
    <cellStyle name="Normal 2 4 3 2 4" xfId="659"/>
    <cellStyle name="Normal 2 4 3 2 4 2" xfId="1289"/>
    <cellStyle name="Normal 2 4 3 2 4 2 2" xfId="3018"/>
    <cellStyle name="Normal 2 4 3 2 4 2 3" xfId="3017"/>
    <cellStyle name="Normal 2 4 3 2 4 3" xfId="3019"/>
    <cellStyle name="Normal 2 4 3 2 4 4" xfId="3016"/>
    <cellStyle name="Normal 2 4 3 2 5" xfId="817"/>
    <cellStyle name="Normal 2 4 3 2 5 2" xfId="3021"/>
    <cellStyle name="Normal 2 4 3 2 5 3" xfId="3020"/>
    <cellStyle name="Normal 2 4 3 2 6" xfId="3022"/>
    <cellStyle name="Normal 2 4 3 2 7" xfId="3007"/>
    <cellStyle name="Normal 2 4 3 3" xfId="264"/>
    <cellStyle name="Normal 2 4 3 3 2" xfId="895"/>
    <cellStyle name="Normal 2 4 3 3 2 2" xfId="3025"/>
    <cellStyle name="Normal 2 4 3 3 2 3" xfId="3024"/>
    <cellStyle name="Normal 2 4 3 3 3" xfId="3026"/>
    <cellStyle name="Normal 2 4 3 3 4" xfId="3023"/>
    <cellStyle name="Normal 2 4 3 4" xfId="423"/>
    <cellStyle name="Normal 2 4 3 4 2" xfId="1053"/>
    <cellStyle name="Normal 2 4 3 4 2 2" xfId="3029"/>
    <cellStyle name="Normal 2 4 3 4 2 3" xfId="3028"/>
    <cellStyle name="Normal 2 4 3 4 3" xfId="3030"/>
    <cellStyle name="Normal 2 4 3 4 4" xfId="3027"/>
    <cellStyle name="Normal 2 4 3 5" xfId="581"/>
    <cellStyle name="Normal 2 4 3 5 2" xfId="1211"/>
    <cellStyle name="Normal 2 4 3 5 2 2" xfId="3033"/>
    <cellStyle name="Normal 2 4 3 5 2 3" xfId="3032"/>
    <cellStyle name="Normal 2 4 3 5 3" xfId="3034"/>
    <cellStyle name="Normal 2 4 3 5 4" xfId="3031"/>
    <cellStyle name="Normal 2 4 3 6" xfId="739"/>
    <cellStyle name="Normal 2 4 3 6 2" xfId="3036"/>
    <cellStyle name="Normal 2 4 3 6 3" xfId="3035"/>
    <cellStyle name="Normal 2 4 3 7" xfId="3037"/>
    <cellStyle name="Normal 2 4 3 8" xfId="3006"/>
    <cellStyle name="Normal 2 4 4" xfId="134"/>
    <cellStyle name="Normal 2 4 4 2" xfId="290"/>
    <cellStyle name="Normal 2 4 4 2 2" xfId="921"/>
    <cellStyle name="Normal 2 4 4 2 2 2" xfId="3041"/>
    <cellStyle name="Normal 2 4 4 2 2 3" xfId="3040"/>
    <cellStyle name="Normal 2 4 4 2 3" xfId="3042"/>
    <cellStyle name="Normal 2 4 4 2 4" xfId="3039"/>
    <cellStyle name="Normal 2 4 4 3" xfId="449"/>
    <cellStyle name="Normal 2 4 4 3 2" xfId="1079"/>
    <cellStyle name="Normal 2 4 4 3 2 2" xfId="3045"/>
    <cellStyle name="Normal 2 4 4 3 2 3" xfId="3044"/>
    <cellStyle name="Normal 2 4 4 3 3" xfId="3046"/>
    <cellStyle name="Normal 2 4 4 3 4" xfId="3043"/>
    <cellStyle name="Normal 2 4 4 4" xfId="607"/>
    <cellStyle name="Normal 2 4 4 4 2" xfId="1237"/>
    <cellStyle name="Normal 2 4 4 4 2 2" xfId="3049"/>
    <cellStyle name="Normal 2 4 4 4 2 3" xfId="3048"/>
    <cellStyle name="Normal 2 4 4 4 3" xfId="3050"/>
    <cellStyle name="Normal 2 4 4 4 4" xfId="3047"/>
    <cellStyle name="Normal 2 4 4 5" xfId="765"/>
    <cellStyle name="Normal 2 4 4 5 2" xfId="3052"/>
    <cellStyle name="Normal 2 4 4 5 3" xfId="3051"/>
    <cellStyle name="Normal 2 4 4 6" xfId="3053"/>
    <cellStyle name="Normal 2 4 4 7" xfId="3038"/>
    <cellStyle name="Normal 2 4 5" xfId="212"/>
    <cellStyle name="Normal 2 4 5 2" xfId="843"/>
    <cellStyle name="Normal 2 4 5 2 2" xfId="3056"/>
    <cellStyle name="Normal 2 4 5 2 3" xfId="3055"/>
    <cellStyle name="Normal 2 4 5 3" xfId="3057"/>
    <cellStyle name="Normal 2 4 5 4" xfId="3054"/>
    <cellStyle name="Normal 2 4 6" xfId="371"/>
    <cellStyle name="Normal 2 4 6 2" xfId="1001"/>
    <cellStyle name="Normal 2 4 6 2 2" xfId="3060"/>
    <cellStyle name="Normal 2 4 6 2 3" xfId="3059"/>
    <cellStyle name="Normal 2 4 6 3" xfId="3061"/>
    <cellStyle name="Normal 2 4 6 4" xfId="3058"/>
    <cellStyle name="Normal 2 4 7" xfId="529"/>
    <cellStyle name="Normal 2 4 7 2" xfId="1159"/>
    <cellStyle name="Normal 2 4 7 2 2" xfId="3064"/>
    <cellStyle name="Normal 2 4 7 2 3" xfId="3063"/>
    <cellStyle name="Normal 2 4 7 3" xfId="3065"/>
    <cellStyle name="Normal 2 4 7 4" xfId="3062"/>
    <cellStyle name="Normal 2 4 8" xfId="687"/>
    <cellStyle name="Normal 2 4 8 2" xfId="3067"/>
    <cellStyle name="Normal 2 4 8 3" xfId="3066"/>
    <cellStyle name="Normal 2 4 9" xfId="3068"/>
    <cellStyle name="Normal 2 5" xfId="63"/>
    <cellStyle name="Normal 2 5 2" xfId="141"/>
    <cellStyle name="Normal 2 5 2 2" xfId="297"/>
    <cellStyle name="Normal 2 5 2 2 2" xfId="928"/>
    <cellStyle name="Normal 2 5 2 2 2 2" xfId="3073"/>
    <cellStyle name="Normal 2 5 2 2 2 3" xfId="3072"/>
    <cellStyle name="Normal 2 5 2 2 3" xfId="3074"/>
    <cellStyle name="Normal 2 5 2 2 4" xfId="3071"/>
    <cellStyle name="Normal 2 5 2 3" xfId="456"/>
    <cellStyle name="Normal 2 5 2 3 2" xfId="1086"/>
    <cellStyle name="Normal 2 5 2 3 2 2" xfId="3077"/>
    <cellStyle name="Normal 2 5 2 3 2 3" xfId="3076"/>
    <cellStyle name="Normal 2 5 2 3 3" xfId="3078"/>
    <cellStyle name="Normal 2 5 2 3 4" xfId="3075"/>
    <cellStyle name="Normal 2 5 2 4" xfId="614"/>
    <cellStyle name="Normal 2 5 2 4 2" xfId="1244"/>
    <cellStyle name="Normal 2 5 2 4 2 2" xfId="3081"/>
    <cellStyle name="Normal 2 5 2 4 2 3" xfId="3080"/>
    <cellStyle name="Normal 2 5 2 4 3" xfId="3082"/>
    <cellStyle name="Normal 2 5 2 4 4" xfId="3079"/>
    <cellStyle name="Normal 2 5 2 5" xfId="772"/>
    <cellStyle name="Normal 2 5 2 5 2" xfId="3084"/>
    <cellStyle name="Normal 2 5 2 5 3" xfId="3083"/>
    <cellStyle name="Normal 2 5 2 6" xfId="3085"/>
    <cellStyle name="Normal 2 5 2 7" xfId="3070"/>
    <cellStyle name="Normal 2 5 3" xfId="219"/>
    <cellStyle name="Normal 2 5 3 2" xfId="850"/>
    <cellStyle name="Normal 2 5 3 2 2" xfId="3088"/>
    <cellStyle name="Normal 2 5 3 2 3" xfId="3087"/>
    <cellStyle name="Normal 2 5 3 3" xfId="3089"/>
    <cellStyle name="Normal 2 5 3 4" xfId="3086"/>
    <cellStyle name="Normal 2 5 4" xfId="378"/>
    <cellStyle name="Normal 2 5 4 2" xfId="1008"/>
    <cellStyle name="Normal 2 5 4 2 2" xfId="3092"/>
    <cellStyle name="Normal 2 5 4 2 3" xfId="3091"/>
    <cellStyle name="Normal 2 5 4 3" xfId="3093"/>
    <cellStyle name="Normal 2 5 4 4" xfId="3090"/>
    <cellStyle name="Normal 2 5 5" xfId="536"/>
    <cellStyle name="Normal 2 5 5 2" xfId="1166"/>
    <cellStyle name="Normal 2 5 5 2 2" xfId="3096"/>
    <cellStyle name="Normal 2 5 5 2 3" xfId="3095"/>
    <cellStyle name="Normal 2 5 5 3" xfId="3097"/>
    <cellStyle name="Normal 2 5 5 4" xfId="3094"/>
    <cellStyle name="Normal 2 5 6" xfId="694"/>
    <cellStyle name="Normal 2 5 6 2" xfId="3099"/>
    <cellStyle name="Normal 2 5 6 3" xfId="3098"/>
    <cellStyle name="Normal 2 5 7" xfId="3100"/>
    <cellStyle name="Normal 2 5 8" xfId="3069"/>
    <cellStyle name="Normal 2 6" xfId="89"/>
    <cellStyle name="Normal 2 6 2" xfId="167"/>
    <cellStyle name="Normal 2 6 2 2" xfId="323"/>
    <cellStyle name="Normal 2 6 2 2 2" xfId="954"/>
    <cellStyle name="Normal 2 6 2 2 2 2" xfId="3105"/>
    <cellStyle name="Normal 2 6 2 2 2 3" xfId="3104"/>
    <cellStyle name="Normal 2 6 2 2 3" xfId="3106"/>
    <cellStyle name="Normal 2 6 2 2 4" xfId="3103"/>
    <cellStyle name="Normal 2 6 2 3" xfId="482"/>
    <cellStyle name="Normal 2 6 2 3 2" xfId="1112"/>
    <cellStyle name="Normal 2 6 2 3 2 2" xfId="3109"/>
    <cellStyle name="Normal 2 6 2 3 2 3" xfId="3108"/>
    <cellStyle name="Normal 2 6 2 3 3" xfId="3110"/>
    <cellStyle name="Normal 2 6 2 3 4" xfId="3107"/>
    <cellStyle name="Normal 2 6 2 4" xfId="640"/>
    <cellStyle name="Normal 2 6 2 4 2" xfId="1270"/>
    <cellStyle name="Normal 2 6 2 4 2 2" xfId="3113"/>
    <cellStyle name="Normal 2 6 2 4 2 3" xfId="3112"/>
    <cellStyle name="Normal 2 6 2 4 3" xfId="3114"/>
    <cellStyle name="Normal 2 6 2 4 4" xfId="3111"/>
    <cellStyle name="Normal 2 6 2 5" xfId="798"/>
    <cellStyle name="Normal 2 6 2 5 2" xfId="3116"/>
    <cellStyle name="Normal 2 6 2 5 3" xfId="3115"/>
    <cellStyle name="Normal 2 6 2 6" xfId="3117"/>
    <cellStyle name="Normal 2 6 2 7" xfId="3102"/>
    <cellStyle name="Normal 2 6 3" xfId="245"/>
    <cellStyle name="Normal 2 6 3 2" xfId="876"/>
    <cellStyle name="Normal 2 6 3 2 2" xfId="3120"/>
    <cellStyle name="Normal 2 6 3 2 3" xfId="3119"/>
    <cellStyle name="Normal 2 6 3 3" xfId="3121"/>
    <cellStyle name="Normal 2 6 3 4" xfId="3118"/>
    <cellStyle name="Normal 2 6 4" xfId="404"/>
    <cellStyle name="Normal 2 6 4 2" xfId="1034"/>
    <cellStyle name="Normal 2 6 4 2 2" xfId="3124"/>
    <cellStyle name="Normal 2 6 4 2 3" xfId="3123"/>
    <cellStyle name="Normal 2 6 4 3" xfId="3125"/>
    <cellStyle name="Normal 2 6 4 4" xfId="3122"/>
    <cellStyle name="Normal 2 6 5" xfId="562"/>
    <cellStyle name="Normal 2 6 5 2" xfId="1192"/>
    <cellStyle name="Normal 2 6 5 2 2" xfId="3128"/>
    <cellStyle name="Normal 2 6 5 2 3" xfId="3127"/>
    <cellStyle name="Normal 2 6 5 3" xfId="3129"/>
    <cellStyle name="Normal 2 6 5 4" xfId="3126"/>
    <cellStyle name="Normal 2 6 6" xfId="720"/>
    <cellStyle name="Normal 2 6 6 2" xfId="3131"/>
    <cellStyle name="Normal 2 6 6 3" xfId="3130"/>
    <cellStyle name="Normal 2 6 7" xfId="3132"/>
    <cellStyle name="Normal 2 6 8" xfId="3101"/>
    <cellStyle name="Normal 2 7" xfId="115"/>
    <cellStyle name="Normal 2 7 2" xfId="271"/>
    <cellStyle name="Normal 2 7 2 2" xfId="902"/>
    <cellStyle name="Normal 2 7 2 2 2" xfId="3136"/>
    <cellStyle name="Normal 2 7 2 2 3" xfId="3135"/>
    <cellStyle name="Normal 2 7 2 3" xfId="3137"/>
    <cellStyle name="Normal 2 7 2 4" xfId="3134"/>
    <cellStyle name="Normal 2 7 3" xfId="430"/>
    <cellStyle name="Normal 2 7 3 2" xfId="1060"/>
    <cellStyle name="Normal 2 7 3 2 2" xfId="3140"/>
    <cellStyle name="Normal 2 7 3 2 3" xfId="3139"/>
    <cellStyle name="Normal 2 7 3 3" xfId="3141"/>
    <cellStyle name="Normal 2 7 3 4" xfId="3138"/>
    <cellStyle name="Normal 2 7 4" xfId="588"/>
    <cellStyle name="Normal 2 7 4 2" xfId="1218"/>
    <cellStyle name="Normal 2 7 4 2 2" xfId="3144"/>
    <cellStyle name="Normal 2 7 4 2 3" xfId="3143"/>
    <cellStyle name="Normal 2 7 4 3" xfId="3145"/>
    <cellStyle name="Normal 2 7 4 4" xfId="3142"/>
    <cellStyle name="Normal 2 7 5" xfId="746"/>
    <cellStyle name="Normal 2 7 5 2" xfId="3147"/>
    <cellStyle name="Normal 2 7 5 3" xfId="3146"/>
    <cellStyle name="Normal 2 7 6" xfId="3148"/>
    <cellStyle name="Normal 2 7 7" xfId="3133"/>
    <cellStyle name="Normal 2 8" xfId="348"/>
    <cellStyle name="Normal 2 9" xfId="193"/>
    <cellStyle name="Normal 2 9 2" xfId="824"/>
    <cellStyle name="Normal 2 9 2 2" xfId="3151"/>
    <cellStyle name="Normal 2 9 2 3" xfId="3150"/>
    <cellStyle name="Normal 2 9 3" xfId="3152"/>
    <cellStyle name="Normal 2 9 4" xfId="3149"/>
    <cellStyle name="Normal 3" xfId="15"/>
    <cellStyle name="Normal 3 10" xfId="669"/>
    <cellStyle name="Normal 3 10 2" xfId="3155"/>
    <cellStyle name="Normal 3 10 3" xfId="3154"/>
    <cellStyle name="Normal 3 11" xfId="20"/>
    <cellStyle name="Normal 3 11 2" xfId="3156"/>
    <cellStyle name="Normal 3 12" xfId="3153"/>
    <cellStyle name="Normal 3 2" xfId="55"/>
    <cellStyle name="Normal 3 2 10" xfId="3158"/>
    <cellStyle name="Normal 3 2 11" xfId="3157"/>
    <cellStyle name="Normal 3 2 2" xfId="84"/>
    <cellStyle name="Normal 3 2 2 2" xfId="162"/>
    <cellStyle name="Normal 3 2 2 2 2" xfId="318"/>
    <cellStyle name="Normal 3 2 2 2 2 2" xfId="949"/>
    <cellStyle name="Normal 3 2 2 2 2 2 2" xfId="3163"/>
    <cellStyle name="Normal 3 2 2 2 2 2 3" xfId="3162"/>
    <cellStyle name="Normal 3 2 2 2 2 3" xfId="3164"/>
    <cellStyle name="Normal 3 2 2 2 2 4" xfId="3161"/>
    <cellStyle name="Normal 3 2 2 2 3" xfId="477"/>
    <cellStyle name="Normal 3 2 2 2 3 2" xfId="1107"/>
    <cellStyle name="Normal 3 2 2 2 3 2 2" xfId="3167"/>
    <cellStyle name="Normal 3 2 2 2 3 2 3" xfId="3166"/>
    <cellStyle name="Normal 3 2 2 2 3 3" xfId="3168"/>
    <cellStyle name="Normal 3 2 2 2 3 4" xfId="3165"/>
    <cellStyle name="Normal 3 2 2 2 4" xfId="635"/>
    <cellStyle name="Normal 3 2 2 2 4 2" xfId="1265"/>
    <cellStyle name="Normal 3 2 2 2 4 2 2" xfId="3171"/>
    <cellStyle name="Normal 3 2 2 2 4 2 3" xfId="3170"/>
    <cellStyle name="Normal 3 2 2 2 4 3" xfId="3172"/>
    <cellStyle name="Normal 3 2 2 2 4 4" xfId="3169"/>
    <cellStyle name="Normal 3 2 2 2 5" xfId="793"/>
    <cellStyle name="Normal 3 2 2 2 5 2" xfId="3174"/>
    <cellStyle name="Normal 3 2 2 2 5 3" xfId="3173"/>
    <cellStyle name="Normal 3 2 2 2 6" xfId="3175"/>
    <cellStyle name="Normal 3 2 2 2 7" xfId="3160"/>
    <cellStyle name="Normal 3 2 2 3" xfId="240"/>
    <cellStyle name="Normal 3 2 2 3 2" xfId="871"/>
    <cellStyle name="Normal 3 2 2 3 2 2" xfId="3178"/>
    <cellStyle name="Normal 3 2 2 3 2 3" xfId="3177"/>
    <cellStyle name="Normal 3 2 2 3 3" xfId="3179"/>
    <cellStyle name="Normal 3 2 2 3 4" xfId="3176"/>
    <cellStyle name="Normal 3 2 2 4" xfId="399"/>
    <cellStyle name="Normal 3 2 2 4 2" xfId="1029"/>
    <cellStyle name="Normal 3 2 2 4 2 2" xfId="3182"/>
    <cellStyle name="Normal 3 2 2 4 2 3" xfId="3181"/>
    <cellStyle name="Normal 3 2 2 4 3" xfId="3183"/>
    <cellStyle name="Normal 3 2 2 4 4" xfId="3180"/>
    <cellStyle name="Normal 3 2 2 5" xfId="557"/>
    <cellStyle name="Normal 3 2 2 5 2" xfId="1187"/>
    <cellStyle name="Normal 3 2 2 5 2 2" xfId="3186"/>
    <cellStyle name="Normal 3 2 2 5 2 3" xfId="3185"/>
    <cellStyle name="Normal 3 2 2 5 3" xfId="3187"/>
    <cellStyle name="Normal 3 2 2 5 4" xfId="3184"/>
    <cellStyle name="Normal 3 2 2 6" xfId="715"/>
    <cellStyle name="Normal 3 2 2 6 2" xfId="3189"/>
    <cellStyle name="Normal 3 2 2 6 3" xfId="3188"/>
    <cellStyle name="Normal 3 2 2 7" xfId="3190"/>
    <cellStyle name="Normal 3 2 2 8" xfId="3159"/>
    <cellStyle name="Normal 3 2 3" xfId="110"/>
    <cellStyle name="Normal 3 2 3 2" xfId="188"/>
    <cellStyle name="Normal 3 2 3 2 2" xfId="344"/>
    <cellStyle name="Normal 3 2 3 2 2 2" xfId="975"/>
    <cellStyle name="Normal 3 2 3 2 2 2 2" xfId="3195"/>
    <cellStyle name="Normal 3 2 3 2 2 2 3" xfId="3194"/>
    <cellStyle name="Normal 3 2 3 2 2 3" xfId="3196"/>
    <cellStyle name="Normal 3 2 3 2 2 4" xfId="3193"/>
    <cellStyle name="Normal 3 2 3 2 3" xfId="503"/>
    <cellStyle name="Normal 3 2 3 2 3 2" xfId="1133"/>
    <cellStyle name="Normal 3 2 3 2 3 2 2" xfId="3199"/>
    <cellStyle name="Normal 3 2 3 2 3 2 3" xfId="3198"/>
    <cellStyle name="Normal 3 2 3 2 3 3" xfId="3200"/>
    <cellStyle name="Normal 3 2 3 2 3 4" xfId="3197"/>
    <cellStyle name="Normal 3 2 3 2 4" xfId="661"/>
    <cellStyle name="Normal 3 2 3 2 4 2" xfId="1291"/>
    <cellStyle name="Normal 3 2 3 2 4 2 2" xfId="3203"/>
    <cellStyle name="Normal 3 2 3 2 4 2 3" xfId="3202"/>
    <cellStyle name="Normal 3 2 3 2 4 3" xfId="3204"/>
    <cellStyle name="Normal 3 2 3 2 4 4" xfId="3201"/>
    <cellStyle name="Normal 3 2 3 2 5" xfId="819"/>
    <cellStyle name="Normal 3 2 3 2 5 2" xfId="3206"/>
    <cellStyle name="Normal 3 2 3 2 5 3" xfId="3205"/>
    <cellStyle name="Normal 3 2 3 2 6" xfId="3207"/>
    <cellStyle name="Normal 3 2 3 2 7" xfId="3192"/>
    <cellStyle name="Normal 3 2 3 3" xfId="266"/>
    <cellStyle name="Normal 3 2 3 3 2" xfId="897"/>
    <cellStyle name="Normal 3 2 3 3 2 2" xfId="3210"/>
    <cellStyle name="Normal 3 2 3 3 2 3" xfId="3209"/>
    <cellStyle name="Normal 3 2 3 3 3" xfId="3211"/>
    <cellStyle name="Normal 3 2 3 3 4" xfId="3208"/>
    <cellStyle name="Normal 3 2 3 4" xfId="425"/>
    <cellStyle name="Normal 3 2 3 4 2" xfId="1055"/>
    <cellStyle name="Normal 3 2 3 4 2 2" xfId="3214"/>
    <cellStyle name="Normal 3 2 3 4 2 3" xfId="3213"/>
    <cellStyle name="Normal 3 2 3 4 3" xfId="3215"/>
    <cellStyle name="Normal 3 2 3 4 4" xfId="3212"/>
    <cellStyle name="Normal 3 2 3 5" xfId="583"/>
    <cellStyle name="Normal 3 2 3 5 2" xfId="1213"/>
    <cellStyle name="Normal 3 2 3 5 2 2" xfId="3218"/>
    <cellStyle name="Normal 3 2 3 5 2 3" xfId="3217"/>
    <cellStyle name="Normal 3 2 3 5 3" xfId="3219"/>
    <cellStyle name="Normal 3 2 3 5 4" xfId="3216"/>
    <cellStyle name="Normal 3 2 3 6" xfId="741"/>
    <cellStyle name="Normal 3 2 3 6 2" xfId="3221"/>
    <cellStyle name="Normal 3 2 3 6 3" xfId="3220"/>
    <cellStyle name="Normal 3 2 3 7" xfId="3222"/>
    <cellStyle name="Normal 3 2 3 8" xfId="3191"/>
    <cellStyle name="Normal 3 2 4" xfId="136"/>
    <cellStyle name="Normal 3 2 4 2" xfId="292"/>
    <cellStyle name="Normal 3 2 4 2 2" xfId="923"/>
    <cellStyle name="Normal 3 2 4 2 2 2" xfId="3226"/>
    <cellStyle name="Normal 3 2 4 2 2 3" xfId="3225"/>
    <cellStyle name="Normal 3 2 4 2 3" xfId="3227"/>
    <cellStyle name="Normal 3 2 4 2 4" xfId="3224"/>
    <cellStyle name="Normal 3 2 4 3" xfId="451"/>
    <cellStyle name="Normal 3 2 4 3 2" xfId="1081"/>
    <cellStyle name="Normal 3 2 4 3 2 2" xfId="3230"/>
    <cellStyle name="Normal 3 2 4 3 2 3" xfId="3229"/>
    <cellStyle name="Normal 3 2 4 3 3" xfId="3231"/>
    <cellStyle name="Normal 3 2 4 3 4" xfId="3228"/>
    <cellStyle name="Normal 3 2 4 4" xfId="609"/>
    <cellStyle name="Normal 3 2 4 4 2" xfId="1239"/>
    <cellStyle name="Normal 3 2 4 4 2 2" xfId="3234"/>
    <cellStyle name="Normal 3 2 4 4 2 3" xfId="3233"/>
    <cellStyle name="Normal 3 2 4 4 3" xfId="3235"/>
    <cellStyle name="Normal 3 2 4 4 4" xfId="3232"/>
    <cellStyle name="Normal 3 2 4 5" xfId="767"/>
    <cellStyle name="Normal 3 2 4 5 2" xfId="3237"/>
    <cellStyle name="Normal 3 2 4 5 3" xfId="3236"/>
    <cellStyle name="Normal 3 2 4 6" xfId="3238"/>
    <cellStyle name="Normal 3 2 4 7" xfId="3223"/>
    <cellStyle name="Normal 3 2 5" xfId="214"/>
    <cellStyle name="Normal 3 2 5 2" xfId="845"/>
    <cellStyle name="Normal 3 2 5 2 2" xfId="3241"/>
    <cellStyle name="Normal 3 2 5 2 3" xfId="3240"/>
    <cellStyle name="Normal 3 2 5 3" xfId="3242"/>
    <cellStyle name="Normal 3 2 5 4" xfId="3239"/>
    <cellStyle name="Normal 3 2 6" xfId="373"/>
    <cellStyle name="Normal 3 2 6 2" xfId="1003"/>
    <cellStyle name="Normal 3 2 6 2 2" xfId="3245"/>
    <cellStyle name="Normal 3 2 6 2 3" xfId="3244"/>
    <cellStyle name="Normal 3 2 6 3" xfId="3246"/>
    <cellStyle name="Normal 3 2 6 4" xfId="3243"/>
    <cellStyle name="Normal 3 2 7" xfId="531"/>
    <cellStyle name="Normal 3 2 7 2" xfId="1161"/>
    <cellStyle name="Normal 3 2 7 2 2" xfId="3249"/>
    <cellStyle name="Normal 3 2 7 2 3" xfId="3248"/>
    <cellStyle name="Normal 3 2 7 3" xfId="3250"/>
    <cellStyle name="Normal 3 2 7 4" xfId="3247"/>
    <cellStyle name="Normal 3 2 8" xfId="689"/>
    <cellStyle name="Normal 3 2 8 2" xfId="3252"/>
    <cellStyle name="Normal 3 2 8 3" xfId="3251"/>
    <cellStyle name="Normal 3 2 9" xfId="1295"/>
    <cellStyle name="Normal 3 2 9 2" xfId="3253"/>
    <cellStyle name="Normal 3 3" xfId="54"/>
    <cellStyle name="Normal 3 3 10" xfId="3254"/>
    <cellStyle name="Normal 3 3 2" xfId="83"/>
    <cellStyle name="Normal 3 3 2 2" xfId="161"/>
    <cellStyle name="Normal 3 3 2 2 2" xfId="317"/>
    <cellStyle name="Normal 3 3 2 2 2 2" xfId="948"/>
    <cellStyle name="Normal 3 3 2 2 2 2 2" xfId="3259"/>
    <cellStyle name="Normal 3 3 2 2 2 2 3" xfId="3258"/>
    <cellStyle name="Normal 3 3 2 2 2 3" xfId="3260"/>
    <cellStyle name="Normal 3 3 2 2 2 4" xfId="3257"/>
    <cellStyle name="Normal 3 3 2 2 3" xfId="476"/>
    <cellStyle name="Normal 3 3 2 2 3 2" xfId="1106"/>
    <cellStyle name="Normal 3 3 2 2 3 2 2" xfId="3263"/>
    <cellStyle name="Normal 3 3 2 2 3 2 3" xfId="3262"/>
    <cellStyle name="Normal 3 3 2 2 3 3" xfId="3264"/>
    <cellStyle name="Normal 3 3 2 2 3 4" xfId="3261"/>
    <cellStyle name="Normal 3 3 2 2 4" xfId="634"/>
    <cellStyle name="Normal 3 3 2 2 4 2" xfId="1264"/>
    <cellStyle name="Normal 3 3 2 2 4 2 2" xfId="3267"/>
    <cellStyle name="Normal 3 3 2 2 4 2 3" xfId="3266"/>
    <cellStyle name="Normal 3 3 2 2 4 3" xfId="3268"/>
    <cellStyle name="Normal 3 3 2 2 4 4" xfId="3265"/>
    <cellStyle name="Normal 3 3 2 2 5" xfId="792"/>
    <cellStyle name="Normal 3 3 2 2 5 2" xfId="3270"/>
    <cellStyle name="Normal 3 3 2 2 5 3" xfId="3269"/>
    <cellStyle name="Normal 3 3 2 2 6" xfId="3271"/>
    <cellStyle name="Normal 3 3 2 2 7" xfId="3256"/>
    <cellStyle name="Normal 3 3 2 3" xfId="239"/>
    <cellStyle name="Normal 3 3 2 3 2" xfId="870"/>
    <cellStyle name="Normal 3 3 2 3 2 2" xfId="3274"/>
    <cellStyle name="Normal 3 3 2 3 2 3" xfId="3273"/>
    <cellStyle name="Normal 3 3 2 3 3" xfId="3275"/>
    <cellStyle name="Normal 3 3 2 3 4" xfId="3272"/>
    <cellStyle name="Normal 3 3 2 4" xfId="398"/>
    <cellStyle name="Normal 3 3 2 4 2" xfId="1028"/>
    <cellStyle name="Normal 3 3 2 4 2 2" xfId="3278"/>
    <cellStyle name="Normal 3 3 2 4 2 3" xfId="3277"/>
    <cellStyle name="Normal 3 3 2 4 3" xfId="3279"/>
    <cellStyle name="Normal 3 3 2 4 4" xfId="3276"/>
    <cellStyle name="Normal 3 3 2 5" xfId="556"/>
    <cellStyle name="Normal 3 3 2 5 2" xfId="1186"/>
    <cellStyle name="Normal 3 3 2 5 2 2" xfId="3282"/>
    <cellStyle name="Normal 3 3 2 5 2 3" xfId="3281"/>
    <cellStyle name="Normal 3 3 2 5 3" xfId="3283"/>
    <cellStyle name="Normal 3 3 2 5 4" xfId="3280"/>
    <cellStyle name="Normal 3 3 2 6" xfId="714"/>
    <cellStyle name="Normal 3 3 2 6 2" xfId="3285"/>
    <cellStyle name="Normal 3 3 2 6 3" xfId="3284"/>
    <cellStyle name="Normal 3 3 2 7" xfId="3286"/>
    <cellStyle name="Normal 3 3 2 8" xfId="3255"/>
    <cellStyle name="Normal 3 3 3" xfId="109"/>
    <cellStyle name="Normal 3 3 3 2" xfId="187"/>
    <cellStyle name="Normal 3 3 3 2 2" xfId="343"/>
    <cellStyle name="Normal 3 3 3 2 2 2" xfId="974"/>
    <cellStyle name="Normal 3 3 3 2 2 2 2" xfId="3291"/>
    <cellStyle name="Normal 3 3 3 2 2 2 3" xfId="3290"/>
    <cellStyle name="Normal 3 3 3 2 2 3" xfId="3292"/>
    <cellStyle name="Normal 3 3 3 2 2 4" xfId="3289"/>
    <cellStyle name="Normal 3 3 3 2 3" xfId="502"/>
    <cellStyle name="Normal 3 3 3 2 3 2" xfId="1132"/>
    <cellStyle name="Normal 3 3 3 2 3 2 2" xfId="3295"/>
    <cellStyle name="Normal 3 3 3 2 3 2 3" xfId="3294"/>
    <cellStyle name="Normal 3 3 3 2 3 3" xfId="3296"/>
    <cellStyle name="Normal 3 3 3 2 3 4" xfId="3293"/>
    <cellStyle name="Normal 3 3 3 2 4" xfId="660"/>
    <cellStyle name="Normal 3 3 3 2 4 2" xfId="1290"/>
    <cellStyle name="Normal 3 3 3 2 4 2 2" xfId="3299"/>
    <cellStyle name="Normal 3 3 3 2 4 2 3" xfId="3298"/>
    <cellStyle name="Normal 3 3 3 2 4 3" xfId="3300"/>
    <cellStyle name="Normal 3 3 3 2 4 4" xfId="3297"/>
    <cellStyle name="Normal 3 3 3 2 5" xfId="818"/>
    <cellStyle name="Normal 3 3 3 2 5 2" xfId="3302"/>
    <cellStyle name="Normal 3 3 3 2 5 3" xfId="3301"/>
    <cellStyle name="Normal 3 3 3 2 6" xfId="3303"/>
    <cellStyle name="Normal 3 3 3 2 7" xfId="3288"/>
    <cellStyle name="Normal 3 3 3 3" xfId="265"/>
    <cellStyle name="Normal 3 3 3 3 2" xfId="896"/>
    <cellStyle name="Normal 3 3 3 3 2 2" xfId="3306"/>
    <cellStyle name="Normal 3 3 3 3 2 3" xfId="3305"/>
    <cellStyle name="Normal 3 3 3 3 3" xfId="3307"/>
    <cellStyle name="Normal 3 3 3 3 4" xfId="3304"/>
    <cellStyle name="Normal 3 3 3 4" xfId="424"/>
    <cellStyle name="Normal 3 3 3 4 2" xfId="1054"/>
    <cellStyle name="Normal 3 3 3 4 2 2" xfId="3310"/>
    <cellStyle name="Normal 3 3 3 4 2 3" xfId="3309"/>
    <cellStyle name="Normal 3 3 3 4 3" xfId="3311"/>
    <cellStyle name="Normal 3 3 3 4 4" xfId="3308"/>
    <cellStyle name="Normal 3 3 3 5" xfId="582"/>
    <cellStyle name="Normal 3 3 3 5 2" xfId="1212"/>
    <cellStyle name="Normal 3 3 3 5 2 2" xfId="3314"/>
    <cellStyle name="Normal 3 3 3 5 2 3" xfId="3313"/>
    <cellStyle name="Normal 3 3 3 5 3" xfId="3315"/>
    <cellStyle name="Normal 3 3 3 5 4" xfId="3312"/>
    <cellStyle name="Normal 3 3 3 6" xfId="740"/>
    <cellStyle name="Normal 3 3 3 6 2" xfId="3317"/>
    <cellStyle name="Normal 3 3 3 6 3" xfId="3316"/>
    <cellStyle name="Normal 3 3 3 7" xfId="3318"/>
    <cellStyle name="Normal 3 3 3 8" xfId="3287"/>
    <cellStyle name="Normal 3 3 4" xfId="135"/>
    <cellStyle name="Normal 3 3 4 2" xfId="291"/>
    <cellStyle name="Normal 3 3 4 2 2" xfId="922"/>
    <cellStyle name="Normal 3 3 4 2 2 2" xfId="3322"/>
    <cellStyle name="Normal 3 3 4 2 2 3" xfId="3321"/>
    <cellStyle name="Normal 3 3 4 2 3" xfId="3323"/>
    <cellStyle name="Normal 3 3 4 2 4" xfId="3320"/>
    <cellStyle name="Normal 3 3 4 3" xfId="450"/>
    <cellStyle name="Normal 3 3 4 3 2" xfId="1080"/>
    <cellStyle name="Normal 3 3 4 3 2 2" xfId="3326"/>
    <cellStyle name="Normal 3 3 4 3 2 3" xfId="3325"/>
    <cellStyle name="Normal 3 3 4 3 3" xfId="3327"/>
    <cellStyle name="Normal 3 3 4 3 4" xfId="3324"/>
    <cellStyle name="Normal 3 3 4 4" xfId="608"/>
    <cellStyle name="Normal 3 3 4 4 2" xfId="1238"/>
    <cellStyle name="Normal 3 3 4 4 2 2" xfId="3330"/>
    <cellStyle name="Normal 3 3 4 4 2 3" xfId="3329"/>
    <cellStyle name="Normal 3 3 4 4 3" xfId="3331"/>
    <cellStyle name="Normal 3 3 4 4 4" xfId="3328"/>
    <cellStyle name="Normal 3 3 4 5" xfId="766"/>
    <cellStyle name="Normal 3 3 4 5 2" xfId="3333"/>
    <cellStyle name="Normal 3 3 4 5 3" xfId="3332"/>
    <cellStyle name="Normal 3 3 4 6" xfId="3334"/>
    <cellStyle name="Normal 3 3 4 7" xfId="3319"/>
    <cellStyle name="Normal 3 3 5" xfId="213"/>
    <cellStyle name="Normal 3 3 5 2" xfId="844"/>
    <cellStyle name="Normal 3 3 5 2 2" xfId="3337"/>
    <cellStyle name="Normal 3 3 5 2 3" xfId="3336"/>
    <cellStyle name="Normal 3 3 5 3" xfId="3338"/>
    <cellStyle name="Normal 3 3 5 4" xfId="3335"/>
    <cellStyle name="Normal 3 3 6" xfId="372"/>
    <cellStyle name="Normal 3 3 6 2" xfId="1002"/>
    <cellStyle name="Normal 3 3 6 2 2" xfId="3341"/>
    <cellStyle name="Normal 3 3 6 2 3" xfId="3340"/>
    <cellStyle name="Normal 3 3 6 3" xfId="3342"/>
    <cellStyle name="Normal 3 3 6 4" xfId="3339"/>
    <cellStyle name="Normal 3 3 7" xfId="530"/>
    <cellStyle name="Normal 3 3 7 2" xfId="1160"/>
    <cellStyle name="Normal 3 3 7 2 2" xfId="3345"/>
    <cellStyle name="Normal 3 3 7 2 3" xfId="3344"/>
    <cellStyle name="Normal 3 3 7 3" xfId="3346"/>
    <cellStyle name="Normal 3 3 7 4" xfId="3343"/>
    <cellStyle name="Normal 3 3 8" xfId="688"/>
    <cellStyle name="Normal 3 3 8 2" xfId="3348"/>
    <cellStyle name="Normal 3 3 8 3" xfId="3347"/>
    <cellStyle name="Normal 3 3 9" xfId="3349"/>
    <cellStyle name="Normal 3 4" xfId="64"/>
    <cellStyle name="Normal 3 4 2" xfId="142"/>
    <cellStyle name="Normal 3 4 2 2" xfId="298"/>
    <cellStyle name="Normal 3 4 2 2 2" xfId="929"/>
    <cellStyle name="Normal 3 4 2 2 2 2" xfId="3354"/>
    <cellStyle name="Normal 3 4 2 2 2 3" xfId="3353"/>
    <cellStyle name="Normal 3 4 2 2 3" xfId="3355"/>
    <cellStyle name="Normal 3 4 2 2 4" xfId="3352"/>
    <cellStyle name="Normal 3 4 2 3" xfId="457"/>
    <cellStyle name="Normal 3 4 2 3 2" xfId="1087"/>
    <cellStyle name="Normal 3 4 2 3 2 2" xfId="3358"/>
    <cellStyle name="Normal 3 4 2 3 2 3" xfId="3357"/>
    <cellStyle name="Normal 3 4 2 3 3" xfId="3359"/>
    <cellStyle name="Normal 3 4 2 3 4" xfId="3356"/>
    <cellStyle name="Normal 3 4 2 4" xfId="615"/>
    <cellStyle name="Normal 3 4 2 4 2" xfId="1245"/>
    <cellStyle name="Normal 3 4 2 4 2 2" xfId="3362"/>
    <cellStyle name="Normal 3 4 2 4 2 3" xfId="3361"/>
    <cellStyle name="Normal 3 4 2 4 3" xfId="3363"/>
    <cellStyle name="Normal 3 4 2 4 4" xfId="3360"/>
    <cellStyle name="Normal 3 4 2 5" xfId="773"/>
    <cellStyle name="Normal 3 4 2 5 2" xfId="3365"/>
    <cellStyle name="Normal 3 4 2 5 3" xfId="3364"/>
    <cellStyle name="Normal 3 4 2 6" xfId="3366"/>
    <cellStyle name="Normal 3 4 2 7" xfId="3351"/>
    <cellStyle name="Normal 3 4 3" xfId="220"/>
    <cellStyle name="Normal 3 4 3 2" xfId="851"/>
    <cellStyle name="Normal 3 4 3 2 2" xfId="3369"/>
    <cellStyle name="Normal 3 4 3 2 3" xfId="3368"/>
    <cellStyle name="Normal 3 4 3 3" xfId="3370"/>
    <cellStyle name="Normal 3 4 3 4" xfId="3367"/>
    <cellStyle name="Normal 3 4 4" xfId="379"/>
    <cellStyle name="Normal 3 4 4 2" xfId="1009"/>
    <cellStyle name="Normal 3 4 4 2 2" xfId="3373"/>
    <cellStyle name="Normal 3 4 4 2 3" xfId="3372"/>
    <cellStyle name="Normal 3 4 4 3" xfId="3374"/>
    <cellStyle name="Normal 3 4 4 4" xfId="3371"/>
    <cellStyle name="Normal 3 4 5" xfId="537"/>
    <cellStyle name="Normal 3 4 5 2" xfId="1167"/>
    <cellStyle name="Normal 3 4 5 2 2" xfId="3377"/>
    <cellStyle name="Normal 3 4 5 2 3" xfId="3376"/>
    <cellStyle name="Normal 3 4 5 3" xfId="3378"/>
    <cellStyle name="Normal 3 4 5 4" xfId="3375"/>
    <cellStyle name="Normal 3 4 6" xfId="695"/>
    <cellStyle name="Normal 3 4 6 2" xfId="3380"/>
    <cellStyle name="Normal 3 4 6 3" xfId="3379"/>
    <cellStyle name="Normal 3 4 7" xfId="3381"/>
    <cellStyle name="Normal 3 4 8" xfId="3350"/>
    <cellStyle name="Normal 3 5" xfId="90"/>
    <cellStyle name="Normal 3 5 2" xfId="168"/>
    <cellStyle name="Normal 3 5 2 2" xfId="324"/>
    <cellStyle name="Normal 3 5 2 2 2" xfId="955"/>
    <cellStyle name="Normal 3 5 2 2 2 2" xfId="3386"/>
    <cellStyle name="Normal 3 5 2 2 2 3" xfId="3385"/>
    <cellStyle name="Normal 3 5 2 2 3" xfId="3387"/>
    <cellStyle name="Normal 3 5 2 2 4" xfId="3384"/>
    <cellStyle name="Normal 3 5 2 3" xfId="483"/>
    <cellStyle name="Normal 3 5 2 3 2" xfId="1113"/>
    <cellStyle name="Normal 3 5 2 3 2 2" xfId="3390"/>
    <cellStyle name="Normal 3 5 2 3 2 3" xfId="3389"/>
    <cellStyle name="Normal 3 5 2 3 3" xfId="3391"/>
    <cellStyle name="Normal 3 5 2 3 4" xfId="3388"/>
    <cellStyle name="Normal 3 5 2 4" xfId="641"/>
    <cellStyle name="Normal 3 5 2 4 2" xfId="1271"/>
    <cellStyle name="Normal 3 5 2 4 2 2" xfId="3394"/>
    <cellStyle name="Normal 3 5 2 4 2 3" xfId="3393"/>
    <cellStyle name="Normal 3 5 2 4 3" xfId="3395"/>
    <cellStyle name="Normal 3 5 2 4 4" xfId="3392"/>
    <cellStyle name="Normal 3 5 2 5" xfId="799"/>
    <cellStyle name="Normal 3 5 2 5 2" xfId="3397"/>
    <cellStyle name="Normal 3 5 2 5 3" xfId="3396"/>
    <cellStyle name="Normal 3 5 2 6" xfId="3398"/>
    <cellStyle name="Normal 3 5 2 7" xfId="3383"/>
    <cellStyle name="Normal 3 5 3" xfId="246"/>
    <cellStyle name="Normal 3 5 3 2" xfId="877"/>
    <cellStyle name="Normal 3 5 3 2 2" xfId="3401"/>
    <cellStyle name="Normal 3 5 3 2 3" xfId="3400"/>
    <cellStyle name="Normal 3 5 3 3" xfId="3402"/>
    <cellStyle name="Normal 3 5 3 4" xfId="3399"/>
    <cellStyle name="Normal 3 5 4" xfId="405"/>
    <cellStyle name="Normal 3 5 4 2" xfId="1035"/>
    <cellStyle name="Normal 3 5 4 2 2" xfId="3405"/>
    <cellStyle name="Normal 3 5 4 2 3" xfId="3404"/>
    <cellStyle name="Normal 3 5 4 3" xfId="3406"/>
    <cellStyle name="Normal 3 5 4 4" xfId="3403"/>
    <cellStyle name="Normal 3 5 5" xfId="563"/>
    <cellStyle name="Normal 3 5 5 2" xfId="1193"/>
    <cellStyle name="Normal 3 5 5 2 2" xfId="3409"/>
    <cellStyle name="Normal 3 5 5 2 3" xfId="3408"/>
    <cellStyle name="Normal 3 5 5 3" xfId="3410"/>
    <cellStyle name="Normal 3 5 5 4" xfId="3407"/>
    <cellStyle name="Normal 3 5 6" xfId="721"/>
    <cellStyle name="Normal 3 5 6 2" xfId="3412"/>
    <cellStyle name="Normal 3 5 6 3" xfId="3411"/>
    <cellStyle name="Normal 3 5 7" xfId="3413"/>
    <cellStyle name="Normal 3 5 8" xfId="3382"/>
    <cellStyle name="Normal 3 6" xfId="116"/>
    <cellStyle name="Normal 3 6 2" xfId="272"/>
    <cellStyle name="Normal 3 6 2 2" xfId="903"/>
    <cellStyle name="Normal 3 6 2 2 2" xfId="3417"/>
    <cellStyle name="Normal 3 6 2 2 3" xfId="3416"/>
    <cellStyle name="Normal 3 6 2 3" xfId="3418"/>
    <cellStyle name="Normal 3 6 2 4" xfId="3415"/>
    <cellStyle name="Normal 3 6 3" xfId="431"/>
    <cellStyle name="Normal 3 6 3 2" xfId="1061"/>
    <cellStyle name="Normal 3 6 3 2 2" xfId="3421"/>
    <cellStyle name="Normal 3 6 3 2 3" xfId="3420"/>
    <cellStyle name="Normal 3 6 3 3" xfId="3422"/>
    <cellStyle name="Normal 3 6 3 4" xfId="3419"/>
    <cellStyle name="Normal 3 6 4" xfId="589"/>
    <cellStyle name="Normal 3 6 4 2" xfId="1219"/>
    <cellStyle name="Normal 3 6 4 2 2" xfId="3425"/>
    <cellStyle name="Normal 3 6 4 2 3" xfId="3424"/>
    <cellStyle name="Normal 3 6 4 3" xfId="3426"/>
    <cellStyle name="Normal 3 6 4 4" xfId="3423"/>
    <cellStyle name="Normal 3 6 5" xfId="747"/>
    <cellStyle name="Normal 3 6 5 2" xfId="3428"/>
    <cellStyle name="Normal 3 6 5 3" xfId="3427"/>
    <cellStyle name="Normal 3 6 6" xfId="3429"/>
    <cellStyle name="Normal 3 6 7" xfId="3414"/>
    <cellStyle name="Normal 3 7" xfId="194"/>
    <cellStyle name="Normal 3 7 2" xfId="825"/>
    <cellStyle name="Normal 3 7 2 2" xfId="3432"/>
    <cellStyle name="Normal 3 7 2 3" xfId="3431"/>
    <cellStyle name="Normal 3 7 3" xfId="3433"/>
    <cellStyle name="Normal 3 7 4" xfId="3430"/>
    <cellStyle name="Normal 3 8" xfId="353"/>
    <cellStyle name="Normal 3 8 2" xfId="983"/>
    <cellStyle name="Normal 3 8 2 2" xfId="3436"/>
    <cellStyle name="Normal 3 8 2 3" xfId="3435"/>
    <cellStyle name="Normal 3 8 3" xfId="3437"/>
    <cellStyle name="Normal 3 8 4" xfId="3434"/>
    <cellStyle name="Normal 3 9" xfId="511"/>
    <cellStyle name="Normal 3 9 2" xfId="1141"/>
    <cellStyle name="Normal 3 9 2 2" xfId="3440"/>
    <cellStyle name="Normal 3 9 2 3" xfId="3439"/>
    <cellStyle name="Normal 3 9 3" xfId="3441"/>
    <cellStyle name="Normal 3 9 4" xfId="3438"/>
    <cellStyle name="Normal 4" xfId="22"/>
    <cellStyle name="Normal 4 10" xfId="3443"/>
    <cellStyle name="Normal 4 11" xfId="3442"/>
    <cellStyle name="Normal 4 2" xfId="56"/>
    <cellStyle name="Normal 4 2 10" xfId="3444"/>
    <cellStyle name="Normal 4 2 2" xfId="85"/>
    <cellStyle name="Normal 4 2 2 2" xfId="163"/>
    <cellStyle name="Normal 4 2 2 2 2" xfId="319"/>
    <cellStyle name="Normal 4 2 2 2 2 2" xfId="950"/>
    <cellStyle name="Normal 4 2 2 2 2 2 2" xfId="3449"/>
    <cellStyle name="Normal 4 2 2 2 2 2 3" xfId="3448"/>
    <cellStyle name="Normal 4 2 2 2 2 3" xfId="3450"/>
    <cellStyle name="Normal 4 2 2 2 2 4" xfId="3447"/>
    <cellStyle name="Normal 4 2 2 2 3" xfId="478"/>
    <cellStyle name="Normal 4 2 2 2 3 2" xfId="1108"/>
    <cellStyle name="Normal 4 2 2 2 3 2 2" xfId="3453"/>
    <cellStyle name="Normal 4 2 2 2 3 2 3" xfId="3452"/>
    <cellStyle name="Normal 4 2 2 2 3 3" xfId="3454"/>
    <cellStyle name="Normal 4 2 2 2 3 4" xfId="3451"/>
    <cellStyle name="Normal 4 2 2 2 4" xfId="636"/>
    <cellStyle name="Normal 4 2 2 2 4 2" xfId="1266"/>
    <cellStyle name="Normal 4 2 2 2 4 2 2" xfId="3457"/>
    <cellStyle name="Normal 4 2 2 2 4 2 3" xfId="3456"/>
    <cellStyle name="Normal 4 2 2 2 4 3" xfId="3458"/>
    <cellStyle name="Normal 4 2 2 2 4 4" xfId="3455"/>
    <cellStyle name="Normal 4 2 2 2 5" xfId="794"/>
    <cellStyle name="Normal 4 2 2 2 5 2" xfId="3460"/>
    <cellStyle name="Normal 4 2 2 2 5 3" xfId="3459"/>
    <cellStyle name="Normal 4 2 2 2 6" xfId="3461"/>
    <cellStyle name="Normal 4 2 2 2 7" xfId="3446"/>
    <cellStyle name="Normal 4 2 2 3" xfId="241"/>
    <cellStyle name="Normal 4 2 2 3 2" xfId="872"/>
    <cellStyle name="Normal 4 2 2 3 2 2" xfId="3464"/>
    <cellStyle name="Normal 4 2 2 3 2 3" xfId="3463"/>
    <cellStyle name="Normal 4 2 2 3 3" xfId="3465"/>
    <cellStyle name="Normal 4 2 2 3 4" xfId="3462"/>
    <cellStyle name="Normal 4 2 2 4" xfId="400"/>
    <cellStyle name="Normal 4 2 2 4 2" xfId="1030"/>
    <cellStyle name="Normal 4 2 2 4 2 2" xfId="3468"/>
    <cellStyle name="Normal 4 2 2 4 2 3" xfId="3467"/>
    <cellStyle name="Normal 4 2 2 4 3" xfId="3469"/>
    <cellStyle name="Normal 4 2 2 4 4" xfId="3466"/>
    <cellStyle name="Normal 4 2 2 5" xfId="558"/>
    <cellStyle name="Normal 4 2 2 5 2" xfId="1188"/>
    <cellStyle name="Normal 4 2 2 5 2 2" xfId="3472"/>
    <cellStyle name="Normal 4 2 2 5 2 3" xfId="3471"/>
    <cellStyle name="Normal 4 2 2 5 3" xfId="3473"/>
    <cellStyle name="Normal 4 2 2 5 4" xfId="3470"/>
    <cellStyle name="Normal 4 2 2 6" xfId="716"/>
    <cellStyle name="Normal 4 2 2 6 2" xfId="3475"/>
    <cellStyle name="Normal 4 2 2 6 3" xfId="3474"/>
    <cellStyle name="Normal 4 2 2 7" xfId="3476"/>
    <cellStyle name="Normal 4 2 2 8" xfId="3445"/>
    <cellStyle name="Normal 4 2 3" xfId="111"/>
    <cellStyle name="Normal 4 2 3 2" xfId="189"/>
    <cellStyle name="Normal 4 2 3 2 2" xfId="345"/>
    <cellStyle name="Normal 4 2 3 2 2 2" xfId="976"/>
    <cellStyle name="Normal 4 2 3 2 2 2 2" xfId="3481"/>
    <cellStyle name="Normal 4 2 3 2 2 2 3" xfId="3480"/>
    <cellStyle name="Normal 4 2 3 2 2 3" xfId="3482"/>
    <cellStyle name="Normal 4 2 3 2 2 4" xfId="3479"/>
    <cellStyle name="Normal 4 2 3 2 3" xfId="504"/>
    <cellStyle name="Normal 4 2 3 2 3 2" xfId="1134"/>
    <cellStyle name="Normal 4 2 3 2 3 2 2" xfId="3485"/>
    <cellStyle name="Normal 4 2 3 2 3 2 3" xfId="3484"/>
    <cellStyle name="Normal 4 2 3 2 3 3" xfId="3486"/>
    <cellStyle name="Normal 4 2 3 2 3 4" xfId="3483"/>
    <cellStyle name="Normal 4 2 3 2 4" xfId="662"/>
    <cellStyle name="Normal 4 2 3 2 4 2" xfId="1292"/>
    <cellStyle name="Normal 4 2 3 2 4 2 2" xfId="3489"/>
    <cellStyle name="Normal 4 2 3 2 4 2 3" xfId="3488"/>
    <cellStyle name="Normal 4 2 3 2 4 3" xfId="3490"/>
    <cellStyle name="Normal 4 2 3 2 4 4" xfId="3487"/>
    <cellStyle name="Normal 4 2 3 2 5" xfId="820"/>
    <cellStyle name="Normal 4 2 3 2 5 2" xfId="3492"/>
    <cellStyle name="Normal 4 2 3 2 5 3" xfId="3491"/>
    <cellStyle name="Normal 4 2 3 2 6" xfId="3493"/>
    <cellStyle name="Normal 4 2 3 2 7" xfId="3478"/>
    <cellStyle name="Normal 4 2 3 3" xfId="267"/>
    <cellStyle name="Normal 4 2 3 3 2" xfId="898"/>
    <cellStyle name="Normal 4 2 3 3 2 2" xfId="3496"/>
    <cellStyle name="Normal 4 2 3 3 2 3" xfId="3495"/>
    <cellStyle name="Normal 4 2 3 3 3" xfId="3497"/>
    <cellStyle name="Normal 4 2 3 3 4" xfId="3494"/>
    <cellStyle name="Normal 4 2 3 4" xfId="426"/>
    <cellStyle name="Normal 4 2 3 4 2" xfId="1056"/>
    <cellStyle name="Normal 4 2 3 4 2 2" xfId="3500"/>
    <cellStyle name="Normal 4 2 3 4 2 3" xfId="3499"/>
    <cellStyle name="Normal 4 2 3 4 3" xfId="3501"/>
    <cellStyle name="Normal 4 2 3 4 4" xfId="3498"/>
    <cellStyle name="Normal 4 2 3 5" xfId="584"/>
    <cellStyle name="Normal 4 2 3 5 2" xfId="1214"/>
    <cellStyle name="Normal 4 2 3 5 2 2" xfId="3504"/>
    <cellStyle name="Normal 4 2 3 5 2 3" xfId="3503"/>
    <cellStyle name="Normal 4 2 3 5 3" xfId="3505"/>
    <cellStyle name="Normal 4 2 3 5 4" xfId="3502"/>
    <cellStyle name="Normal 4 2 3 6" xfId="742"/>
    <cellStyle name="Normal 4 2 3 6 2" xfId="3507"/>
    <cellStyle name="Normal 4 2 3 6 3" xfId="3506"/>
    <cellStyle name="Normal 4 2 3 7" xfId="3508"/>
    <cellStyle name="Normal 4 2 3 8" xfId="3477"/>
    <cellStyle name="Normal 4 2 4" xfId="137"/>
    <cellStyle name="Normal 4 2 4 2" xfId="293"/>
    <cellStyle name="Normal 4 2 4 2 2" xfId="924"/>
    <cellStyle name="Normal 4 2 4 2 2 2" xfId="3512"/>
    <cellStyle name="Normal 4 2 4 2 2 3" xfId="3511"/>
    <cellStyle name="Normal 4 2 4 2 3" xfId="3513"/>
    <cellStyle name="Normal 4 2 4 2 4" xfId="3510"/>
    <cellStyle name="Normal 4 2 4 3" xfId="452"/>
    <cellStyle name="Normal 4 2 4 3 2" xfId="1082"/>
    <cellStyle name="Normal 4 2 4 3 2 2" xfId="3516"/>
    <cellStyle name="Normal 4 2 4 3 2 3" xfId="3515"/>
    <cellStyle name="Normal 4 2 4 3 3" xfId="3517"/>
    <cellStyle name="Normal 4 2 4 3 4" xfId="3514"/>
    <cellStyle name="Normal 4 2 4 4" xfId="610"/>
    <cellStyle name="Normal 4 2 4 4 2" xfId="1240"/>
    <cellStyle name="Normal 4 2 4 4 2 2" xfId="3520"/>
    <cellStyle name="Normal 4 2 4 4 2 3" xfId="3519"/>
    <cellStyle name="Normal 4 2 4 4 3" xfId="3521"/>
    <cellStyle name="Normal 4 2 4 4 4" xfId="3518"/>
    <cellStyle name="Normal 4 2 4 5" xfId="768"/>
    <cellStyle name="Normal 4 2 4 5 2" xfId="3523"/>
    <cellStyle name="Normal 4 2 4 5 3" xfId="3522"/>
    <cellStyle name="Normal 4 2 4 6" xfId="3524"/>
    <cellStyle name="Normal 4 2 4 7" xfId="3509"/>
    <cellStyle name="Normal 4 2 5" xfId="215"/>
    <cellStyle name="Normal 4 2 5 2" xfId="846"/>
    <cellStyle name="Normal 4 2 5 2 2" xfId="3527"/>
    <cellStyle name="Normal 4 2 5 2 3" xfId="3526"/>
    <cellStyle name="Normal 4 2 5 3" xfId="3528"/>
    <cellStyle name="Normal 4 2 5 4" xfId="3525"/>
    <cellStyle name="Normal 4 2 6" xfId="374"/>
    <cellStyle name="Normal 4 2 6 2" xfId="1004"/>
    <cellStyle name="Normal 4 2 6 2 2" xfId="3531"/>
    <cellStyle name="Normal 4 2 6 2 3" xfId="3530"/>
    <cellStyle name="Normal 4 2 6 3" xfId="3532"/>
    <cellStyle name="Normal 4 2 6 4" xfId="3529"/>
    <cellStyle name="Normal 4 2 7" xfId="532"/>
    <cellStyle name="Normal 4 2 7 2" xfId="1162"/>
    <cellStyle name="Normal 4 2 7 2 2" xfId="3535"/>
    <cellStyle name="Normal 4 2 7 2 3" xfId="3534"/>
    <cellStyle name="Normal 4 2 7 3" xfId="3536"/>
    <cellStyle name="Normal 4 2 7 4" xfId="3533"/>
    <cellStyle name="Normal 4 2 8" xfId="690"/>
    <cellStyle name="Normal 4 2 8 2" xfId="3538"/>
    <cellStyle name="Normal 4 2 8 3" xfId="3537"/>
    <cellStyle name="Normal 4 2 9" xfId="3539"/>
    <cellStyle name="Normal 4 3" xfId="66"/>
    <cellStyle name="Normal 4 3 2" xfId="144"/>
    <cellStyle name="Normal 4 3 2 2" xfId="300"/>
    <cellStyle name="Normal 4 3 2 2 2" xfId="931"/>
    <cellStyle name="Normal 4 3 2 2 2 2" xfId="3544"/>
    <cellStyle name="Normal 4 3 2 2 2 3" xfId="3543"/>
    <cellStyle name="Normal 4 3 2 2 3" xfId="3545"/>
    <cellStyle name="Normal 4 3 2 2 4" xfId="3542"/>
    <cellStyle name="Normal 4 3 2 3" xfId="459"/>
    <cellStyle name="Normal 4 3 2 3 2" xfId="1089"/>
    <cellStyle name="Normal 4 3 2 3 2 2" xfId="3548"/>
    <cellStyle name="Normal 4 3 2 3 2 3" xfId="3547"/>
    <cellStyle name="Normal 4 3 2 3 3" xfId="3549"/>
    <cellStyle name="Normal 4 3 2 3 4" xfId="3546"/>
    <cellStyle name="Normal 4 3 2 4" xfId="617"/>
    <cellStyle name="Normal 4 3 2 4 2" xfId="1247"/>
    <cellStyle name="Normal 4 3 2 4 2 2" xfId="3552"/>
    <cellStyle name="Normal 4 3 2 4 2 3" xfId="3551"/>
    <cellStyle name="Normal 4 3 2 4 3" xfId="3553"/>
    <cellStyle name="Normal 4 3 2 4 4" xfId="3550"/>
    <cellStyle name="Normal 4 3 2 5" xfId="775"/>
    <cellStyle name="Normal 4 3 2 5 2" xfId="3555"/>
    <cellStyle name="Normal 4 3 2 5 3" xfId="3554"/>
    <cellStyle name="Normal 4 3 2 6" xfId="3556"/>
    <cellStyle name="Normal 4 3 2 7" xfId="3541"/>
    <cellStyle name="Normal 4 3 3" xfId="222"/>
    <cellStyle name="Normal 4 3 3 2" xfId="853"/>
    <cellStyle name="Normal 4 3 3 2 2" xfId="3559"/>
    <cellStyle name="Normal 4 3 3 2 3" xfId="3558"/>
    <cellStyle name="Normal 4 3 3 3" xfId="3560"/>
    <cellStyle name="Normal 4 3 3 4" xfId="3557"/>
    <cellStyle name="Normal 4 3 4" xfId="381"/>
    <cellStyle name="Normal 4 3 4 2" xfId="1011"/>
    <cellStyle name="Normal 4 3 4 2 2" xfId="3563"/>
    <cellStyle name="Normal 4 3 4 2 3" xfId="3562"/>
    <cellStyle name="Normal 4 3 4 3" xfId="3564"/>
    <cellStyle name="Normal 4 3 4 4" xfId="3561"/>
    <cellStyle name="Normal 4 3 5" xfId="539"/>
    <cellStyle name="Normal 4 3 5 2" xfId="1169"/>
    <cellStyle name="Normal 4 3 5 2 2" xfId="3567"/>
    <cellStyle name="Normal 4 3 5 2 3" xfId="3566"/>
    <cellStyle name="Normal 4 3 5 3" xfId="3568"/>
    <cellStyle name="Normal 4 3 5 4" xfId="3565"/>
    <cellStyle name="Normal 4 3 6" xfId="697"/>
    <cellStyle name="Normal 4 3 6 2" xfId="3570"/>
    <cellStyle name="Normal 4 3 6 3" xfId="3569"/>
    <cellStyle name="Normal 4 3 7" xfId="3571"/>
    <cellStyle name="Normal 4 3 8" xfId="3540"/>
    <cellStyle name="Normal 4 4" xfId="92"/>
    <cellStyle name="Normal 4 4 2" xfId="170"/>
    <cellStyle name="Normal 4 4 2 2" xfId="326"/>
    <cellStyle name="Normal 4 4 2 2 2" xfId="957"/>
    <cellStyle name="Normal 4 4 2 2 2 2" xfId="3576"/>
    <cellStyle name="Normal 4 4 2 2 2 3" xfId="3575"/>
    <cellStyle name="Normal 4 4 2 2 3" xfId="3577"/>
    <cellStyle name="Normal 4 4 2 2 4" xfId="3574"/>
    <cellStyle name="Normal 4 4 2 3" xfId="485"/>
    <cellStyle name="Normal 4 4 2 3 2" xfId="1115"/>
    <cellStyle name="Normal 4 4 2 3 2 2" xfId="3580"/>
    <cellStyle name="Normal 4 4 2 3 2 3" xfId="3579"/>
    <cellStyle name="Normal 4 4 2 3 3" xfId="3581"/>
    <cellStyle name="Normal 4 4 2 3 4" xfId="3578"/>
    <cellStyle name="Normal 4 4 2 4" xfId="643"/>
    <cellStyle name="Normal 4 4 2 4 2" xfId="1273"/>
    <cellStyle name="Normal 4 4 2 4 2 2" xfId="3584"/>
    <cellStyle name="Normal 4 4 2 4 2 3" xfId="3583"/>
    <cellStyle name="Normal 4 4 2 4 3" xfId="3585"/>
    <cellStyle name="Normal 4 4 2 4 4" xfId="3582"/>
    <cellStyle name="Normal 4 4 2 5" xfId="801"/>
    <cellStyle name="Normal 4 4 2 5 2" xfId="3587"/>
    <cellStyle name="Normal 4 4 2 5 3" xfId="3586"/>
    <cellStyle name="Normal 4 4 2 6" xfId="3588"/>
    <cellStyle name="Normal 4 4 2 7" xfId="3573"/>
    <cellStyle name="Normal 4 4 3" xfId="248"/>
    <cellStyle name="Normal 4 4 3 2" xfId="879"/>
    <cellStyle name="Normal 4 4 3 2 2" xfId="3591"/>
    <cellStyle name="Normal 4 4 3 2 3" xfId="3590"/>
    <cellStyle name="Normal 4 4 3 3" xfId="3592"/>
    <cellStyle name="Normal 4 4 3 4" xfId="3589"/>
    <cellStyle name="Normal 4 4 4" xfId="407"/>
    <cellStyle name="Normal 4 4 4 2" xfId="1037"/>
    <cellStyle name="Normal 4 4 4 2 2" xfId="3595"/>
    <cellStyle name="Normal 4 4 4 2 3" xfId="3594"/>
    <cellStyle name="Normal 4 4 4 3" xfId="3596"/>
    <cellStyle name="Normal 4 4 4 4" xfId="3593"/>
    <cellStyle name="Normal 4 4 5" xfId="565"/>
    <cellStyle name="Normal 4 4 5 2" xfId="1195"/>
    <cellStyle name="Normal 4 4 5 2 2" xfId="3599"/>
    <cellStyle name="Normal 4 4 5 2 3" xfId="3598"/>
    <cellStyle name="Normal 4 4 5 3" xfId="3600"/>
    <cellStyle name="Normal 4 4 5 4" xfId="3597"/>
    <cellStyle name="Normal 4 4 6" xfId="723"/>
    <cellStyle name="Normal 4 4 6 2" xfId="3602"/>
    <cellStyle name="Normal 4 4 6 3" xfId="3601"/>
    <cellStyle name="Normal 4 4 7" xfId="3603"/>
    <cellStyle name="Normal 4 4 8" xfId="3572"/>
    <cellStyle name="Normal 4 5" xfId="118"/>
    <cellStyle name="Normal 4 5 2" xfId="274"/>
    <cellStyle name="Normal 4 5 2 2" xfId="905"/>
    <cellStyle name="Normal 4 5 2 2 2" xfId="3607"/>
    <cellStyle name="Normal 4 5 2 2 3" xfId="3606"/>
    <cellStyle name="Normal 4 5 2 3" xfId="3608"/>
    <cellStyle name="Normal 4 5 2 4" xfId="3605"/>
    <cellStyle name="Normal 4 5 3" xfId="433"/>
    <cellStyle name="Normal 4 5 3 2" xfId="1063"/>
    <cellStyle name="Normal 4 5 3 2 2" xfId="3611"/>
    <cellStyle name="Normal 4 5 3 2 3" xfId="3610"/>
    <cellStyle name="Normal 4 5 3 3" xfId="3612"/>
    <cellStyle name="Normal 4 5 3 4" xfId="3609"/>
    <cellStyle name="Normal 4 5 4" xfId="591"/>
    <cellStyle name="Normal 4 5 4 2" xfId="1221"/>
    <cellStyle name="Normal 4 5 4 2 2" xfId="3615"/>
    <cellStyle name="Normal 4 5 4 2 3" xfId="3614"/>
    <cellStyle name="Normal 4 5 4 3" xfId="3616"/>
    <cellStyle name="Normal 4 5 4 4" xfId="3613"/>
    <cellStyle name="Normal 4 5 5" xfId="749"/>
    <cellStyle name="Normal 4 5 5 2" xfId="3618"/>
    <cellStyle name="Normal 4 5 5 3" xfId="3617"/>
    <cellStyle name="Normal 4 5 6" xfId="3619"/>
    <cellStyle name="Normal 4 5 7" xfId="3604"/>
    <cellStyle name="Normal 4 6" xfId="196"/>
    <cellStyle name="Normal 4 6 2" xfId="827"/>
    <cellStyle name="Normal 4 6 2 2" xfId="3622"/>
    <cellStyle name="Normal 4 6 2 3" xfId="3621"/>
    <cellStyle name="Normal 4 6 3" xfId="3623"/>
    <cellStyle name="Normal 4 6 4" xfId="3620"/>
    <cellStyle name="Normal 4 7" xfId="355"/>
    <cellStyle name="Normal 4 7 2" xfId="985"/>
    <cellStyle name="Normal 4 7 2 2" xfId="3626"/>
    <cellStyle name="Normal 4 7 2 3" xfId="3625"/>
    <cellStyle name="Normal 4 7 3" xfId="3627"/>
    <cellStyle name="Normal 4 7 4" xfId="3624"/>
    <cellStyle name="Normal 4 8" xfId="513"/>
    <cellStyle name="Normal 4 8 2" xfId="1143"/>
    <cellStyle name="Normal 4 8 2 2" xfId="3630"/>
    <cellStyle name="Normal 4 8 2 3" xfId="3629"/>
    <cellStyle name="Normal 4 8 3" xfId="3631"/>
    <cellStyle name="Normal 4 8 4" xfId="3628"/>
    <cellStyle name="Normal 4 9" xfId="671"/>
    <cellStyle name="Normal 4 9 2" xfId="3633"/>
    <cellStyle name="Normal 4 9 3" xfId="3632"/>
    <cellStyle name="Normal 5" xfId="26"/>
    <cellStyle name="Normal 5 10" xfId="3635"/>
    <cellStyle name="Normal 5 11" xfId="3634"/>
    <cellStyle name="Normal 5 2" xfId="57"/>
    <cellStyle name="Normal 5 3" xfId="70"/>
    <cellStyle name="Normal 5 3 2" xfId="148"/>
    <cellStyle name="Normal 5 3 2 2" xfId="304"/>
    <cellStyle name="Normal 5 3 2 2 2" xfId="935"/>
    <cellStyle name="Normal 5 3 2 2 2 2" xfId="3640"/>
    <cellStyle name="Normal 5 3 2 2 2 3" xfId="3639"/>
    <cellStyle name="Normal 5 3 2 2 3" xfId="3641"/>
    <cellStyle name="Normal 5 3 2 2 4" xfId="3638"/>
    <cellStyle name="Normal 5 3 2 3" xfId="463"/>
    <cellStyle name="Normal 5 3 2 3 2" xfId="1093"/>
    <cellStyle name="Normal 5 3 2 3 2 2" xfId="3644"/>
    <cellStyle name="Normal 5 3 2 3 2 3" xfId="3643"/>
    <cellStyle name="Normal 5 3 2 3 3" xfId="3645"/>
    <cellStyle name="Normal 5 3 2 3 4" xfId="3642"/>
    <cellStyle name="Normal 5 3 2 4" xfId="621"/>
    <cellStyle name="Normal 5 3 2 4 2" xfId="1251"/>
    <cellStyle name="Normal 5 3 2 4 2 2" xfId="3648"/>
    <cellStyle name="Normal 5 3 2 4 2 3" xfId="3647"/>
    <cellStyle name="Normal 5 3 2 4 3" xfId="3649"/>
    <cellStyle name="Normal 5 3 2 4 4" xfId="3646"/>
    <cellStyle name="Normal 5 3 2 5" xfId="779"/>
    <cellStyle name="Normal 5 3 2 5 2" xfId="3651"/>
    <cellStyle name="Normal 5 3 2 5 3" xfId="3650"/>
    <cellStyle name="Normal 5 3 2 6" xfId="3652"/>
    <cellStyle name="Normal 5 3 2 7" xfId="3637"/>
    <cellStyle name="Normal 5 3 3" xfId="226"/>
    <cellStyle name="Normal 5 3 3 2" xfId="857"/>
    <cellStyle name="Normal 5 3 3 2 2" xfId="3655"/>
    <cellStyle name="Normal 5 3 3 2 3" xfId="3654"/>
    <cellStyle name="Normal 5 3 3 3" xfId="3656"/>
    <cellStyle name="Normal 5 3 3 4" xfId="3653"/>
    <cellStyle name="Normal 5 3 4" xfId="385"/>
    <cellStyle name="Normal 5 3 4 2" xfId="1015"/>
    <cellStyle name="Normal 5 3 4 2 2" xfId="3659"/>
    <cellStyle name="Normal 5 3 4 2 3" xfId="3658"/>
    <cellStyle name="Normal 5 3 4 3" xfId="3660"/>
    <cellStyle name="Normal 5 3 4 4" xfId="3657"/>
    <cellStyle name="Normal 5 3 5" xfId="543"/>
    <cellStyle name="Normal 5 3 5 2" xfId="1173"/>
    <cellStyle name="Normal 5 3 5 2 2" xfId="3663"/>
    <cellStyle name="Normal 5 3 5 2 3" xfId="3662"/>
    <cellStyle name="Normal 5 3 5 3" xfId="3664"/>
    <cellStyle name="Normal 5 3 5 4" xfId="3661"/>
    <cellStyle name="Normal 5 3 6" xfId="701"/>
    <cellStyle name="Normal 5 3 6 2" xfId="3666"/>
    <cellStyle name="Normal 5 3 6 3" xfId="3665"/>
    <cellStyle name="Normal 5 3 7" xfId="3667"/>
    <cellStyle name="Normal 5 3 8" xfId="3636"/>
    <cellStyle name="Normal 5 4" xfId="96"/>
    <cellStyle name="Normal 5 4 2" xfId="174"/>
    <cellStyle name="Normal 5 4 2 2" xfId="330"/>
    <cellStyle name="Normal 5 4 2 2 2" xfId="961"/>
    <cellStyle name="Normal 5 4 2 2 2 2" xfId="3672"/>
    <cellStyle name="Normal 5 4 2 2 2 3" xfId="3671"/>
    <cellStyle name="Normal 5 4 2 2 3" xfId="3673"/>
    <cellStyle name="Normal 5 4 2 2 4" xfId="3670"/>
    <cellStyle name="Normal 5 4 2 3" xfId="489"/>
    <cellStyle name="Normal 5 4 2 3 2" xfId="1119"/>
    <cellStyle name="Normal 5 4 2 3 2 2" xfId="3676"/>
    <cellStyle name="Normal 5 4 2 3 2 3" xfId="3675"/>
    <cellStyle name="Normal 5 4 2 3 3" xfId="3677"/>
    <cellStyle name="Normal 5 4 2 3 4" xfId="3674"/>
    <cellStyle name="Normal 5 4 2 4" xfId="647"/>
    <cellStyle name="Normal 5 4 2 4 2" xfId="1277"/>
    <cellStyle name="Normal 5 4 2 4 2 2" xfId="3680"/>
    <cellStyle name="Normal 5 4 2 4 2 3" xfId="3679"/>
    <cellStyle name="Normal 5 4 2 4 3" xfId="3681"/>
    <cellStyle name="Normal 5 4 2 4 4" xfId="3678"/>
    <cellStyle name="Normal 5 4 2 5" xfId="805"/>
    <cellStyle name="Normal 5 4 2 5 2" xfId="3683"/>
    <cellStyle name="Normal 5 4 2 5 3" xfId="3682"/>
    <cellStyle name="Normal 5 4 2 6" xfId="3684"/>
    <cellStyle name="Normal 5 4 2 7" xfId="3669"/>
    <cellStyle name="Normal 5 4 3" xfId="252"/>
    <cellStyle name="Normal 5 4 3 2" xfId="883"/>
    <cellStyle name="Normal 5 4 3 2 2" xfId="3687"/>
    <cellStyle name="Normal 5 4 3 2 3" xfId="3686"/>
    <cellStyle name="Normal 5 4 3 3" xfId="3688"/>
    <cellStyle name="Normal 5 4 3 4" xfId="3685"/>
    <cellStyle name="Normal 5 4 4" xfId="411"/>
    <cellStyle name="Normal 5 4 4 2" xfId="1041"/>
    <cellStyle name="Normal 5 4 4 2 2" xfId="3691"/>
    <cellStyle name="Normal 5 4 4 2 3" xfId="3690"/>
    <cellStyle name="Normal 5 4 4 3" xfId="3692"/>
    <cellStyle name="Normal 5 4 4 4" xfId="3689"/>
    <cellStyle name="Normal 5 4 5" xfId="569"/>
    <cellStyle name="Normal 5 4 5 2" xfId="1199"/>
    <cellStyle name="Normal 5 4 5 2 2" xfId="3695"/>
    <cellStyle name="Normal 5 4 5 2 3" xfId="3696"/>
    <cellStyle name="Normal 5 4 5 2 4" xfId="3694"/>
    <cellStyle name="Normal 5 4 5 3" xfId="3697"/>
    <cellStyle name="Normal 5 4 5 4" xfId="3693"/>
    <cellStyle name="Normal 5 4 6" xfId="727"/>
    <cellStyle name="Normal 5 4 6 2" xfId="3699"/>
    <cellStyle name="Normal 5 4 6 3" xfId="3698"/>
    <cellStyle name="Normal 5 4 7" xfId="3700"/>
    <cellStyle name="Normal 5 4 8" xfId="3668"/>
    <cellStyle name="Normal 5 5" xfId="122"/>
    <cellStyle name="Normal 5 5 2" xfId="278"/>
    <cellStyle name="Normal 5 5 2 2" xfId="909"/>
    <cellStyle name="Normal 5 5 2 2 2" xfId="3704"/>
    <cellStyle name="Normal 5 5 2 2 3" xfId="3703"/>
    <cellStyle name="Normal 5 5 2 3" xfId="3705"/>
    <cellStyle name="Normal 5 5 2 4" xfId="3702"/>
    <cellStyle name="Normal 5 5 3" xfId="437"/>
    <cellStyle name="Normal 5 5 3 2" xfId="1067"/>
    <cellStyle name="Normal 5 5 3 2 2" xfId="3708"/>
    <cellStyle name="Normal 5 5 3 2 3" xfId="3707"/>
    <cellStyle name="Normal 5 5 3 3" xfId="3709"/>
    <cellStyle name="Normal 5 5 3 4" xfId="3706"/>
    <cellStyle name="Normal 5 5 4" xfId="595"/>
    <cellStyle name="Normal 5 5 4 2" xfId="1225"/>
    <cellStyle name="Normal 5 5 4 2 2" xfId="3712"/>
    <cellStyle name="Normal 5 5 4 2 3" xfId="3711"/>
    <cellStyle name="Normal 5 5 4 3" xfId="3713"/>
    <cellStyle name="Normal 5 5 4 4" xfId="3710"/>
    <cellStyle name="Normal 5 5 5" xfId="753"/>
    <cellStyle name="Normal 5 5 5 2" xfId="3715"/>
    <cellStyle name="Normal 5 5 5 3" xfId="3714"/>
    <cellStyle name="Normal 5 5 6" xfId="3716"/>
    <cellStyle name="Normal 5 5 7" xfId="3701"/>
    <cellStyle name="Normal 5 6" xfId="200"/>
    <cellStyle name="Normal 5 6 2" xfId="831"/>
    <cellStyle name="Normal 5 6 2 2" xfId="3719"/>
    <cellStyle name="Normal 5 6 2 3" xfId="3718"/>
    <cellStyle name="Normal 5 6 3" xfId="3720"/>
    <cellStyle name="Normal 5 6 4" xfId="3717"/>
    <cellStyle name="Normal 5 7" xfId="359"/>
    <cellStyle name="Normal 5 7 2" xfId="989"/>
    <cellStyle name="Normal 5 7 2 2" xfId="3723"/>
    <cellStyle name="Normal 5 7 2 3" xfId="3722"/>
    <cellStyle name="Normal 5 7 3" xfId="3724"/>
    <cellStyle name="Normal 5 7 4" xfId="3721"/>
    <cellStyle name="Normal 5 8" xfId="517"/>
    <cellStyle name="Normal 5 8 2" xfId="1147"/>
    <cellStyle name="Normal 5 8 2 2" xfId="3727"/>
    <cellStyle name="Normal 5 8 2 3" xfId="3726"/>
    <cellStyle name="Normal 5 8 3" xfId="3728"/>
    <cellStyle name="Normal 5 8 4" xfId="3725"/>
    <cellStyle name="Normal 5 9" xfId="675"/>
    <cellStyle name="Normal 5 9 2" xfId="3730"/>
    <cellStyle name="Normal 5 9 3" xfId="3729"/>
    <cellStyle name="Normal 6" xfId="346"/>
    <cellStyle name="Normal 6 2" xfId="505"/>
    <cellStyle name="Normal 6 2 2" xfId="1135"/>
    <cellStyle name="Normal 6 2 2 2" xfId="3734"/>
    <cellStyle name="Normal 6 2 2 3" xfId="3733"/>
    <cellStyle name="Normal 6 2 3" xfId="3735"/>
    <cellStyle name="Normal 6 2 4" xfId="3732"/>
    <cellStyle name="Normal 6 3" xfId="663"/>
    <cellStyle name="Normal 6 3 2" xfId="1293"/>
    <cellStyle name="Normal 6 3 2 2" xfId="3738"/>
    <cellStyle name="Normal 6 3 2 3" xfId="3737"/>
    <cellStyle name="Normal 6 3 3" xfId="1298"/>
    <cellStyle name="Normal 6 3 3 2" xfId="3739"/>
    <cellStyle name="Normal 6 3 4" xfId="1302"/>
    <cellStyle name="Normal 6 3 4 2" xfId="3740"/>
    <cellStyle name="Normal 6 3 5" xfId="1306"/>
    <cellStyle name="Normal 6 3 5 2" xfId="3741"/>
    <cellStyle name="Normal 6 3 6" xfId="3742"/>
    <cellStyle name="Normal 6 3 7" xfId="3743"/>
    <cellStyle name="Normal 6 3 8" xfId="3736"/>
    <cellStyle name="Normal 6 4" xfId="977"/>
    <cellStyle name="Normal 6 4 2" xfId="3745"/>
    <cellStyle name="Normal 6 4 3" xfId="3744"/>
    <cellStyle name="Normal 6 5" xfId="3746"/>
    <cellStyle name="Normal 6 6" xfId="3731"/>
    <cellStyle name="Normal 7" xfId="1296"/>
    <cellStyle name="Normal 7 2" xfId="3747"/>
    <cellStyle name="Normal 8" xfId="1300"/>
    <cellStyle name="Normal 8 2" xfId="3748"/>
    <cellStyle name="Normal 9" xfId="1304"/>
    <cellStyle name="Normal 9 2" xfId="3749"/>
    <cellStyle name="Porcentual 2" xfId="7"/>
    <cellStyle name="Porcentual 2 10" xfId="670"/>
    <cellStyle name="Porcentual 2 10 2" xfId="3752"/>
    <cellStyle name="Porcentual 2 10 3" xfId="3751"/>
    <cellStyle name="Porcentual 2 11" xfId="21"/>
    <cellStyle name="Porcentual 2 11 2" xfId="3753"/>
    <cellStyle name="Porcentual 2 12" xfId="3750"/>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2 2 2" xfId="3758"/>
    <cellStyle name="Porcentual 2 4 2 2 2 3" xfId="3757"/>
    <cellStyle name="Porcentual 2 4 2 2 3" xfId="3759"/>
    <cellStyle name="Porcentual 2 4 2 2 4" xfId="3756"/>
    <cellStyle name="Porcentual 2 4 2 3" xfId="458"/>
    <cellStyle name="Porcentual 2 4 2 3 2" xfId="1088"/>
    <cellStyle name="Porcentual 2 4 2 3 2 2" xfId="3762"/>
    <cellStyle name="Porcentual 2 4 2 3 2 3" xfId="3761"/>
    <cellStyle name="Porcentual 2 4 2 3 3" xfId="3763"/>
    <cellStyle name="Porcentual 2 4 2 3 4" xfId="3760"/>
    <cellStyle name="Porcentual 2 4 2 4" xfId="616"/>
    <cellStyle name="Porcentual 2 4 2 4 2" xfId="1246"/>
    <cellStyle name="Porcentual 2 4 2 4 2 2" xfId="3766"/>
    <cellStyle name="Porcentual 2 4 2 4 2 3" xfId="3765"/>
    <cellStyle name="Porcentual 2 4 2 4 3" xfId="3767"/>
    <cellStyle name="Porcentual 2 4 2 4 4" xfId="3764"/>
    <cellStyle name="Porcentual 2 4 2 5" xfId="774"/>
    <cellStyle name="Porcentual 2 4 2 5 2" xfId="3769"/>
    <cellStyle name="Porcentual 2 4 2 5 3" xfId="3768"/>
    <cellStyle name="Porcentual 2 4 2 6" xfId="3770"/>
    <cellStyle name="Porcentual 2 4 2 7" xfId="3755"/>
    <cellStyle name="Porcentual 2 4 3" xfId="221"/>
    <cellStyle name="Porcentual 2 4 3 2" xfId="852"/>
    <cellStyle name="Porcentual 2 4 3 2 2" xfId="3773"/>
    <cellStyle name="Porcentual 2 4 3 2 3" xfId="3772"/>
    <cellStyle name="Porcentual 2 4 3 3" xfId="3774"/>
    <cellStyle name="Porcentual 2 4 3 4" xfId="3771"/>
    <cellStyle name="Porcentual 2 4 4" xfId="380"/>
    <cellStyle name="Porcentual 2 4 4 2" xfId="1010"/>
    <cellStyle name="Porcentual 2 4 4 2 2" xfId="3777"/>
    <cellStyle name="Porcentual 2 4 4 2 3" xfId="3776"/>
    <cellStyle name="Porcentual 2 4 4 3" xfId="3778"/>
    <cellStyle name="Porcentual 2 4 4 4" xfId="3775"/>
    <cellStyle name="Porcentual 2 4 5" xfId="538"/>
    <cellStyle name="Porcentual 2 4 5 2" xfId="1168"/>
    <cellStyle name="Porcentual 2 4 5 2 2" xfId="3781"/>
    <cellStyle name="Porcentual 2 4 5 2 3" xfId="3780"/>
    <cellStyle name="Porcentual 2 4 5 3" xfId="3782"/>
    <cellStyle name="Porcentual 2 4 5 4" xfId="3779"/>
    <cellStyle name="Porcentual 2 4 6" xfId="696"/>
    <cellStyle name="Porcentual 2 4 6 2" xfId="3784"/>
    <cellStyle name="Porcentual 2 4 6 3" xfId="3783"/>
    <cellStyle name="Porcentual 2 4 7" xfId="3785"/>
    <cellStyle name="Porcentual 2 4 8" xfId="3754"/>
    <cellStyle name="Porcentual 2 5" xfId="91"/>
    <cellStyle name="Porcentual 2 5 2" xfId="169"/>
    <cellStyle name="Porcentual 2 5 2 2" xfId="325"/>
    <cellStyle name="Porcentual 2 5 2 2 2" xfId="956"/>
    <cellStyle name="Porcentual 2 5 2 2 2 2" xfId="3790"/>
    <cellStyle name="Porcentual 2 5 2 2 2 3" xfId="3789"/>
    <cellStyle name="Porcentual 2 5 2 2 3" xfId="3791"/>
    <cellStyle name="Porcentual 2 5 2 2 4" xfId="3788"/>
    <cellStyle name="Porcentual 2 5 2 3" xfId="484"/>
    <cellStyle name="Porcentual 2 5 2 3 2" xfId="1114"/>
    <cellStyle name="Porcentual 2 5 2 3 2 2" xfId="3794"/>
    <cellStyle name="Porcentual 2 5 2 3 2 3" xfId="3793"/>
    <cellStyle name="Porcentual 2 5 2 3 3" xfId="3795"/>
    <cellStyle name="Porcentual 2 5 2 3 4" xfId="3792"/>
    <cellStyle name="Porcentual 2 5 2 4" xfId="642"/>
    <cellStyle name="Porcentual 2 5 2 4 2" xfId="1272"/>
    <cellStyle name="Porcentual 2 5 2 4 2 2" xfId="3798"/>
    <cellStyle name="Porcentual 2 5 2 4 2 3" xfId="3797"/>
    <cellStyle name="Porcentual 2 5 2 4 3" xfId="3799"/>
    <cellStyle name="Porcentual 2 5 2 4 4" xfId="3796"/>
    <cellStyle name="Porcentual 2 5 2 5" xfId="800"/>
    <cellStyle name="Porcentual 2 5 2 5 2" xfId="3801"/>
    <cellStyle name="Porcentual 2 5 2 5 3" xfId="3800"/>
    <cellStyle name="Porcentual 2 5 2 6" xfId="3802"/>
    <cellStyle name="Porcentual 2 5 2 7" xfId="3787"/>
    <cellStyle name="Porcentual 2 5 3" xfId="247"/>
    <cellStyle name="Porcentual 2 5 3 2" xfId="878"/>
    <cellStyle name="Porcentual 2 5 3 2 2" xfId="3805"/>
    <cellStyle name="Porcentual 2 5 3 2 3" xfId="3804"/>
    <cellStyle name="Porcentual 2 5 3 3" xfId="3806"/>
    <cellStyle name="Porcentual 2 5 3 4" xfId="3803"/>
    <cellStyle name="Porcentual 2 5 4" xfId="406"/>
    <cellStyle name="Porcentual 2 5 4 2" xfId="1036"/>
    <cellStyle name="Porcentual 2 5 4 2 2" xfId="3809"/>
    <cellStyle name="Porcentual 2 5 4 2 3" xfId="3808"/>
    <cellStyle name="Porcentual 2 5 4 3" xfId="3810"/>
    <cellStyle name="Porcentual 2 5 4 4" xfId="3807"/>
    <cellStyle name="Porcentual 2 5 5" xfId="564"/>
    <cellStyle name="Porcentual 2 5 5 2" xfId="1194"/>
    <cellStyle name="Porcentual 2 5 5 2 2" xfId="3813"/>
    <cellStyle name="Porcentual 2 5 5 2 3" xfId="3812"/>
    <cellStyle name="Porcentual 2 5 5 3" xfId="3814"/>
    <cellStyle name="Porcentual 2 5 5 4" xfId="3811"/>
    <cellStyle name="Porcentual 2 5 6" xfId="722"/>
    <cellStyle name="Porcentual 2 5 6 2" xfId="3816"/>
    <cellStyle name="Porcentual 2 5 6 3" xfId="3815"/>
    <cellStyle name="Porcentual 2 5 7" xfId="3817"/>
    <cellStyle name="Porcentual 2 5 8" xfId="3786"/>
    <cellStyle name="Porcentual 2 6" xfId="117"/>
    <cellStyle name="Porcentual 2 6 2" xfId="273"/>
    <cellStyle name="Porcentual 2 6 2 2" xfId="904"/>
    <cellStyle name="Porcentual 2 6 2 2 2" xfId="3821"/>
    <cellStyle name="Porcentual 2 6 2 2 3" xfId="3820"/>
    <cellStyle name="Porcentual 2 6 2 3" xfId="3822"/>
    <cellStyle name="Porcentual 2 6 2 4" xfId="3819"/>
    <cellStyle name="Porcentual 2 6 3" xfId="432"/>
    <cellStyle name="Porcentual 2 6 3 2" xfId="1062"/>
    <cellStyle name="Porcentual 2 6 3 2 2" xfId="3825"/>
    <cellStyle name="Porcentual 2 6 3 2 3" xfId="3824"/>
    <cellStyle name="Porcentual 2 6 3 3" xfId="3826"/>
    <cellStyle name="Porcentual 2 6 3 4" xfId="3823"/>
    <cellStyle name="Porcentual 2 6 4" xfId="590"/>
    <cellStyle name="Porcentual 2 6 4 2" xfId="1220"/>
    <cellStyle name="Porcentual 2 6 4 2 2" xfId="3829"/>
    <cellStyle name="Porcentual 2 6 4 2 3" xfId="3828"/>
    <cellStyle name="Porcentual 2 6 4 3" xfId="3830"/>
    <cellStyle name="Porcentual 2 6 4 4" xfId="3827"/>
    <cellStyle name="Porcentual 2 6 5" xfId="748"/>
    <cellStyle name="Porcentual 2 6 5 2" xfId="3832"/>
    <cellStyle name="Porcentual 2 6 5 3" xfId="3831"/>
    <cellStyle name="Porcentual 2 6 6" xfId="3833"/>
    <cellStyle name="Porcentual 2 6 7" xfId="3818"/>
    <cellStyle name="Porcentual 2 7" xfId="195"/>
    <cellStyle name="Porcentual 2 7 2" xfId="826"/>
    <cellStyle name="Porcentual 2 7 2 2" xfId="3836"/>
    <cellStyle name="Porcentual 2 7 2 3" xfId="3835"/>
    <cellStyle name="Porcentual 2 7 3" xfId="3837"/>
    <cellStyle name="Porcentual 2 7 4" xfId="3834"/>
    <cellStyle name="Porcentual 2 8" xfId="354"/>
    <cellStyle name="Porcentual 2 8 2" xfId="984"/>
    <cellStyle name="Porcentual 2 8 2 2" xfId="3840"/>
    <cellStyle name="Porcentual 2 8 2 3" xfId="3839"/>
    <cellStyle name="Porcentual 2 8 3" xfId="3841"/>
    <cellStyle name="Porcentual 2 8 4" xfId="3838"/>
    <cellStyle name="Porcentual 2 9" xfId="512"/>
    <cellStyle name="Porcentual 2 9 2" xfId="1142"/>
    <cellStyle name="Porcentual 2 9 2 2" xfId="3844"/>
    <cellStyle name="Porcentual 2 9 2 3" xfId="3843"/>
    <cellStyle name="Porcentual 2 9 3" xfId="3845"/>
    <cellStyle name="Porcentual 2 9 4" xfId="3842"/>
    <cellStyle name="TableStyleLight1" xfId="8"/>
    <cellStyle name="TableStyleLight1 2" xfId="30"/>
    <cellStyle name="TableStyleLight1 3" xfId="1299"/>
    <cellStyle name="TableStyleLight1 4" xfId="1303"/>
    <cellStyle name="TableStyleLight1 5" xfId="1307"/>
    <cellStyle name="TableStyleLight1 6" xfId="384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680357</xdr:colOff>
      <xdr:row>0</xdr:row>
      <xdr:rowOff>229960</xdr:rowOff>
    </xdr:from>
    <xdr:ext cx="847725" cy="727983"/>
    <xdr:pic>
      <xdr:nvPicPr>
        <xdr:cNvPr id="2" name="2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57" y="163285"/>
          <a:ext cx="847725" cy="727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680357</xdr:colOff>
      <xdr:row>1</xdr:row>
      <xdr:rowOff>7422</xdr:rowOff>
    </xdr:from>
    <xdr:ext cx="809007" cy="694734"/>
    <xdr:pic>
      <xdr:nvPicPr>
        <xdr:cNvPr id="2" name="2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57" y="169347"/>
          <a:ext cx="809007" cy="6947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280147</xdr:colOff>
      <xdr:row>0</xdr:row>
      <xdr:rowOff>145677</xdr:rowOff>
    </xdr:from>
    <xdr:ext cx="847725" cy="727983"/>
    <xdr:pic>
      <xdr:nvPicPr>
        <xdr:cNvPr id="2" name="2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147" y="145677"/>
          <a:ext cx="847725" cy="727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303959</xdr:colOff>
      <xdr:row>118</xdr:row>
      <xdr:rowOff>74240</xdr:rowOff>
    </xdr:from>
    <xdr:ext cx="847725" cy="727983"/>
    <xdr:pic>
      <xdr:nvPicPr>
        <xdr:cNvPr id="3" name="2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959" y="54490565"/>
          <a:ext cx="847725" cy="727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680357</xdr:colOff>
      <xdr:row>1</xdr:row>
      <xdr:rowOff>7422</xdr:rowOff>
    </xdr:from>
    <xdr:ext cx="809007" cy="694734"/>
    <xdr:pic>
      <xdr:nvPicPr>
        <xdr:cNvPr id="2" name="2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57" y="163286"/>
          <a:ext cx="809007" cy="6947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nrozo\Mis%20documentos\Downloads\Plan%20de%20Adquisiciones%20%202018%20diciembre%2026%20de%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quintero\Downloads\Plan%20de%20Adquisiciones%20%202018%20INVERSION%20VERSI&#211;N%201-%2005%20diciembre%20borrador%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mquintero\Downloads\Plan%20de%20Adquisiciones%20%202018%20INVERSION%20proyecto%201039%20diciembre%2011%20de%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SECOP"/>
      <sheetName val="listas"/>
    </sheetNames>
    <sheetDataSet>
      <sheetData sheetId="0"/>
      <sheetData sheetId="1"/>
      <sheetData sheetId="2"/>
      <sheetData sheetId="3">
        <row r="1">
          <cell r="B1" t="str">
            <v>CCE-02</v>
          </cell>
          <cell r="C1" t="str">
            <v>Licitación Pública</v>
          </cell>
        </row>
        <row r="2">
          <cell r="B2" t="str">
            <v>CCE-03</v>
          </cell>
          <cell r="C2" t="str">
            <v>Concurso de méritos con precalificación</v>
          </cell>
        </row>
        <row r="3">
          <cell r="B3" t="str">
            <v>CCE-04</v>
          </cell>
          <cell r="C3" t="str">
            <v>Concurso de méritos abierto</v>
          </cell>
        </row>
        <row r="4">
          <cell r="B4" t="str">
            <v>CCE-05</v>
          </cell>
          <cell r="C4" t="str">
            <v>Contratación directa</v>
          </cell>
        </row>
        <row r="5">
          <cell r="B5" t="str">
            <v>CCE-06</v>
          </cell>
          <cell r="C5" t="str">
            <v>Selección abreviada menor cuantía</v>
          </cell>
        </row>
        <row r="6">
          <cell r="B6" t="str">
            <v>CCE-07</v>
          </cell>
          <cell r="C6" t="str">
            <v>Selección abreviada subasta inversa</v>
          </cell>
        </row>
        <row r="7">
          <cell r="B7" t="str">
            <v>CCE-10</v>
          </cell>
          <cell r="C7" t="str">
            <v>Mínima cuantía</v>
          </cell>
        </row>
        <row r="8">
          <cell r="B8" t="str">
            <v>CCE-99</v>
          </cell>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B1" t="str">
            <v>CCE-02</v>
          </cell>
          <cell r="C1" t="str">
            <v>Licitación Pública</v>
          </cell>
        </row>
        <row r="2">
          <cell r="B2" t="str">
            <v>CCE-03</v>
          </cell>
          <cell r="C2" t="str">
            <v>Concurso de méritos con precalificación</v>
          </cell>
        </row>
        <row r="3">
          <cell r="B3" t="str">
            <v>CCE-04</v>
          </cell>
          <cell r="C3" t="str">
            <v>Concurso de méritos abierto</v>
          </cell>
        </row>
        <row r="4">
          <cell r="B4" t="str">
            <v>CCE-05</v>
          </cell>
          <cell r="C4" t="str">
            <v>Contratación directa</v>
          </cell>
        </row>
        <row r="5">
          <cell r="B5" t="str">
            <v>CCE-06</v>
          </cell>
          <cell r="C5" t="str">
            <v>Selección abreviada menor cuantía</v>
          </cell>
        </row>
        <row r="6">
          <cell r="B6" t="str">
            <v>CCE-07</v>
          </cell>
          <cell r="C6" t="str">
            <v>Selección abreviada subasta inversa</v>
          </cell>
        </row>
        <row r="7">
          <cell r="B7" t="str">
            <v>CCE-10</v>
          </cell>
          <cell r="C7" t="str">
            <v>Mínima cuantía</v>
          </cell>
        </row>
        <row r="8">
          <cell r="B8" t="str">
            <v>CCE-99</v>
          </cell>
          <cell r="C8" t="str">
            <v>Selección abreviada- acuerdo marco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1039"/>
      <sheetName val="SECOP"/>
      <sheetName val="listas"/>
    </sheetNames>
    <sheetDataSet>
      <sheetData sheetId="0"/>
      <sheetData sheetId="1"/>
      <sheetData sheetId="2"/>
      <sheetData sheetId="3">
        <row r="1">
          <cell r="B1" t="str">
            <v>CCE-02</v>
          </cell>
          <cell r="C1" t="str">
            <v>Licitación Pública</v>
          </cell>
        </row>
        <row r="2">
          <cell r="B2" t="str">
            <v>CCE-03</v>
          </cell>
          <cell r="C2" t="str">
            <v>Concurso de méritos con precalificación</v>
          </cell>
        </row>
        <row r="3">
          <cell r="B3" t="str">
            <v>CCE-04</v>
          </cell>
          <cell r="C3" t="str">
            <v>Concurso de méritos abierto</v>
          </cell>
        </row>
        <row r="4">
          <cell r="B4" t="str">
            <v>CCE-05</v>
          </cell>
          <cell r="C4" t="str">
            <v>Contratación directa</v>
          </cell>
        </row>
        <row r="5">
          <cell r="B5" t="str">
            <v>CCE-06</v>
          </cell>
          <cell r="C5" t="str">
            <v>Selección abreviada menor cuantía</v>
          </cell>
        </row>
        <row r="6">
          <cell r="B6" t="str">
            <v>CCE-07</v>
          </cell>
          <cell r="C6" t="str">
            <v>Selección abreviada subasta inversa</v>
          </cell>
        </row>
        <row r="7">
          <cell r="B7" t="str">
            <v>CCE-10</v>
          </cell>
          <cell r="C7" t="str">
            <v>Mínima cuantía</v>
          </cell>
        </row>
        <row r="8">
          <cell r="B8" t="str">
            <v>CCE-99</v>
          </cell>
          <cell r="C8" t="str">
            <v>Selección abreviada- acuerdo marco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lcorrea@idep.edu.co" TargetMode="External"/><Relationship Id="rId13" Type="http://schemas.openxmlformats.org/officeDocument/2006/relationships/hyperlink" Target="mailto:lcorrea@idep.edu.co" TargetMode="External"/><Relationship Id="rId18" Type="http://schemas.openxmlformats.org/officeDocument/2006/relationships/hyperlink" Target="mailto:nbeltran@idep.edu.co" TargetMode="External"/><Relationship Id="rId3" Type="http://schemas.openxmlformats.org/officeDocument/2006/relationships/hyperlink" Target="mailto:olsanchez@idep.edu.co" TargetMode="External"/><Relationship Id="rId21" Type="http://schemas.openxmlformats.org/officeDocument/2006/relationships/hyperlink" Target="mailto:nbeltran@idep.edu.co" TargetMode="External"/><Relationship Id="rId7"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drawing" Target="../drawings/drawing2.xml"/><Relationship Id="rId2" Type="http://schemas.openxmlformats.org/officeDocument/2006/relationships/hyperlink" Target="mailto:olsanchez@idep.edu.co" TargetMode="External"/><Relationship Id="rId16" Type="http://schemas.openxmlformats.org/officeDocument/2006/relationships/hyperlink" Target="mailto:cplazas@idep.edu.co" TargetMode="External"/><Relationship Id="rId20" Type="http://schemas.openxmlformats.org/officeDocument/2006/relationships/hyperlink" Target="mailto:nbeltran@idep.edu.co" TargetMode="External"/><Relationship Id="rId1" Type="http://schemas.openxmlformats.org/officeDocument/2006/relationships/hyperlink" Target="mailto:nbeltran@idep.edu.co" TargetMode="External"/><Relationship Id="rId6" Type="http://schemas.openxmlformats.org/officeDocument/2006/relationships/hyperlink" Target="mailto:olsanchez@idep.edu.co" TargetMode="External"/><Relationship Id="rId11" Type="http://schemas.openxmlformats.org/officeDocument/2006/relationships/hyperlink" Target="mailto:cplazas@idep.edu.co" TargetMode="External"/><Relationship Id="rId24" Type="http://schemas.openxmlformats.org/officeDocument/2006/relationships/printerSettings" Target="../printerSettings/printerSettings2.bin"/><Relationship Id="rId5" Type="http://schemas.openxmlformats.org/officeDocument/2006/relationships/hyperlink" Target="mailto:olsanchez@idep.edu.co" TargetMode="External"/><Relationship Id="rId15" Type="http://schemas.openxmlformats.org/officeDocument/2006/relationships/hyperlink" Target="mailto:lcorrea@idep.edu.co" TargetMode="External"/><Relationship Id="rId23" Type="http://schemas.openxmlformats.org/officeDocument/2006/relationships/hyperlink" Target="mailto:obonilla@idep.edu.co" TargetMode="External"/><Relationship Id="rId10" Type="http://schemas.openxmlformats.org/officeDocument/2006/relationships/hyperlink" Target="mailto:cplazas@idep.edu.co" TargetMode="External"/><Relationship Id="rId19" Type="http://schemas.openxmlformats.org/officeDocument/2006/relationships/hyperlink" Target="mailto:nbeltran@idep.edu.co" TargetMode="External"/><Relationship Id="rId4" Type="http://schemas.openxmlformats.org/officeDocument/2006/relationships/hyperlink" Target="mailto:olsanchez@idep.edu.co" TargetMode="External"/><Relationship Id="rId9" Type="http://schemas.openxmlformats.org/officeDocument/2006/relationships/hyperlink" Target="mailto:cplazas@idep.edu.co" TargetMode="External"/><Relationship Id="rId14" Type="http://schemas.openxmlformats.org/officeDocument/2006/relationships/hyperlink" Target="mailto:lcorrea@idep.edu.co" TargetMode="External"/><Relationship Id="rId22" Type="http://schemas.openxmlformats.org/officeDocument/2006/relationships/hyperlink" Target="mailto:olsanchez@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plazas@idep.edu.co" TargetMode="External"/><Relationship Id="rId13" Type="http://schemas.openxmlformats.org/officeDocument/2006/relationships/hyperlink" Target="mailto:cplazas@idep.edu.co" TargetMode="External"/><Relationship Id="rId18" Type="http://schemas.openxmlformats.org/officeDocument/2006/relationships/hyperlink" Target="mailto:adiaz@idep.edu.co" TargetMode="External"/><Relationship Id="rId3" Type="http://schemas.openxmlformats.org/officeDocument/2006/relationships/hyperlink" Target="mailto:adiazi@idep.edu.co" TargetMode="External"/><Relationship Id="rId7" Type="http://schemas.openxmlformats.org/officeDocument/2006/relationships/hyperlink" Target="mailto:olsanchez@idep.edu.co" TargetMode="External"/><Relationship Id="rId12" Type="http://schemas.openxmlformats.org/officeDocument/2006/relationships/hyperlink" Target="mailto:cplazas@idep.edu.co" TargetMode="External"/><Relationship Id="rId17" Type="http://schemas.openxmlformats.org/officeDocument/2006/relationships/hyperlink" Target="mailto:adiaz@idep.edu.co" TargetMode="External"/><Relationship Id="rId2" Type="http://schemas.openxmlformats.org/officeDocument/2006/relationships/hyperlink" Target="mailto:olsanchez@idep.edu.co" TargetMode="External"/><Relationship Id="rId16" Type="http://schemas.openxmlformats.org/officeDocument/2006/relationships/hyperlink" Target="mailto:cplazas@idep.edu.co" TargetMode="External"/><Relationship Id="rId20" Type="http://schemas.openxmlformats.org/officeDocument/2006/relationships/printerSettings" Target="../printerSettings/printerSettings3.bin"/><Relationship Id="rId1" Type="http://schemas.openxmlformats.org/officeDocument/2006/relationships/hyperlink" Target="mailto:olsanchez@idep.edu.co" TargetMode="External"/><Relationship Id="rId6" Type="http://schemas.openxmlformats.org/officeDocument/2006/relationships/hyperlink" Target="mailto:adiazi@idep.edu.co" TargetMode="External"/><Relationship Id="rId11" Type="http://schemas.openxmlformats.org/officeDocument/2006/relationships/hyperlink" Target="mailto:cplazas@idep.edu.co" TargetMode="External"/><Relationship Id="rId5" Type="http://schemas.openxmlformats.org/officeDocument/2006/relationships/hyperlink" Target="mailto:cplazas@idep.edu.co" TargetMode="External"/><Relationship Id="rId15" Type="http://schemas.openxmlformats.org/officeDocument/2006/relationships/hyperlink" Target="mailto:cplazas@idep.edu.co" TargetMode="External"/><Relationship Id="rId10" Type="http://schemas.openxmlformats.org/officeDocument/2006/relationships/hyperlink" Target="mailto:olsanchez@idep.edu.co" TargetMode="External"/><Relationship Id="rId19" Type="http://schemas.openxmlformats.org/officeDocument/2006/relationships/hyperlink" Target="mailto:rcortes@idep.edu.co" TargetMode="External"/><Relationship Id="rId4" Type="http://schemas.openxmlformats.org/officeDocument/2006/relationships/hyperlink" Target="mailto:adiazi@idep.edu.co" TargetMode="External"/><Relationship Id="rId9" Type="http://schemas.openxmlformats.org/officeDocument/2006/relationships/hyperlink" Target="mailto:olsanchez@idep.edu.co" TargetMode="External"/><Relationship Id="rId14" Type="http://schemas.openxmlformats.org/officeDocument/2006/relationships/hyperlink" Target="mailto:cplazas@idep.edu.c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lcorrea@idep.edu.co" TargetMode="External"/><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agevara@idep.edu.co" TargetMode="External"/><Relationship Id="rId39" Type="http://schemas.openxmlformats.org/officeDocument/2006/relationships/drawing" Target="../drawings/drawing3.xml"/><Relationship Id="rId3" Type="http://schemas.openxmlformats.org/officeDocument/2006/relationships/hyperlink" Target="mailto:olsanchez@idep.edu.co" TargetMode="External"/><Relationship Id="rId21" Type="http://schemas.openxmlformats.org/officeDocument/2006/relationships/hyperlink" Target="mailto:nbeltran@idep.edu.co" TargetMode="External"/><Relationship Id="rId34" Type="http://schemas.openxmlformats.org/officeDocument/2006/relationships/hyperlink" Target="mailto:ogomez@idep.edu.co" TargetMode="External"/><Relationship Id="rId7" Type="http://schemas.openxmlformats.org/officeDocument/2006/relationships/hyperlink" Target="mailto:olsanchez@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bonilla@idep.edu.co" TargetMode="External"/><Relationship Id="rId33" Type="http://schemas.openxmlformats.org/officeDocument/2006/relationships/hyperlink" Target="mailto:cplazas@idep.edu.co" TargetMode="External"/><Relationship Id="rId38" Type="http://schemas.openxmlformats.org/officeDocument/2006/relationships/printerSettings" Target="../printerSettings/printerSettings4.bin"/><Relationship Id="rId2" Type="http://schemas.openxmlformats.org/officeDocument/2006/relationships/hyperlink" Target="mailto:olsanchez@idep.edu.co" TargetMode="External"/><Relationship Id="rId16" Type="http://schemas.openxmlformats.org/officeDocument/2006/relationships/hyperlink" Target="mailto:lcorrea@idep.edu.co" TargetMode="External"/><Relationship Id="rId20" Type="http://schemas.openxmlformats.org/officeDocument/2006/relationships/hyperlink" Target="mailto:nbeltran@idep.edu.co" TargetMode="External"/><Relationship Id="rId29" Type="http://schemas.openxmlformats.org/officeDocument/2006/relationships/hyperlink" Target="mailto:agevara@idep.edu.co" TargetMode="External"/><Relationship Id="rId1" Type="http://schemas.openxmlformats.org/officeDocument/2006/relationships/hyperlink" Target="mailto:nbeltran@idep.edu.co" TargetMode="External"/><Relationship Id="rId6" Type="http://schemas.openxmlformats.org/officeDocument/2006/relationships/hyperlink" Target="mailto:olsanchez@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cplazas@idep.edu.co" TargetMode="External"/><Relationship Id="rId37" Type="http://schemas.openxmlformats.org/officeDocument/2006/relationships/hyperlink" Target="mailto:lcorrea@idep.edu.co" TargetMode="External"/><Relationship Id="rId5" Type="http://schemas.openxmlformats.org/officeDocument/2006/relationships/hyperlink" Target="mailto:olsanchez@idep.edu.co" TargetMode="External"/><Relationship Id="rId15" Type="http://schemas.openxmlformats.org/officeDocument/2006/relationships/hyperlink" Target="mailto:lcorrea@idep.edu.co" TargetMode="External"/><Relationship Id="rId23" Type="http://schemas.openxmlformats.org/officeDocument/2006/relationships/hyperlink" Target="mailto:nbeltran@idep.edu.co" TargetMode="External"/><Relationship Id="rId28" Type="http://schemas.openxmlformats.org/officeDocument/2006/relationships/hyperlink" Target="mailto:agevara@idep.edu.co" TargetMode="External"/><Relationship Id="rId36" Type="http://schemas.openxmlformats.org/officeDocument/2006/relationships/hyperlink" Target="mailto:cplazas@idep.edu.co" TargetMode="External"/><Relationship Id="rId10" Type="http://schemas.openxmlformats.org/officeDocument/2006/relationships/hyperlink" Target="mailto:cplazas@idep.edu.co" TargetMode="External"/><Relationship Id="rId19" Type="http://schemas.openxmlformats.org/officeDocument/2006/relationships/hyperlink" Target="mailto:nbeltran@idep.edu.co" TargetMode="External"/><Relationship Id="rId31" Type="http://schemas.openxmlformats.org/officeDocument/2006/relationships/hyperlink" Target="mailto:cplazas@idep.edu.co" TargetMode="External"/><Relationship Id="rId4" Type="http://schemas.openxmlformats.org/officeDocument/2006/relationships/hyperlink" Target="mailto:olsanchez@idep.edu.co" TargetMode="External"/><Relationship Id="rId9" Type="http://schemas.openxmlformats.org/officeDocument/2006/relationships/hyperlink" Target="mailto:lcorrea@idep.edu.co" TargetMode="External"/><Relationship Id="rId14" Type="http://schemas.openxmlformats.org/officeDocument/2006/relationships/hyperlink" Target="mailto:lcorrea@idep.edu.co" TargetMode="External"/><Relationship Id="rId22" Type="http://schemas.openxmlformats.org/officeDocument/2006/relationships/hyperlink" Target="mailto:nbeltran@idep.edu.co" TargetMode="External"/><Relationship Id="rId27" Type="http://schemas.openxmlformats.org/officeDocument/2006/relationships/hyperlink" Target="mailto:agevara@idep.edu.co" TargetMode="External"/><Relationship Id="rId30" Type="http://schemas.openxmlformats.org/officeDocument/2006/relationships/hyperlink" Target="mailto:cplazas@idep.edu.co" TargetMode="External"/><Relationship Id="rId35" Type="http://schemas.openxmlformats.org/officeDocument/2006/relationships/hyperlink" Target="mailto:obonilla@idep.edu.c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cplazas@idep.edu.co" TargetMode="External"/><Relationship Id="rId13" Type="http://schemas.openxmlformats.org/officeDocument/2006/relationships/hyperlink" Target="mailto:cplazas@idep.edu.co" TargetMode="External"/><Relationship Id="rId18" Type="http://schemas.openxmlformats.org/officeDocument/2006/relationships/hyperlink" Target="mailto:adiaz@idep.edu.co" TargetMode="External"/><Relationship Id="rId3" Type="http://schemas.openxmlformats.org/officeDocument/2006/relationships/hyperlink" Target="mailto:adiazi@idep.edu.co" TargetMode="External"/><Relationship Id="rId21" Type="http://schemas.openxmlformats.org/officeDocument/2006/relationships/printerSettings" Target="../printerSettings/printerSettings5.bin"/><Relationship Id="rId7" Type="http://schemas.openxmlformats.org/officeDocument/2006/relationships/hyperlink" Target="mailto:olsanchez@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 Type="http://schemas.openxmlformats.org/officeDocument/2006/relationships/hyperlink" Target="mailto:olsanchez@idep.edu.co" TargetMode="External"/><Relationship Id="rId16" Type="http://schemas.openxmlformats.org/officeDocument/2006/relationships/hyperlink" Target="mailto:cplazas@idep.edu.co" TargetMode="External"/><Relationship Id="rId20" Type="http://schemas.openxmlformats.org/officeDocument/2006/relationships/hyperlink" Target="mailto:rcortes@idep.edu.co" TargetMode="External"/><Relationship Id="rId1" Type="http://schemas.openxmlformats.org/officeDocument/2006/relationships/hyperlink" Target="mailto:olsanchez@idep.edu.co" TargetMode="External"/><Relationship Id="rId6" Type="http://schemas.openxmlformats.org/officeDocument/2006/relationships/hyperlink" Target="mailto:adiazi@idep.edu.co" TargetMode="External"/><Relationship Id="rId11" Type="http://schemas.openxmlformats.org/officeDocument/2006/relationships/hyperlink" Target="mailto:cplazas@idep.edu.co" TargetMode="External"/><Relationship Id="rId5" Type="http://schemas.openxmlformats.org/officeDocument/2006/relationships/hyperlink" Target="mailto:cplazas@idep.edu.co" TargetMode="External"/><Relationship Id="rId15" Type="http://schemas.openxmlformats.org/officeDocument/2006/relationships/hyperlink" Target="mailto:cplazas@idep.edu.co" TargetMode="External"/><Relationship Id="rId10" Type="http://schemas.openxmlformats.org/officeDocument/2006/relationships/hyperlink" Target="mailto:olsanchez@idep.edu.co" TargetMode="External"/><Relationship Id="rId19" Type="http://schemas.openxmlformats.org/officeDocument/2006/relationships/hyperlink" Target="mailto:adiaz@idep.edu.co" TargetMode="External"/><Relationship Id="rId4" Type="http://schemas.openxmlformats.org/officeDocument/2006/relationships/hyperlink" Target="mailto:adiazi@idep.edu.co" TargetMode="External"/><Relationship Id="rId9" Type="http://schemas.openxmlformats.org/officeDocument/2006/relationships/hyperlink" Target="mailto:olsanchez@idep.edu.co" TargetMode="External"/><Relationship Id="rId14" Type="http://schemas.openxmlformats.org/officeDocument/2006/relationships/hyperlink" Target="mailto:cplazas@idep.edu.co" TargetMode="External"/><Relationship Id="rId22"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mailto:lcorrea@idep.edu.co" TargetMode="External"/><Relationship Id="rId13" Type="http://schemas.openxmlformats.org/officeDocument/2006/relationships/hyperlink" Target="mailto:lcorrea@idep.edu.co" TargetMode="External"/><Relationship Id="rId18" Type="http://schemas.openxmlformats.org/officeDocument/2006/relationships/hyperlink" Target="mailto:nbeltran@idep.edu.co" TargetMode="External"/><Relationship Id="rId26" Type="http://schemas.openxmlformats.org/officeDocument/2006/relationships/hyperlink" Target="mailto:agevara@idep.edu.co" TargetMode="External"/><Relationship Id="rId39" Type="http://schemas.openxmlformats.org/officeDocument/2006/relationships/drawing" Target="../drawings/drawing5.xml"/><Relationship Id="rId3" Type="http://schemas.openxmlformats.org/officeDocument/2006/relationships/hyperlink" Target="mailto:olsanchez@idep.edu.co" TargetMode="External"/><Relationship Id="rId21" Type="http://schemas.openxmlformats.org/officeDocument/2006/relationships/hyperlink" Target="mailto:nbeltran@idep.edu.co" TargetMode="External"/><Relationship Id="rId34" Type="http://schemas.openxmlformats.org/officeDocument/2006/relationships/hyperlink" Target="mailto:obonilla@idep.edu.co" TargetMode="External"/><Relationship Id="rId7"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agevara@idep.edu.co" TargetMode="External"/><Relationship Id="rId33" Type="http://schemas.openxmlformats.org/officeDocument/2006/relationships/hyperlink" Target="mailto:ogomez@idep.edu.co" TargetMode="External"/><Relationship Id="rId38" Type="http://schemas.openxmlformats.org/officeDocument/2006/relationships/printerSettings" Target="../printerSettings/printerSettings6.bin"/><Relationship Id="rId2" Type="http://schemas.openxmlformats.org/officeDocument/2006/relationships/hyperlink" Target="mailto:olsanchez@idep.edu.co" TargetMode="External"/><Relationship Id="rId16" Type="http://schemas.openxmlformats.org/officeDocument/2006/relationships/hyperlink" Target="mailto:cplazas@idep.edu.co" TargetMode="External"/><Relationship Id="rId20" Type="http://schemas.openxmlformats.org/officeDocument/2006/relationships/hyperlink" Target="mailto:nbeltran@idep.edu.co" TargetMode="External"/><Relationship Id="rId29" Type="http://schemas.openxmlformats.org/officeDocument/2006/relationships/hyperlink" Target="mailto:cplazas@idep.edu.co" TargetMode="External"/><Relationship Id="rId41" Type="http://schemas.openxmlformats.org/officeDocument/2006/relationships/comments" Target="../comments1.xml"/><Relationship Id="rId1" Type="http://schemas.openxmlformats.org/officeDocument/2006/relationships/hyperlink" Target="mailto:nbeltran@idep.edu.co" TargetMode="External"/><Relationship Id="rId6" Type="http://schemas.openxmlformats.org/officeDocument/2006/relationships/hyperlink" Target="mailto:olsanchez@idep.edu.co" TargetMode="External"/><Relationship Id="rId11" Type="http://schemas.openxmlformats.org/officeDocument/2006/relationships/hyperlink" Target="mailto:cplazas@idep.edu.co" TargetMode="External"/><Relationship Id="rId24" Type="http://schemas.openxmlformats.org/officeDocument/2006/relationships/hyperlink" Target="mailto:obonilla@idep.edu.co" TargetMode="External"/><Relationship Id="rId32" Type="http://schemas.openxmlformats.org/officeDocument/2006/relationships/hyperlink" Target="mailto:cplazas@idep.edu.co" TargetMode="External"/><Relationship Id="rId37" Type="http://schemas.openxmlformats.org/officeDocument/2006/relationships/hyperlink" Target="mailto:cplazas@idep.edu.co" TargetMode="External"/><Relationship Id="rId40" Type="http://schemas.openxmlformats.org/officeDocument/2006/relationships/vmlDrawing" Target="../drawings/vmlDrawing1.vml"/><Relationship Id="rId5" Type="http://schemas.openxmlformats.org/officeDocument/2006/relationships/hyperlink" Target="mailto:olsanchez@idep.edu.co" TargetMode="External"/><Relationship Id="rId15" Type="http://schemas.openxmlformats.org/officeDocument/2006/relationships/hyperlink" Target="mailto:lcorrea@idep.edu.co" TargetMode="External"/><Relationship Id="rId23" Type="http://schemas.openxmlformats.org/officeDocument/2006/relationships/hyperlink" Target="mailto:olsanchez@idep.edu.co" TargetMode="External"/><Relationship Id="rId28" Type="http://schemas.openxmlformats.org/officeDocument/2006/relationships/hyperlink" Target="mailto:agevara@idep.edu.co" TargetMode="External"/><Relationship Id="rId36" Type="http://schemas.openxmlformats.org/officeDocument/2006/relationships/hyperlink" Target="mailto:lcorrea@idep.edu.co" TargetMode="External"/><Relationship Id="rId10" Type="http://schemas.openxmlformats.org/officeDocument/2006/relationships/hyperlink" Target="mailto:cplazas@idep.edu.co" TargetMode="External"/><Relationship Id="rId19" Type="http://schemas.openxmlformats.org/officeDocument/2006/relationships/hyperlink" Target="mailto:nbeltran@idep.edu.co" TargetMode="External"/><Relationship Id="rId31" Type="http://schemas.openxmlformats.org/officeDocument/2006/relationships/hyperlink" Target="mailto:cplazas@idep.edu.co" TargetMode="External"/><Relationship Id="rId4" Type="http://schemas.openxmlformats.org/officeDocument/2006/relationships/hyperlink" Target="mailto:olsanchez@idep.edu.co" TargetMode="External"/><Relationship Id="rId9" Type="http://schemas.openxmlformats.org/officeDocument/2006/relationships/hyperlink" Target="mailto:cplazas@idep.edu.co" TargetMode="External"/><Relationship Id="rId14" Type="http://schemas.openxmlformats.org/officeDocument/2006/relationships/hyperlink" Target="mailto:lcorrea@idep.edu.co" TargetMode="External"/><Relationship Id="rId22" Type="http://schemas.openxmlformats.org/officeDocument/2006/relationships/hyperlink" Target="mailto:nbeltran@idep.edu.co" TargetMode="External"/><Relationship Id="rId27" Type="http://schemas.openxmlformats.org/officeDocument/2006/relationships/hyperlink" Target="mailto:agevara@idep.edu.co" TargetMode="External"/><Relationship Id="rId30" Type="http://schemas.openxmlformats.org/officeDocument/2006/relationships/hyperlink" Target="mailto:cplazas@idep.edu.co" TargetMode="External"/><Relationship Id="rId35" Type="http://schemas.openxmlformats.org/officeDocument/2006/relationships/hyperlink" Target="mailto:cplazas@idep.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030" t="s">
        <v>499</v>
      </c>
      <c r="I2" s="1030"/>
      <c r="J2" s="1030"/>
      <c r="K2" s="1030"/>
      <c r="L2" s="1030"/>
      <c r="M2" s="1030"/>
      <c r="N2" s="1030"/>
      <c r="O2" s="1030"/>
      <c r="P2" s="1030"/>
      <c r="Q2" s="1030"/>
      <c r="R2" s="1030"/>
      <c r="S2" s="1030"/>
      <c r="T2" s="539"/>
      <c r="U2" s="1029" t="s">
        <v>498</v>
      </c>
      <c r="V2" s="1029"/>
      <c r="W2" s="1029"/>
    </row>
    <row r="3" spans="2:35" ht="19.5" customHeight="1" x14ac:dyDescent="0.25">
      <c r="H3" s="1030"/>
      <c r="I3" s="1030"/>
      <c r="J3" s="1030"/>
      <c r="K3" s="1030"/>
      <c r="L3" s="1030"/>
      <c r="M3" s="1030"/>
      <c r="N3" s="1030"/>
      <c r="O3" s="1030"/>
      <c r="P3" s="1030"/>
      <c r="Q3" s="1030"/>
      <c r="R3" s="1030"/>
      <c r="S3" s="1030"/>
      <c r="T3" s="539"/>
      <c r="U3" s="1029" t="s">
        <v>497</v>
      </c>
      <c r="V3" s="1029"/>
      <c r="W3" s="1029"/>
      <c r="Y3" s="13"/>
    </row>
    <row r="4" spans="2:35" ht="5.25" customHeight="1" x14ac:dyDescent="0.25">
      <c r="H4" s="1030"/>
      <c r="I4" s="1030"/>
      <c r="J4" s="1030"/>
      <c r="K4" s="1030"/>
      <c r="L4" s="1030"/>
      <c r="M4" s="1030"/>
      <c r="N4" s="1030"/>
      <c r="O4" s="1030"/>
      <c r="P4" s="1030"/>
      <c r="Q4" s="1030"/>
      <c r="R4" s="1030"/>
      <c r="S4" s="1030"/>
      <c r="T4" s="539"/>
      <c r="U4" s="530" t="s">
        <v>496</v>
      </c>
      <c r="V4" s="530"/>
      <c r="W4" s="530"/>
      <c r="Y4" s="13"/>
    </row>
    <row r="5" spans="2:35" ht="16.5" customHeight="1" x14ac:dyDescent="0.25">
      <c r="H5" s="1030"/>
      <c r="I5" s="1030"/>
      <c r="J5" s="1030"/>
      <c r="K5" s="1030"/>
      <c r="L5" s="1030"/>
      <c r="M5" s="1030"/>
      <c r="N5" s="1030"/>
      <c r="O5" s="1030"/>
      <c r="P5" s="1030"/>
      <c r="Q5" s="1030"/>
      <c r="R5" s="1030"/>
      <c r="S5" s="1030"/>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495</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494</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493</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032" t="s">
        <v>492</v>
      </c>
      <c r="E11" s="1032"/>
      <c r="F11" s="1032"/>
      <c r="G11" s="1032"/>
      <c r="H11" s="1032"/>
      <c r="I11" s="1032"/>
      <c r="J11" s="1032"/>
      <c r="K11" s="1032"/>
      <c r="L11" s="1032"/>
      <c r="M11" s="1032"/>
      <c r="N11" s="1032"/>
      <c r="O11" s="531"/>
      <c r="P11" s="531"/>
      <c r="Q11" s="531"/>
      <c r="R11" s="531"/>
      <c r="S11" s="531"/>
      <c r="T11" s="531"/>
      <c r="U11" s="530"/>
      <c r="V11" s="530"/>
      <c r="W11" s="530"/>
      <c r="Y11" s="13"/>
    </row>
    <row r="12" spans="2:35" ht="21.75" customHeight="1" x14ac:dyDescent="0.25">
      <c r="D12" s="535" t="s">
        <v>491</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490</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489</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032" t="s">
        <v>488</v>
      </c>
      <c r="E15" s="1032"/>
      <c r="F15" s="1032"/>
      <c r="G15" s="1032"/>
      <c r="H15" s="1032"/>
      <c r="I15" s="1032"/>
      <c r="J15" s="1032"/>
      <c r="K15" s="1032"/>
      <c r="L15" s="1032"/>
      <c r="M15" s="1032"/>
      <c r="N15" s="1032"/>
      <c r="O15" s="528"/>
      <c r="P15" s="527"/>
      <c r="Q15" s="527"/>
      <c r="R15" s="527"/>
      <c r="S15" s="527"/>
      <c r="T15" s="527"/>
      <c r="U15" s="527"/>
      <c r="V15" s="527"/>
      <c r="W15" s="527"/>
      <c r="X15" s="1040" t="str">
        <f>+'[2]cuadro resumen'!C2</f>
        <v xml:space="preserve">SEGUIMIENTO PRESUPUESTO DE INVERSIÓN  A 15 NOVIEMBRE 2013 </v>
      </c>
      <c r="Y15" s="1040"/>
      <c r="AH15" s="3"/>
      <c r="AI15" s="2"/>
    </row>
    <row r="16" spans="2:35" s="13" customFormat="1" ht="42" customHeight="1" x14ac:dyDescent="0.25">
      <c r="B16" s="1048" t="s">
        <v>1</v>
      </c>
      <c r="C16" s="1058" t="s">
        <v>2</v>
      </c>
      <c r="D16" s="1060" t="s">
        <v>487</v>
      </c>
      <c r="E16" s="958" t="s">
        <v>486</v>
      </c>
      <c r="F16" s="958" t="s">
        <v>485</v>
      </c>
      <c r="G16" s="1031" t="s">
        <v>3</v>
      </c>
      <c r="H16" s="1031" t="s">
        <v>484</v>
      </c>
      <c r="I16" s="948" t="s">
        <v>483</v>
      </c>
      <c r="J16" s="948" t="s">
        <v>15</v>
      </c>
      <c r="K16" s="948" t="s">
        <v>16</v>
      </c>
      <c r="L16" s="1037" t="s">
        <v>482</v>
      </c>
      <c r="M16" s="1038"/>
      <c r="N16" s="1039"/>
      <c r="O16" s="943" t="s">
        <v>4</v>
      </c>
      <c r="P16" s="944"/>
      <c r="Q16" s="945"/>
      <c r="R16" s="937" t="s">
        <v>5</v>
      </c>
      <c r="S16" s="938"/>
      <c r="T16" s="938"/>
      <c r="U16" s="938"/>
      <c r="V16" s="939"/>
      <c r="W16" s="934" t="s">
        <v>6</v>
      </c>
      <c r="X16" s="521" t="s">
        <v>481</v>
      </c>
      <c r="Y16" s="520" t="s">
        <v>480</v>
      </c>
      <c r="Z16" s="932" t="s">
        <v>6</v>
      </c>
      <c r="AA16" s="932" t="s">
        <v>479</v>
      </c>
      <c r="AB16" s="930" t="s">
        <v>478</v>
      </c>
      <c r="AC16" s="930" t="s">
        <v>477</v>
      </c>
      <c r="AD16" s="928" t="s">
        <v>476</v>
      </c>
      <c r="AE16" s="920" t="s">
        <v>475</v>
      </c>
      <c r="AF16" s="956" t="s">
        <v>474</v>
      </c>
      <c r="AG16" s="918" t="s">
        <v>473</v>
      </c>
      <c r="AH16" s="1049" t="s">
        <v>472</v>
      </c>
      <c r="AI16" s="1050" t="s">
        <v>471</v>
      </c>
    </row>
    <row r="17" spans="2:35" ht="50.25" customHeight="1" x14ac:dyDescent="0.25">
      <c r="B17" s="1048"/>
      <c r="C17" s="1059"/>
      <c r="D17" s="1061"/>
      <c r="E17" s="1035"/>
      <c r="F17" s="958"/>
      <c r="G17" s="1031"/>
      <c r="H17" s="1031"/>
      <c r="I17" s="949"/>
      <c r="J17" s="949"/>
      <c r="K17" s="949"/>
      <c r="L17" s="526" t="s">
        <v>470</v>
      </c>
      <c r="M17" s="526" t="s">
        <v>469</v>
      </c>
      <c r="N17" s="526" t="s">
        <v>468</v>
      </c>
      <c r="O17" s="525" t="s">
        <v>464</v>
      </c>
      <c r="P17" s="523" t="s">
        <v>465</v>
      </c>
      <c r="Q17" s="523" t="s">
        <v>7</v>
      </c>
      <c r="R17" s="523" t="s">
        <v>467</v>
      </c>
      <c r="S17" s="524" t="s">
        <v>466</v>
      </c>
      <c r="T17" s="524"/>
      <c r="U17" s="523" t="s">
        <v>465</v>
      </c>
      <c r="V17" s="522" t="s">
        <v>7</v>
      </c>
      <c r="W17" s="935"/>
      <c r="X17" s="521" t="s">
        <v>464</v>
      </c>
      <c r="Y17" s="520" t="s">
        <v>8</v>
      </c>
      <c r="Z17" s="933"/>
      <c r="AA17" s="933"/>
      <c r="AB17" s="931"/>
      <c r="AC17" s="931"/>
      <c r="AD17" s="929"/>
      <c r="AE17" s="921"/>
      <c r="AF17" s="957"/>
      <c r="AG17" s="919"/>
      <c r="AH17" s="1049"/>
      <c r="AI17" s="1050"/>
    </row>
    <row r="18" spans="2:35" ht="38.25" x14ac:dyDescent="0.25">
      <c r="B18" s="1024" t="s">
        <v>463</v>
      </c>
      <c r="C18" s="1027" t="s">
        <v>462</v>
      </c>
      <c r="D18" s="953" t="s">
        <v>461</v>
      </c>
      <c r="E18" s="953" t="s">
        <v>460</v>
      </c>
      <c r="F18" s="953" t="s">
        <v>459</v>
      </c>
      <c r="G18" s="922" t="s">
        <v>458</v>
      </c>
      <c r="H18" s="925" t="s">
        <v>457</v>
      </c>
      <c r="I18" s="175"/>
      <c r="J18" s="175"/>
      <c r="K18" s="246" t="s">
        <v>456</v>
      </c>
      <c r="L18" s="212" t="s">
        <v>26</v>
      </c>
      <c r="M18" s="212">
        <v>7</v>
      </c>
      <c r="N18" s="509" t="s">
        <v>55</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968"/>
      <c r="C19" s="1028"/>
      <c r="D19" s="954"/>
      <c r="E19" s="954"/>
      <c r="F19" s="954"/>
      <c r="G19" s="923"/>
      <c r="H19" s="926"/>
      <c r="I19" s="519"/>
      <c r="J19" s="97"/>
      <c r="K19" s="246" t="s">
        <v>455</v>
      </c>
      <c r="L19" s="212" t="s">
        <v>26</v>
      </c>
      <c r="M19" s="212">
        <v>7</v>
      </c>
      <c r="N19" s="509" t="s">
        <v>55</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968"/>
      <c r="C20" s="1028"/>
      <c r="D20" s="954"/>
      <c r="E20" s="954"/>
      <c r="F20" s="954"/>
      <c r="G20" s="923"/>
      <c r="H20" s="926"/>
      <c r="I20" s="519"/>
      <c r="J20" s="97"/>
      <c r="K20" s="246" t="s">
        <v>454</v>
      </c>
      <c r="L20" s="212" t="s">
        <v>26</v>
      </c>
      <c r="M20" s="212">
        <v>7</v>
      </c>
      <c r="N20" s="509" t="s">
        <v>55</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968"/>
      <c r="C21" s="1028"/>
      <c r="D21" s="954"/>
      <c r="E21" s="954"/>
      <c r="F21" s="954"/>
      <c r="G21" s="923"/>
      <c r="H21" s="926"/>
      <c r="I21" s="519"/>
      <c r="J21" s="97"/>
      <c r="K21" s="246" t="s">
        <v>178</v>
      </c>
      <c r="L21" s="212" t="s">
        <v>26</v>
      </c>
      <c r="M21" s="212">
        <v>7</v>
      </c>
      <c r="N21" s="509" t="s">
        <v>55</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968"/>
      <c r="C22" s="1028"/>
      <c r="D22" s="954"/>
      <c r="E22" s="954"/>
      <c r="F22" s="954"/>
      <c r="G22" s="924"/>
      <c r="H22" s="927"/>
      <c r="I22" s="517" t="s">
        <v>28</v>
      </c>
      <c r="J22" s="517">
        <v>314</v>
      </c>
      <c r="K22" s="246" t="s">
        <v>453</v>
      </c>
      <c r="L22" s="212" t="s">
        <v>39</v>
      </c>
      <c r="M22" s="212">
        <v>8</v>
      </c>
      <c r="N22" s="509" t="s">
        <v>55</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166</v>
      </c>
      <c r="AD22" s="103"/>
      <c r="AE22" s="50"/>
      <c r="AF22" s="291"/>
      <c r="AG22" s="49"/>
      <c r="AH22" s="3">
        <f>+AI22/Z22</f>
        <v>0</v>
      </c>
      <c r="AI22" s="2">
        <v>0</v>
      </c>
    </row>
    <row r="23" spans="2:35" ht="22.5" customHeight="1" x14ac:dyDescent="0.25">
      <c r="B23" s="968"/>
      <c r="C23" s="1028"/>
      <c r="D23" s="954"/>
      <c r="E23" s="954"/>
      <c r="F23" s="954"/>
      <c r="G23" s="936" t="s">
        <v>23</v>
      </c>
      <c r="H23" s="936"/>
      <c r="I23" s="936"/>
      <c r="J23" s="936"/>
      <c r="K23" s="936"/>
      <c r="L23" s="936"/>
      <c r="M23" s="936"/>
      <c r="N23" s="936"/>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968"/>
      <c r="C24" s="1028"/>
      <c r="D24" s="954"/>
      <c r="E24" s="954"/>
      <c r="F24" s="954"/>
      <c r="G24" s="470" t="s">
        <v>452</v>
      </c>
      <c r="H24" s="513" t="s">
        <v>443</v>
      </c>
      <c r="I24" s="512" t="s">
        <v>28</v>
      </c>
      <c r="J24" s="511">
        <v>185</v>
      </c>
      <c r="K24" s="345" t="s">
        <v>451</v>
      </c>
      <c r="L24" s="510" t="s">
        <v>35</v>
      </c>
      <c r="M24" s="212">
        <v>8</v>
      </c>
      <c r="N24" s="212" t="s">
        <v>55</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450</v>
      </c>
      <c r="AD24" s="431"/>
      <c r="AE24" s="136"/>
      <c r="AF24" s="50"/>
      <c r="AG24" s="49"/>
      <c r="AH24" s="3">
        <f>+AI24/Z24</f>
        <v>0.3</v>
      </c>
      <c r="AI24" s="2">
        <v>30000000</v>
      </c>
    </row>
    <row r="25" spans="2:35" ht="17.25" customHeight="1" x14ac:dyDescent="0.25">
      <c r="B25" s="968"/>
      <c r="C25" s="1028"/>
      <c r="D25" s="954"/>
      <c r="E25" s="954"/>
      <c r="F25" s="954"/>
      <c r="G25" s="936" t="s">
        <v>23</v>
      </c>
      <c r="H25" s="936"/>
      <c r="I25" s="936"/>
      <c r="J25" s="936"/>
      <c r="K25" s="936"/>
      <c r="L25" s="936"/>
      <c r="M25" s="936"/>
      <c r="N25" s="936"/>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968"/>
      <c r="C26" s="1028"/>
      <c r="D26" s="954"/>
      <c r="E26" s="954"/>
      <c r="F26" s="954"/>
      <c r="G26" s="922" t="s">
        <v>449</v>
      </c>
      <c r="H26" s="946" t="s">
        <v>443</v>
      </c>
      <c r="I26" s="509" t="s">
        <v>28</v>
      </c>
      <c r="J26" s="509">
        <v>186</v>
      </c>
      <c r="K26" s="246" t="s">
        <v>448</v>
      </c>
      <c r="L26" s="505" t="s">
        <v>121</v>
      </c>
      <c r="M26" s="212">
        <v>7</v>
      </c>
      <c r="N26" s="509" t="s">
        <v>55</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447</v>
      </c>
      <c r="AD26" s="431"/>
      <c r="AE26" s="50"/>
      <c r="AF26" s="50"/>
      <c r="AG26" s="49"/>
      <c r="AH26" s="3">
        <f>+AI26/Z26</f>
        <v>0.3</v>
      </c>
      <c r="AI26" s="2">
        <v>8665650</v>
      </c>
    </row>
    <row r="27" spans="2:35" ht="66.75" customHeight="1" x14ac:dyDescent="0.25">
      <c r="B27" s="968"/>
      <c r="C27" s="1028"/>
      <c r="D27" s="954"/>
      <c r="E27" s="954"/>
      <c r="F27" s="954"/>
      <c r="G27" s="924"/>
      <c r="H27" s="947"/>
      <c r="I27" s="509" t="s">
        <v>28</v>
      </c>
      <c r="J27" s="509">
        <v>187</v>
      </c>
      <c r="K27" s="506" t="s">
        <v>446</v>
      </c>
      <c r="L27" s="505" t="s">
        <v>121</v>
      </c>
      <c r="M27" s="212">
        <v>7</v>
      </c>
      <c r="N27" s="509" t="s">
        <v>55</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445</v>
      </c>
      <c r="AD27" s="431"/>
      <c r="AE27" s="50"/>
      <c r="AF27" s="50"/>
      <c r="AG27" s="49"/>
      <c r="AH27" s="3">
        <f>+AI27/Z27</f>
        <v>0</v>
      </c>
      <c r="AI27" s="2">
        <v>0</v>
      </c>
    </row>
    <row r="28" spans="2:35" x14ac:dyDescent="0.25">
      <c r="B28" s="968"/>
      <c r="C28" s="1028"/>
      <c r="D28" s="954"/>
      <c r="E28" s="954"/>
      <c r="F28" s="955"/>
      <c r="G28" s="936" t="s">
        <v>23</v>
      </c>
      <c r="H28" s="936"/>
      <c r="I28" s="936"/>
      <c r="J28" s="936"/>
      <c r="K28" s="936"/>
      <c r="L28" s="936"/>
      <c r="M28" s="936"/>
      <c r="N28" s="936"/>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950" t="str">
        <f>+B18</f>
        <v>Proyecto No. 702 : Investigación e innovación para la construcción de conocimiento educativo y pedagógico.</v>
      </c>
      <c r="C29" s="1025" t="str">
        <f>+C18</f>
        <v>ESCUELA, CURRICULO Y PEDAOGÍA</v>
      </c>
      <c r="D29" s="967" t="str">
        <f>+D18</f>
        <v>Desarrollar 23 estudios 
en Escuela, currículo y pedagogía</v>
      </c>
      <c r="E29" s="967" t="str">
        <f>+E18</f>
        <v>Desarrollar 7 estudios en Escuela Curriculo y Pedagogía en el año 2013 y terminar el 0,80% del estudio del año 2012.</v>
      </c>
      <c r="F29" s="1036" t="str">
        <f>+F18</f>
        <v>Porcentaje de avance de los Estudios desarrollados en Escuela, currículo y pedagogía.</v>
      </c>
      <c r="G29" s="922" t="s">
        <v>444</v>
      </c>
      <c r="H29" s="960" t="s">
        <v>443</v>
      </c>
      <c r="I29" s="95" t="s">
        <v>28</v>
      </c>
      <c r="J29" s="95">
        <v>188</v>
      </c>
      <c r="K29" s="506" t="s">
        <v>442</v>
      </c>
      <c r="L29" s="505" t="s">
        <v>121</v>
      </c>
      <c r="M29" s="95">
        <v>6</v>
      </c>
      <c r="N29" s="95" t="s">
        <v>55</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441</v>
      </c>
      <c r="AD29" s="431"/>
      <c r="AE29" s="50"/>
      <c r="AF29" s="50"/>
      <c r="AG29" s="49"/>
      <c r="AH29" s="3">
        <f t="shared" ref="AH29:AH36" si="5">+AI29/Z29</f>
        <v>0</v>
      </c>
      <c r="AI29" s="2">
        <v>0</v>
      </c>
    </row>
    <row r="30" spans="2:35" ht="51" x14ac:dyDescent="0.25">
      <c r="B30" s="950"/>
      <c r="C30" s="1025"/>
      <c r="D30" s="967"/>
      <c r="E30" s="967"/>
      <c r="F30" s="1036"/>
      <c r="G30" s="923"/>
      <c r="H30" s="960"/>
      <c r="I30" s="95" t="s">
        <v>28</v>
      </c>
      <c r="J30" s="95">
        <v>189</v>
      </c>
      <c r="K30" s="216" t="s">
        <v>440</v>
      </c>
      <c r="L30" s="505" t="s">
        <v>121</v>
      </c>
      <c r="M30" s="95">
        <v>6</v>
      </c>
      <c r="N30" s="95" t="s">
        <v>55</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439</v>
      </c>
      <c r="AD30" s="431"/>
      <c r="AE30" s="50"/>
      <c r="AF30" s="50"/>
      <c r="AG30" s="49"/>
      <c r="AH30" s="3">
        <f t="shared" si="5"/>
        <v>0</v>
      </c>
      <c r="AI30" s="2">
        <v>0</v>
      </c>
    </row>
    <row r="31" spans="2:35" ht="48" customHeight="1" x14ac:dyDescent="0.25">
      <c r="B31" s="950"/>
      <c r="C31" s="1025"/>
      <c r="D31" s="967"/>
      <c r="E31" s="967"/>
      <c r="F31" s="1036"/>
      <c r="G31" s="923"/>
      <c r="H31" s="960"/>
      <c r="I31" s="95" t="s">
        <v>28</v>
      </c>
      <c r="J31" s="95">
        <v>190</v>
      </c>
      <c r="K31" s="216" t="s">
        <v>438</v>
      </c>
      <c r="L31" s="505" t="s">
        <v>121</v>
      </c>
      <c r="M31" s="95">
        <v>6</v>
      </c>
      <c r="N31" s="95" t="s">
        <v>55</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437</v>
      </c>
      <c r="AD31" s="431"/>
      <c r="AE31" s="50"/>
      <c r="AF31" s="50"/>
      <c r="AG31" s="49"/>
      <c r="AH31" s="3">
        <f t="shared" si="5"/>
        <v>0</v>
      </c>
      <c r="AI31" s="2">
        <v>0</v>
      </c>
    </row>
    <row r="32" spans="2:35" ht="63.75" x14ac:dyDescent="0.25">
      <c r="B32" s="950"/>
      <c r="C32" s="1025"/>
      <c r="D32" s="967"/>
      <c r="E32" s="967"/>
      <c r="F32" s="1036"/>
      <c r="G32" s="923"/>
      <c r="H32" s="960"/>
      <c r="I32" s="95" t="s">
        <v>28</v>
      </c>
      <c r="J32" s="95">
        <v>191</v>
      </c>
      <c r="K32" s="506" t="s">
        <v>436</v>
      </c>
      <c r="L32" s="505" t="s">
        <v>121</v>
      </c>
      <c r="M32" s="95">
        <v>6</v>
      </c>
      <c r="N32" s="95" t="s">
        <v>55</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435</v>
      </c>
      <c r="AD32" s="431"/>
      <c r="AE32" s="50"/>
      <c r="AF32" s="50"/>
      <c r="AG32" s="49"/>
      <c r="AH32" s="3">
        <f t="shared" si="5"/>
        <v>0</v>
      </c>
      <c r="AI32" s="2">
        <v>0</v>
      </c>
    </row>
    <row r="33" spans="2:35" ht="66" customHeight="1" x14ac:dyDescent="0.25">
      <c r="B33" s="950"/>
      <c r="C33" s="1025"/>
      <c r="D33" s="967"/>
      <c r="E33" s="967"/>
      <c r="F33" s="1036"/>
      <c r="G33" s="923"/>
      <c r="H33" s="960"/>
      <c r="I33" s="154" t="s">
        <v>28</v>
      </c>
      <c r="J33" s="95">
        <v>192</v>
      </c>
      <c r="K33" s="216" t="s">
        <v>434</v>
      </c>
      <c r="L33" s="505" t="s">
        <v>121</v>
      </c>
      <c r="M33" s="95">
        <v>6</v>
      </c>
      <c r="N33" s="95" t="s">
        <v>55</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433</v>
      </c>
      <c r="AD33" s="431"/>
      <c r="AE33" s="50"/>
      <c r="AF33" s="50"/>
      <c r="AG33" s="49"/>
      <c r="AH33" s="3">
        <f t="shared" si="5"/>
        <v>0</v>
      </c>
      <c r="AI33" s="2">
        <v>0</v>
      </c>
    </row>
    <row r="34" spans="2:35" ht="78" customHeight="1" x14ac:dyDescent="0.25">
      <c r="B34" s="950"/>
      <c r="C34" s="1025"/>
      <c r="D34" s="967"/>
      <c r="E34" s="967"/>
      <c r="F34" s="1036"/>
      <c r="G34" s="923"/>
      <c r="H34" s="960"/>
      <c r="I34" s="154" t="s">
        <v>28</v>
      </c>
      <c r="J34" s="95">
        <v>200</v>
      </c>
      <c r="K34" s="506" t="s">
        <v>432</v>
      </c>
      <c r="L34" s="505" t="s">
        <v>121</v>
      </c>
      <c r="M34" s="95">
        <v>6</v>
      </c>
      <c r="N34" s="95" t="s">
        <v>55</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418</v>
      </c>
      <c r="AD34" s="431"/>
      <c r="AE34" s="50"/>
      <c r="AF34" s="50"/>
      <c r="AG34" s="49"/>
      <c r="AH34" s="3">
        <f t="shared" si="5"/>
        <v>0</v>
      </c>
      <c r="AI34" s="2">
        <v>0</v>
      </c>
    </row>
    <row r="35" spans="2:35" ht="54.75" customHeight="1" x14ac:dyDescent="0.25">
      <c r="B35" s="950"/>
      <c r="C35" s="1025"/>
      <c r="D35" s="967"/>
      <c r="E35" s="967"/>
      <c r="F35" s="1036"/>
      <c r="G35" s="923"/>
      <c r="H35" s="960"/>
      <c r="I35" s="95" t="s">
        <v>28</v>
      </c>
      <c r="J35" s="95">
        <v>213</v>
      </c>
      <c r="K35" s="216" t="s">
        <v>431</v>
      </c>
      <c r="L35" s="505" t="s">
        <v>121</v>
      </c>
      <c r="M35" s="95">
        <v>6</v>
      </c>
      <c r="N35" s="95" t="s">
        <v>55</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430</v>
      </c>
      <c r="AD35" s="431"/>
      <c r="AE35" s="50"/>
      <c r="AF35" s="50"/>
      <c r="AG35" s="49"/>
      <c r="AH35" s="3">
        <f t="shared" si="5"/>
        <v>0</v>
      </c>
      <c r="AI35" s="2">
        <v>0</v>
      </c>
    </row>
    <row r="36" spans="2:35" ht="55.5" customHeight="1" x14ac:dyDescent="0.25">
      <c r="B36" s="950"/>
      <c r="C36" s="1025"/>
      <c r="D36" s="967"/>
      <c r="E36" s="967"/>
      <c r="F36" s="1036"/>
      <c r="G36" s="924"/>
      <c r="H36" s="961"/>
      <c r="I36" s="95" t="s">
        <v>28</v>
      </c>
      <c r="J36" s="95">
        <v>214</v>
      </c>
      <c r="K36" s="216" t="s">
        <v>429</v>
      </c>
      <c r="L36" s="505" t="s">
        <v>121</v>
      </c>
      <c r="M36" s="95">
        <v>6</v>
      </c>
      <c r="N36" s="95" t="s">
        <v>55</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428</v>
      </c>
      <c r="AD36" s="431"/>
      <c r="AE36" s="50"/>
      <c r="AF36" s="50"/>
      <c r="AG36" s="49"/>
      <c r="AH36" s="3">
        <f t="shared" si="5"/>
        <v>0</v>
      </c>
      <c r="AI36" s="2">
        <v>0</v>
      </c>
    </row>
    <row r="37" spans="2:35" ht="24" customHeight="1" x14ac:dyDescent="0.25">
      <c r="B37" s="950"/>
      <c r="C37" s="1025"/>
      <c r="D37" s="967"/>
      <c r="E37" s="967"/>
      <c r="F37" s="1036"/>
      <c r="G37" s="940" t="s">
        <v>23</v>
      </c>
      <c r="H37" s="941"/>
      <c r="I37" s="988"/>
      <c r="J37" s="988"/>
      <c r="K37" s="988"/>
      <c r="L37" s="988"/>
      <c r="M37" s="988"/>
      <c r="N37" s="942"/>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950" t="str">
        <f>+B29</f>
        <v>Proyecto No. 702 : Investigación e innovación para la construcción de conocimiento educativo y pedagógico.</v>
      </c>
      <c r="C38" s="950" t="str">
        <f>+C29</f>
        <v>ESCUELA, CURRICULO Y PEDAOGÍA</v>
      </c>
      <c r="D38" s="950" t="str">
        <f>+D29</f>
        <v>Desarrollar 23 estudios 
en Escuela, currículo y pedagogía</v>
      </c>
      <c r="E38" s="950" t="str">
        <f>+E29</f>
        <v>Desarrollar 7 estudios en Escuela Curriculo y Pedagogía en el año 2013 y terminar el 0,80% del estudio del año 2012.</v>
      </c>
      <c r="F38" s="950" t="str">
        <f>+F29</f>
        <v>Porcentaje de avance de los Estudios desarrollados en Escuela, currículo y pedagogía.</v>
      </c>
      <c r="G38" s="923" t="s">
        <v>427</v>
      </c>
      <c r="H38" s="960" t="s">
        <v>426</v>
      </c>
      <c r="I38" s="95"/>
      <c r="J38" s="95">
        <v>197</v>
      </c>
      <c r="K38" s="216" t="s">
        <v>425</v>
      </c>
      <c r="L38" s="212" t="s">
        <v>35</v>
      </c>
      <c r="M38" s="212">
        <v>7</v>
      </c>
      <c r="N38" s="212" t="s">
        <v>55</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424</v>
      </c>
      <c r="AD38" s="431"/>
      <c r="AE38" s="86" t="s">
        <v>230</v>
      </c>
      <c r="AF38" s="291">
        <f>+R38</f>
        <v>41265000</v>
      </c>
      <c r="AG38" s="489">
        <f>+AF38</f>
        <v>41265000</v>
      </c>
      <c r="AH38" s="3">
        <f>+AI38/Z38</f>
        <v>0.4</v>
      </c>
      <c r="AI38" s="2">
        <v>16506000</v>
      </c>
    </row>
    <row r="39" spans="2:35" ht="25.5" x14ac:dyDescent="0.25">
      <c r="B39" s="950"/>
      <c r="C39" s="950"/>
      <c r="D39" s="950"/>
      <c r="E39" s="950"/>
      <c r="F39" s="950"/>
      <c r="G39" s="923"/>
      <c r="H39" s="960"/>
      <c r="I39" s="95"/>
      <c r="J39" s="95">
        <v>198</v>
      </c>
      <c r="K39" s="216" t="s">
        <v>423</v>
      </c>
      <c r="L39" s="212" t="s">
        <v>35</v>
      </c>
      <c r="M39" s="212">
        <v>7</v>
      </c>
      <c r="N39" s="212" t="s">
        <v>55</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422</v>
      </c>
      <c r="AD39" s="431"/>
      <c r="AE39" s="86" t="s">
        <v>230</v>
      </c>
      <c r="AF39" s="291">
        <f>+R39</f>
        <v>24759000</v>
      </c>
      <c r="AG39" s="489">
        <f>+AF39</f>
        <v>24759000</v>
      </c>
      <c r="AH39" s="3">
        <f>+AI39/Z39</f>
        <v>0</v>
      </c>
      <c r="AI39" s="2">
        <v>0</v>
      </c>
    </row>
    <row r="40" spans="2:35" ht="25.5" x14ac:dyDescent="0.25">
      <c r="B40" s="950"/>
      <c r="C40" s="950"/>
      <c r="D40" s="950"/>
      <c r="E40" s="950"/>
      <c r="F40" s="950"/>
      <c r="G40" s="923"/>
      <c r="H40" s="960"/>
      <c r="I40" s="95"/>
      <c r="J40" s="95">
        <v>199</v>
      </c>
      <c r="K40" s="216" t="s">
        <v>421</v>
      </c>
      <c r="L40" s="212" t="s">
        <v>35</v>
      </c>
      <c r="M40" s="212">
        <v>7</v>
      </c>
      <c r="N40" s="212" t="s">
        <v>55</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420</v>
      </c>
      <c r="AD40" s="431"/>
      <c r="AE40" s="86" t="s">
        <v>230</v>
      </c>
      <c r="AF40" s="291">
        <f>+R40</f>
        <v>24759000</v>
      </c>
      <c r="AG40" s="489">
        <f>+AF40</f>
        <v>24759000</v>
      </c>
      <c r="AH40" s="3">
        <f>+AI40/Z40</f>
        <v>0</v>
      </c>
      <c r="AI40" s="2">
        <v>0</v>
      </c>
    </row>
    <row r="41" spans="2:35" ht="63.75" x14ac:dyDescent="0.25">
      <c r="B41" s="950"/>
      <c r="C41" s="950"/>
      <c r="D41" s="950"/>
      <c r="E41" s="950"/>
      <c r="F41" s="950"/>
      <c r="G41" s="923"/>
      <c r="H41" s="960"/>
      <c r="I41" s="95"/>
      <c r="J41" s="95">
        <v>200</v>
      </c>
      <c r="K41" s="497" t="s">
        <v>419</v>
      </c>
      <c r="L41" s="95" t="s">
        <v>35</v>
      </c>
      <c r="M41" s="95">
        <v>7</v>
      </c>
      <c r="N41" s="95" t="s">
        <v>55</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418</v>
      </c>
      <c r="AD41" s="431"/>
      <c r="AE41" s="86" t="s">
        <v>230</v>
      </c>
      <c r="AF41" s="291">
        <f>+R41</f>
        <v>7074000</v>
      </c>
      <c r="AG41" s="489">
        <f>+AF41</f>
        <v>7074000</v>
      </c>
      <c r="AH41" s="3">
        <f>+AI41/Z41</f>
        <v>0</v>
      </c>
      <c r="AI41" s="2">
        <v>0</v>
      </c>
    </row>
    <row r="42" spans="2:35" ht="38.25" x14ac:dyDescent="0.25">
      <c r="B42" s="950"/>
      <c r="C42" s="950"/>
      <c r="D42" s="950"/>
      <c r="E42" s="950"/>
      <c r="F42" s="950"/>
      <c r="G42" s="924"/>
      <c r="H42" s="961"/>
      <c r="I42" s="95" t="s">
        <v>28</v>
      </c>
      <c r="J42" s="197">
        <v>319</v>
      </c>
      <c r="K42" s="290" t="s">
        <v>417</v>
      </c>
      <c r="L42" s="95" t="s">
        <v>35</v>
      </c>
      <c r="M42" s="95">
        <v>8</v>
      </c>
      <c r="N42" s="95" t="s">
        <v>55</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171</v>
      </c>
      <c r="AD42" s="431"/>
      <c r="AE42" s="490" t="s">
        <v>416</v>
      </c>
      <c r="AF42" s="291">
        <f>+R42</f>
        <v>4703500</v>
      </c>
      <c r="AG42" s="489">
        <f>+Z42</f>
        <v>4703500</v>
      </c>
      <c r="AH42" s="456">
        <f>+AI42/Z42</f>
        <v>43.875946635484212</v>
      </c>
      <c r="AI42" s="271">
        <v>206370515</v>
      </c>
    </row>
    <row r="43" spans="2:35" x14ac:dyDescent="0.25">
      <c r="B43" s="950"/>
      <c r="C43" s="950"/>
      <c r="D43" s="950"/>
      <c r="E43" s="950"/>
      <c r="F43" s="950"/>
      <c r="G43" s="940" t="s">
        <v>23</v>
      </c>
      <c r="H43" s="941"/>
      <c r="I43" s="941"/>
      <c r="J43" s="941"/>
      <c r="K43" s="941"/>
      <c r="L43" s="941"/>
      <c r="M43" s="941"/>
      <c r="N43" s="942"/>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950" t="str">
        <f>+B38</f>
        <v>Proyecto No. 702 : Investigación e innovación para la construcción de conocimiento educativo y pedagógico.</v>
      </c>
      <c r="C44" s="950" t="str">
        <f>+C38</f>
        <v>ESCUELA, CURRICULO Y PEDAOGÍA</v>
      </c>
      <c r="D44" s="950" t="str">
        <f>+D38</f>
        <v>Desarrollar 23 estudios 
en Escuela, currículo y pedagogía</v>
      </c>
      <c r="E44" s="950" t="str">
        <f>+E38</f>
        <v>Desarrollar 7 estudios en Escuela Curriculo y Pedagogía en el año 2013 y terminar el 0,80% del estudio del año 2012.</v>
      </c>
      <c r="F44" s="950" t="str">
        <f>+F38</f>
        <v>Porcentaje de avance de los Estudios desarrollados en Escuela, currículo y pedagogía.</v>
      </c>
      <c r="G44" s="922" t="s">
        <v>415</v>
      </c>
      <c r="H44" s="959" t="s">
        <v>340</v>
      </c>
      <c r="I44" s="95"/>
      <c r="J44" s="295">
        <v>262</v>
      </c>
      <c r="K44" s="246" t="s">
        <v>414</v>
      </c>
      <c r="L44" s="483" t="s">
        <v>26</v>
      </c>
      <c r="M44" s="95">
        <v>7</v>
      </c>
      <c r="N44" s="212" t="s">
        <v>55</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413</v>
      </c>
      <c r="AD44" s="431"/>
      <c r="AE44" s="50"/>
      <c r="AF44" s="136"/>
      <c r="AG44" s="342"/>
      <c r="AH44" s="3">
        <f>+AI44/Z44</f>
        <v>0.5</v>
      </c>
      <c r="AI44" s="2">
        <v>26822250</v>
      </c>
    </row>
    <row r="45" spans="2:35" ht="24" customHeight="1" x14ac:dyDescent="0.25">
      <c r="B45" s="950"/>
      <c r="C45" s="950"/>
      <c r="D45" s="950"/>
      <c r="E45" s="950"/>
      <c r="F45" s="950"/>
      <c r="G45" s="923"/>
      <c r="H45" s="960"/>
      <c r="I45" s="95" t="s">
        <v>28</v>
      </c>
      <c r="J45" s="154">
        <v>263</v>
      </c>
      <c r="K45" s="246" t="s">
        <v>412</v>
      </c>
      <c r="L45" s="483" t="s">
        <v>26</v>
      </c>
      <c r="M45" s="95">
        <v>7</v>
      </c>
      <c r="N45" s="212" t="s">
        <v>55</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411</v>
      </c>
      <c r="AD45" s="431"/>
      <c r="AE45" s="291"/>
      <c r="AF45" s="291"/>
      <c r="AG45" s="49"/>
      <c r="AH45" s="3">
        <f>+AI45/Z45</f>
        <v>0.6</v>
      </c>
      <c r="AI45" s="2">
        <v>29710800</v>
      </c>
    </row>
    <row r="46" spans="2:35" ht="57" customHeight="1" x14ac:dyDescent="0.25">
      <c r="B46" s="950"/>
      <c r="C46" s="950"/>
      <c r="D46" s="950"/>
      <c r="E46" s="950"/>
      <c r="F46" s="950"/>
      <c r="G46" s="923"/>
      <c r="H46" s="960"/>
      <c r="I46" s="95"/>
      <c r="J46" s="154"/>
      <c r="K46" s="246" t="s">
        <v>410</v>
      </c>
      <c r="L46" s="384" t="s">
        <v>26</v>
      </c>
      <c r="M46" s="95">
        <v>4</v>
      </c>
      <c r="N46" s="212" t="s">
        <v>55</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950"/>
      <c r="C47" s="950"/>
      <c r="D47" s="950"/>
      <c r="E47" s="950"/>
      <c r="F47" s="950"/>
      <c r="G47" s="923"/>
      <c r="H47" s="960"/>
      <c r="I47" s="95" t="s">
        <v>28</v>
      </c>
      <c r="J47" s="95">
        <v>334</v>
      </c>
      <c r="K47" s="482" t="s">
        <v>409</v>
      </c>
      <c r="L47" s="384" t="s">
        <v>39</v>
      </c>
      <c r="M47" s="95">
        <v>6</v>
      </c>
      <c r="N47" s="212" t="s">
        <v>55</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408</v>
      </c>
      <c r="AD47" s="431"/>
      <c r="AE47" s="50"/>
      <c r="AF47" s="50"/>
      <c r="AG47" s="49"/>
      <c r="AH47" s="3">
        <f t="shared" ref="AH47:AH53" si="10">+AI47/Z47</f>
        <v>0.6</v>
      </c>
      <c r="AI47" s="2">
        <v>25466400</v>
      </c>
    </row>
    <row r="48" spans="2:35" ht="54" customHeight="1" x14ac:dyDescent="0.25">
      <c r="B48" s="950"/>
      <c r="C48" s="950"/>
      <c r="D48" s="950"/>
      <c r="E48" s="950"/>
      <c r="F48" s="950"/>
      <c r="G48" s="923"/>
      <c r="H48" s="960"/>
      <c r="I48" s="95" t="s">
        <v>28</v>
      </c>
      <c r="J48" s="95">
        <v>322</v>
      </c>
      <c r="K48" s="480" t="s">
        <v>407</v>
      </c>
      <c r="L48" s="384" t="s">
        <v>39</v>
      </c>
      <c r="M48" s="95">
        <v>4</v>
      </c>
      <c r="N48" s="212" t="s">
        <v>55</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406</v>
      </c>
      <c r="AD48" s="431"/>
      <c r="AE48" s="50"/>
      <c r="AF48" s="50"/>
      <c r="AG48" s="49"/>
      <c r="AH48" s="3">
        <f t="shared" si="10"/>
        <v>0.8</v>
      </c>
      <c r="AI48" s="2">
        <v>11790000</v>
      </c>
    </row>
    <row r="49" spans="2:35" ht="61.5" customHeight="1" x14ac:dyDescent="0.25">
      <c r="B49" s="950"/>
      <c r="C49" s="950"/>
      <c r="D49" s="950"/>
      <c r="E49" s="950"/>
      <c r="F49" s="950"/>
      <c r="G49" s="923"/>
      <c r="H49" s="960"/>
      <c r="I49" s="95" t="s">
        <v>28</v>
      </c>
      <c r="J49" s="95">
        <v>335</v>
      </c>
      <c r="K49" s="481" t="s">
        <v>405</v>
      </c>
      <c r="L49" s="384" t="s">
        <v>39</v>
      </c>
      <c r="M49" s="95">
        <v>4</v>
      </c>
      <c r="N49" s="212" t="s">
        <v>55</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404</v>
      </c>
      <c r="AD49" s="431"/>
      <c r="AE49" s="50"/>
      <c r="AF49" s="50"/>
      <c r="AG49" s="49"/>
      <c r="AH49" s="3">
        <f t="shared" si="10"/>
        <v>0.5</v>
      </c>
      <c r="AI49" s="2">
        <v>11790000</v>
      </c>
    </row>
    <row r="50" spans="2:35" ht="42" customHeight="1" x14ac:dyDescent="0.25">
      <c r="B50" s="950"/>
      <c r="C50" s="950"/>
      <c r="D50" s="950"/>
      <c r="E50" s="950"/>
      <c r="F50" s="950"/>
      <c r="G50" s="923"/>
      <c r="H50" s="960"/>
      <c r="I50" s="95" t="s">
        <v>28</v>
      </c>
      <c r="J50" s="95">
        <v>336</v>
      </c>
      <c r="K50" s="480" t="s">
        <v>403</v>
      </c>
      <c r="L50" s="384" t="s">
        <v>39</v>
      </c>
      <c r="M50" s="95">
        <v>4</v>
      </c>
      <c r="N50" s="212" t="s">
        <v>55</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402</v>
      </c>
      <c r="AD50" s="431"/>
      <c r="AE50" s="50"/>
      <c r="AF50" s="50"/>
      <c r="AG50" s="49"/>
      <c r="AH50" s="3">
        <f t="shared" si="10"/>
        <v>0.375</v>
      </c>
      <c r="AI50" s="2">
        <v>8842500</v>
      </c>
    </row>
    <row r="51" spans="2:35" ht="105.75" customHeight="1" x14ac:dyDescent="0.25">
      <c r="B51" s="950"/>
      <c r="C51" s="950"/>
      <c r="D51" s="950"/>
      <c r="E51" s="950"/>
      <c r="F51" s="950"/>
      <c r="G51" s="923"/>
      <c r="H51" s="960"/>
      <c r="I51" s="95" t="s">
        <v>28</v>
      </c>
      <c r="J51" s="95">
        <v>337</v>
      </c>
      <c r="K51" s="480" t="s">
        <v>401</v>
      </c>
      <c r="L51" s="384" t="s">
        <v>39</v>
      </c>
      <c r="M51" s="95">
        <v>4</v>
      </c>
      <c r="N51" s="212" t="s">
        <v>55</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400</v>
      </c>
      <c r="AD51" s="431"/>
      <c r="AE51" s="50"/>
      <c r="AF51" s="50"/>
      <c r="AG51" s="49"/>
      <c r="AH51" s="3">
        <f t="shared" si="10"/>
        <v>0.5</v>
      </c>
      <c r="AI51" s="2">
        <v>11790000</v>
      </c>
    </row>
    <row r="52" spans="2:35" ht="43.5" customHeight="1" x14ac:dyDescent="0.25">
      <c r="B52" s="950"/>
      <c r="C52" s="950"/>
      <c r="D52" s="950"/>
      <c r="E52" s="950"/>
      <c r="F52" s="950"/>
      <c r="G52" s="923"/>
      <c r="H52" s="960"/>
      <c r="I52" s="95" t="s">
        <v>28</v>
      </c>
      <c r="J52" s="95">
        <v>338</v>
      </c>
      <c r="K52" s="480" t="s">
        <v>399</v>
      </c>
      <c r="L52" s="384" t="s">
        <v>39</v>
      </c>
      <c r="M52" s="95">
        <v>4</v>
      </c>
      <c r="N52" s="212" t="s">
        <v>55</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398</v>
      </c>
      <c r="AD52" s="431"/>
      <c r="AE52" s="50"/>
      <c r="AF52" s="50"/>
      <c r="AG52" s="49"/>
      <c r="AH52" s="3">
        <f t="shared" si="10"/>
        <v>0.5</v>
      </c>
      <c r="AI52" s="2">
        <v>11790000</v>
      </c>
    </row>
    <row r="53" spans="2:35" ht="59.25" customHeight="1" x14ac:dyDescent="0.25">
      <c r="B53" s="950"/>
      <c r="C53" s="950"/>
      <c r="D53" s="950"/>
      <c r="E53" s="950"/>
      <c r="F53" s="950"/>
      <c r="G53" s="923"/>
      <c r="H53" s="960"/>
      <c r="I53" s="95" t="s">
        <v>28</v>
      </c>
      <c r="J53" s="95">
        <v>329</v>
      </c>
      <c r="K53" s="246" t="s">
        <v>397</v>
      </c>
      <c r="L53" s="384" t="s">
        <v>39</v>
      </c>
      <c r="M53" s="95">
        <v>4</v>
      </c>
      <c r="N53" s="212" t="s">
        <v>55</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396</v>
      </c>
      <c r="AD53" s="431"/>
      <c r="AE53" s="50"/>
      <c r="AF53" s="50"/>
      <c r="AG53" s="49"/>
      <c r="AH53" s="3">
        <f t="shared" si="10"/>
        <v>1</v>
      </c>
      <c r="AI53" s="2">
        <v>152502250</v>
      </c>
    </row>
    <row r="54" spans="2:35" ht="39" customHeight="1" x14ac:dyDescent="0.25">
      <c r="B54" s="950"/>
      <c r="C54" s="950"/>
      <c r="D54" s="950"/>
      <c r="E54" s="950"/>
      <c r="F54" s="950"/>
      <c r="G54" s="923"/>
      <c r="H54" s="960"/>
      <c r="I54" s="95" t="s">
        <v>28</v>
      </c>
      <c r="J54" s="95">
        <v>319</v>
      </c>
      <c r="K54" s="246" t="s">
        <v>332</v>
      </c>
      <c r="L54" s="384" t="s">
        <v>26</v>
      </c>
      <c r="M54" s="95">
        <v>8</v>
      </c>
      <c r="N54" s="212" t="s">
        <v>55</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171</v>
      </c>
      <c r="AD54" s="431"/>
      <c r="AE54" s="50"/>
      <c r="AF54" s="50"/>
      <c r="AG54" s="49"/>
      <c r="AI54" s="271"/>
    </row>
    <row r="55" spans="2:35" ht="39" customHeight="1" x14ac:dyDescent="0.25">
      <c r="B55" s="950"/>
      <c r="C55" s="950"/>
      <c r="D55" s="950"/>
      <c r="E55" s="950"/>
      <c r="F55" s="950"/>
      <c r="G55" s="923"/>
      <c r="H55" s="960"/>
      <c r="I55" s="95" t="s">
        <v>28</v>
      </c>
      <c r="J55" s="95">
        <v>294</v>
      </c>
      <c r="K55" s="246" t="s">
        <v>395</v>
      </c>
      <c r="L55" s="384" t="s">
        <v>150</v>
      </c>
      <c r="M55" s="95">
        <v>6</v>
      </c>
      <c r="N55" s="212" t="s">
        <v>55</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394</v>
      </c>
      <c r="AD55" s="431"/>
      <c r="AE55" s="50"/>
      <c r="AF55" s="50"/>
      <c r="AG55" s="49"/>
      <c r="AH55" s="3">
        <f>+AI55/Z55</f>
        <v>0.6</v>
      </c>
      <c r="AI55" s="2">
        <v>19099800</v>
      </c>
    </row>
    <row r="56" spans="2:35" ht="43.5" customHeight="1" x14ac:dyDescent="0.25">
      <c r="B56" s="950"/>
      <c r="C56" s="950"/>
      <c r="D56" s="950"/>
      <c r="E56" s="950"/>
      <c r="F56" s="950"/>
      <c r="G56" s="924"/>
      <c r="H56" s="961"/>
      <c r="I56" s="95"/>
      <c r="J56" s="95">
        <v>268</v>
      </c>
      <c r="K56" s="246" t="s">
        <v>393</v>
      </c>
      <c r="L56" s="384" t="s">
        <v>26</v>
      </c>
      <c r="M56" s="95">
        <v>8</v>
      </c>
      <c r="N56" s="212" t="s">
        <v>55</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392</v>
      </c>
      <c r="AD56" s="431"/>
      <c r="AE56" s="50"/>
      <c r="AF56" s="50"/>
      <c r="AG56" s="49"/>
      <c r="AH56" s="3">
        <f>+AI56/Z56</f>
        <v>1</v>
      </c>
      <c r="AI56" s="2">
        <v>11000750</v>
      </c>
    </row>
    <row r="57" spans="2:35" ht="21.75" customHeight="1" x14ac:dyDescent="0.25">
      <c r="B57" s="950"/>
      <c r="C57" s="950"/>
      <c r="D57" s="950"/>
      <c r="E57" s="950"/>
      <c r="F57" s="950"/>
      <c r="G57" s="940" t="s">
        <v>23</v>
      </c>
      <c r="H57" s="941"/>
      <c r="I57" s="941"/>
      <c r="J57" s="941"/>
      <c r="K57" s="941"/>
      <c r="L57" s="941"/>
      <c r="M57" s="941"/>
      <c r="N57" s="942"/>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968" t="str">
        <f>+B44</f>
        <v>Proyecto No. 702 : Investigación e innovación para la construcción de conocimiento educativo y pedagógico.</v>
      </c>
      <c r="C58" s="968" t="str">
        <f>+C44</f>
        <v>ESCUELA, CURRICULO Y PEDAOGÍA</v>
      </c>
      <c r="D58" s="968" t="str">
        <f>+D44</f>
        <v>Desarrollar 23 estudios 
en Escuela, currículo y pedagogía</v>
      </c>
      <c r="E58" s="968" t="str">
        <f>+E44</f>
        <v>Desarrollar 7 estudios en Escuela Curriculo y Pedagogía en el año 2013 y terminar el 0,80% del estudio del año 2012.</v>
      </c>
      <c r="F58" s="968" t="str">
        <f>+F44</f>
        <v>Porcentaje de avance de los Estudios desarrollados en Escuela, currículo y pedagogía.</v>
      </c>
      <c r="G58" s="922" t="s">
        <v>391</v>
      </c>
      <c r="H58" s="1033" t="s">
        <v>340</v>
      </c>
      <c r="I58" s="472" t="s">
        <v>28</v>
      </c>
      <c r="J58" s="472">
        <v>312</v>
      </c>
      <c r="K58" s="473" t="s">
        <v>390</v>
      </c>
      <c r="L58" s="153" t="s">
        <v>389</v>
      </c>
      <c r="M58" s="95">
        <v>7</v>
      </c>
      <c r="N58" s="212" t="s">
        <v>55</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388</v>
      </c>
      <c r="AD58" s="431"/>
      <c r="AE58" s="50"/>
      <c r="AF58" s="50"/>
      <c r="AG58" s="49"/>
      <c r="AH58" s="3">
        <f>+AI58/Z58</f>
        <v>0.6</v>
      </c>
      <c r="AI58" s="2">
        <v>142283100</v>
      </c>
    </row>
    <row r="59" spans="2:35" ht="48.75" customHeight="1" x14ac:dyDescent="0.25">
      <c r="B59" s="968"/>
      <c r="C59" s="968"/>
      <c r="D59" s="968"/>
      <c r="E59" s="968"/>
      <c r="F59" s="968"/>
      <c r="G59" s="924"/>
      <c r="H59" s="1034"/>
      <c r="I59" s="472" t="s">
        <v>28</v>
      </c>
      <c r="J59" s="472">
        <v>319</v>
      </c>
      <c r="K59" s="246" t="s">
        <v>332</v>
      </c>
      <c r="L59" s="153" t="s">
        <v>26</v>
      </c>
      <c r="M59" s="95">
        <v>8</v>
      </c>
      <c r="N59" s="212" t="s">
        <v>55</v>
      </c>
      <c r="O59" s="281">
        <v>12861500</v>
      </c>
      <c r="P59" s="262"/>
      <c r="Q59" s="471"/>
      <c r="R59" s="94"/>
      <c r="S59" s="94"/>
      <c r="T59" s="94"/>
      <c r="U59" s="93"/>
      <c r="V59" s="92"/>
      <c r="W59" s="91">
        <f>+O59+R59</f>
        <v>12861500</v>
      </c>
      <c r="X59" s="232">
        <v>12861500</v>
      </c>
      <c r="Y59" s="133"/>
      <c r="Z59" s="88">
        <f t="shared" si="0"/>
        <v>12861500</v>
      </c>
      <c r="AA59" s="87">
        <v>41572</v>
      </c>
      <c r="AB59" s="50">
        <v>120</v>
      </c>
      <c r="AC59" s="50" t="s">
        <v>171</v>
      </c>
      <c r="AD59" s="431"/>
      <c r="AE59" s="50"/>
      <c r="AF59" s="50"/>
      <c r="AG59" s="49"/>
      <c r="AI59" s="271"/>
    </row>
    <row r="60" spans="2:35" ht="21.75" customHeight="1" x14ac:dyDescent="0.25">
      <c r="B60" s="969"/>
      <c r="C60" s="969"/>
      <c r="D60" s="969"/>
      <c r="E60" s="969"/>
      <c r="F60" s="969"/>
      <c r="G60" s="936" t="s">
        <v>23</v>
      </c>
      <c r="H60" s="936"/>
      <c r="I60" s="936"/>
      <c r="J60" s="936"/>
      <c r="K60" s="936"/>
      <c r="L60" s="936"/>
      <c r="M60" s="936"/>
      <c r="N60" s="936"/>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044" t="str">
        <f>+B38</f>
        <v>Proyecto No. 702 : Investigación e innovación para la construcción de conocimiento educativo y pedagógico.</v>
      </c>
      <c r="C61" s="1027" t="str">
        <f>+C38</f>
        <v>ESCUELA, CURRICULO Y PEDAOGÍA</v>
      </c>
      <c r="D61" s="953" t="str">
        <f>+D38</f>
        <v>Desarrollar 23 estudios 
en Escuela, currículo y pedagogía</v>
      </c>
      <c r="E61" s="953" t="str">
        <f>+E38</f>
        <v>Desarrollar 7 estudios en Escuela Curriculo y Pedagogía en el año 2013 y terminar el 0,80% del estudio del año 2012.</v>
      </c>
      <c r="F61" s="1024" t="str">
        <f>+F38</f>
        <v>Porcentaje de avance de los Estudios desarrollados en Escuela, currículo y pedagogía.</v>
      </c>
      <c r="G61" s="922" t="s">
        <v>387</v>
      </c>
      <c r="H61" s="470"/>
      <c r="I61" s="153"/>
      <c r="J61" s="469"/>
      <c r="K61" s="290" t="s">
        <v>386</v>
      </c>
      <c r="L61" s="121" t="s">
        <v>47</v>
      </c>
      <c r="M61" s="121">
        <v>1</v>
      </c>
      <c r="N61" s="121" t="s">
        <v>55</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384</v>
      </c>
      <c r="AF61" s="148">
        <v>214147</v>
      </c>
      <c r="AG61" s="468">
        <f>+Z61</f>
        <v>0</v>
      </c>
    </row>
    <row r="62" spans="2:35" ht="26.25" customHeight="1" x14ac:dyDescent="0.25">
      <c r="B62" s="1045"/>
      <c r="C62" s="1028"/>
      <c r="D62" s="954"/>
      <c r="E62" s="954"/>
      <c r="F62" s="968"/>
      <c r="G62" s="923"/>
      <c r="H62" s="439"/>
      <c r="I62" s="153" t="s">
        <v>28</v>
      </c>
      <c r="J62" s="153">
        <v>327</v>
      </c>
      <c r="K62" s="467" t="s">
        <v>385</v>
      </c>
      <c r="L62" s="153" t="s">
        <v>39</v>
      </c>
      <c r="M62" s="153"/>
      <c r="N62" s="212" t="s">
        <v>55</v>
      </c>
      <c r="O62" s="283"/>
      <c r="P62" s="338"/>
      <c r="Q62" s="338"/>
      <c r="R62" s="283">
        <v>9555853</v>
      </c>
      <c r="S62" s="338"/>
      <c r="T62" s="338"/>
      <c r="U62" s="337"/>
      <c r="V62" s="74"/>
      <c r="W62" s="74">
        <f>+O62+R62</f>
        <v>9555853</v>
      </c>
      <c r="X62" s="327"/>
      <c r="Y62" s="2">
        <v>9555853</v>
      </c>
      <c r="Z62" s="88">
        <f t="shared" si="0"/>
        <v>9555853</v>
      </c>
      <c r="AA62" s="87">
        <v>41556</v>
      </c>
      <c r="AB62" s="50">
        <v>117</v>
      </c>
      <c r="AC62" s="50" t="s">
        <v>303</v>
      </c>
      <c r="AD62" s="431"/>
      <c r="AE62" s="86" t="s">
        <v>384</v>
      </c>
      <c r="AF62" s="148">
        <f>+R62</f>
        <v>9555853</v>
      </c>
      <c r="AG62" s="466">
        <f>+Z62</f>
        <v>9555853</v>
      </c>
      <c r="AH62" s="3">
        <f>+AI62/Z62</f>
        <v>4.2521508022360743</v>
      </c>
      <c r="AI62" s="2">
        <v>40632928</v>
      </c>
    </row>
    <row r="63" spans="2:35" ht="41.25" customHeight="1" x14ac:dyDescent="0.25">
      <c r="B63" s="1045"/>
      <c r="C63" s="1028"/>
      <c r="D63" s="954"/>
      <c r="E63" s="954"/>
      <c r="F63" s="968"/>
      <c r="G63" s="923"/>
      <c r="H63" s="439"/>
      <c r="I63" s="153"/>
      <c r="J63" s="153">
        <v>253</v>
      </c>
      <c r="K63" s="294" t="s">
        <v>383</v>
      </c>
      <c r="L63" s="446" t="s">
        <v>47</v>
      </c>
      <c r="M63" s="121"/>
      <c r="N63" s="199" t="s">
        <v>55</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045"/>
      <c r="C64" s="1028"/>
      <c r="D64" s="954"/>
      <c r="E64" s="954"/>
      <c r="F64" s="968"/>
      <c r="G64" s="923"/>
      <c r="H64" s="439"/>
      <c r="I64" s="153" t="s">
        <v>41</v>
      </c>
      <c r="J64" s="153">
        <v>305</v>
      </c>
      <c r="K64" s="465" t="s">
        <v>382</v>
      </c>
      <c r="L64" s="353" t="s">
        <v>39</v>
      </c>
      <c r="M64" s="153">
        <v>1</v>
      </c>
      <c r="N64" s="212" t="s">
        <v>46</v>
      </c>
      <c r="O64" s="283"/>
      <c r="P64" s="338"/>
      <c r="Q64" s="338"/>
      <c r="R64" s="432">
        <v>58400000</v>
      </c>
      <c r="S64" s="338"/>
      <c r="T64" s="338"/>
      <c r="U64" s="337"/>
      <c r="V64" s="74"/>
      <c r="W64" s="74">
        <f>+O64+R64</f>
        <v>58400000</v>
      </c>
      <c r="X64" s="327"/>
      <c r="Y64" s="136">
        <v>58400000</v>
      </c>
      <c r="Z64" s="88">
        <f t="shared" si="0"/>
        <v>58400000</v>
      </c>
      <c r="AA64" s="87">
        <v>41540</v>
      </c>
      <c r="AB64" s="50">
        <v>113</v>
      </c>
      <c r="AC64" s="50" t="s">
        <v>38</v>
      </c>
      <c r="AD64" s="431"/>
      <c r="AE64" s="50"/>
      <c r="AF64" s="50"/>
      <c r="AG64" s="49"/>
      <c r="AH64" s="3">
        <f>+AI64/Z64</f>
        <v>0.78595890410958902</v>
      </c>
      <c r="AI64" s="113">
        <v>45900000</v>
      </c>
    </row>
    <row r="65" spans="2:43" ht="43.5" customHeight="1" x14ac:dyDescent="0.25">
      <c r="B65" s="1045"/>
      <c r="C65" s="1028"/>
      <c r="D65" s="954"/>
      <c r="E65" s="954"/>
      <c r="F65" s="968"/>
      <c r="G65" s="923"/>
      <c r="H65" s="923" t="s">
        <v>233</v>
      </c>
      <c r="I65" s="153"/>
      <c r="J65" s="153"/>
      <c r="K65" s="464" t="s">
        <v>381</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045"/>
      <c r="C66" s="1028"/>
      <c r="D66" s="954"/>
      <c r="E66" s="954"/>
      <c r="F66" s="968"/>
      <c r="G66" s="923"/>
      <c r="H66" s="923"/>
      <c r="I66" s="153"/>
      <c r="J66" s="153">
        <v>257</v>
      </c>
      <c r="K66" s="434" t="s">
        <v>380</v>
      </c>
      <c r="L66" s="353" t="s">
        <v>35</v>
      </c>
      <c r="M66" s="153"/>
      <c r="N66" s="212" t="s">
        <v>55</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379</v>
      </c>
      <c r="AC66" s="86" t="s">
        <v>171</v>
      </c>
      <c r="AD66" s="431"/>
      <c r="AE66" s="86" t="s">
        <v>378</v>
      </c>
      <c r="AF66" s="50"/>
      <c r="AG66" s="49"/>
      <c r="AH66" s="3">
        <f>+AI66/Z66</f>
        <v>0</v>
      </c>
      <c r="AI66" s="2">
        <v>0</v>
      </c>
    </row>
    <row r="67" spans="2:43" ht="25.5" customHeight="1" x14ac:dyDescent="0.25">
      <c r="B67" s="1045"/>
      <c r="C67" s="1028"/>
      <c r="D67" s="954"/>
      <c r="E67" s="954"/>
      <c r="F67" s="968"/>
      <c r="G67" s="923"/>
      <c r="H67" s="923"/>
      <c r="I67" s="153"/>
      <c r="J67" s="153"/>
      <c r="K67" s="434" t="s">
        <v>377</v>
      </c>
      <c r="L67" s="353" t="s">
        <v>47</v>
      </c>
      <c r="M67" s="153"/>
      <c r="N67" s="212" t="s">
        <v>55</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045"/>
      <c r="C68" s="1028"/>
      <c r="D68" s="954"/>
      <c r="E68" s="954"/>
      <c r="F68" s="968"/>
      <c r="G68" s="439"/>
      <c r="H68" s="923"/>
      <c r="I68" s="153" t="s">
        <v>28</v>
      </c>
      <c r="J68" s="153">
        <v>306</v>
      </c>
      <c r="K68" s="460" t="s">
        <v>376</v>
      </c>
      <c r="L68" s="353" t="s">
        <v>39</v>
      </c>
      <c r="M68" s="153">
        <v>1</v>
      </c>
      <c r="N68" s="353" t="s">
        <v>368</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375</v>
      </c>
      <c r="AD68" s="431"/>
      <c r="AE68" s="50"/>
      <c r="AF68" s="50"/>
      <c r="AG68" s="49"/>
      <c r="AH68" s="3">
        <f>+AI68/Z68</f>
        <v>0</v>
      </c>
      <c r="AI68" s="2">
        <v>0</v>
      </c>
      <c r="AO68" s="440"/>
    </row>
    <row r="69" spans="2:43" ht="67.5" customHeight="1" x14ac:dyDescent="0.25">
      <c r="B69" s="1045"/>
      <c r="C69" s="1028"/>
      <c r="D69" s="954"/>
      <c r="E69" s="954"/>
      <c r="F69" s="968"/>
      <c r="G69" s="439"/>
      <c r="H69" s="923"/>
      <c r="I69" s="153"/>
      <c r="J69" s="153"/>
      <c r="K69" s="359" t="s">
        <v>374</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045"/>
      <c r="C70" s="1028"/>
      <c r="D70" s="954"/>
      <c r="E70" s="954"/>
      <c r="F70" s="968"/>
      <c r="G70" s="439"/>
      <c r="H70" s="923"/>
      <c r="I70" s="153"/>
      <c r="J70" s="353">
        <v>307</v>
      </c>
      <c r="K70" s="460" t="s">
        <v>372</v>
      </c>
      <c r="L70" s="353" t="s">
        <v>39</v>
      </c>
      <c r="M70" s="153">
        <v>1</v>
      </c>
      <c r="N70" s="353" t="s">
        <v>46</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373</v>
      </c>
      <c r="AD70" s="431"/>
      <c r="AE70" s="50"/>
      <c r="AF70" s="50"/>
      <c r="AG70" s="49"/>
      <c r="AH70" s="3">
        <f>+AI70/Z70</f>
        <v>0</v>
      </c>
      <c r="AI70" s="2">
        <v>0</v>
      </c>
      <c r="AO70" s="440"/>
    </row>
    <row r="71" spans="2:43" ht="18.75" customHeight="1" x14ac:dyDescent="0.25">
      <c r="B71" s="1045"/>
      <c r="C71" s="1028"/>
      <c r="D71" s="954"/>
      <c r="E71" s="954"/>
      <c r="F71" s="968"/>
      <c r="G71" s="439"/>
      <c r="H71" s="923"/>
      <c r="I71" s="153"/>
      <c r="J71" s="353"/>
      <c r="K71" s="460" t="s">
        <v>372</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045"/>
      <c r="C72" s="1028"/>
      <c r="D72" s="954"/>
      <c r="E72" s="954"/>
      <c r="F72" s="968"/>
      <c r="G72" s="439"/>
      <c r="H72" s="923"/>
      <c r="I72" s="153"/>
      <c r="J72" s="353">
        <v>308</v>
      </c>
      <c r="K72" s="460" t="s">
        <v>370</v>
      </c>
      <c r="L72" s="353" t="s">
        <v>39</v>
      </c>
      <c r="M72" s="153">
        <v>1</v>
      </c>
      <c r="N72" s="353" t="s">
        <v>368</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371</v>
      </c>
      <c r="AD72" s="431"/>
      <c r="AE72" s="50"/>
      <c r="AF72" s="50"/>
      <c r="AG72" s="49"/>
      <c r="AH72" s="3">
        <f>+AI72/Z72</f>
        <v>0</v>
      </c>
      <c r="AI72" s="2">
        <v>0</v>
      </c>
      <c r="AO72" s="440"/>
    </row>
    <row r="73" spans="2:43" ht="38.25" customHeight="1" x14ac:dyDescent="0.25">
      <c r="B73" s="1045"/>
      <c r="C73" s="1028"/>
      <c r="D73" s="954"/>
      <c r="E73" s="954"/>
      <c r="F73" s="968"/>
      <c r="G73" s="439"/>
      <c r="H73" s="923"/>
      <c r="I73" s="153"/>
      <c r="J73" s="353"/>
      <c r="K73" s="460" t="s">
        <v>370</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045"/>
      <c r="C74" s="1028"/>
      <c r="D74" s="954"/>
      <c r="E74" s="954"/>
      <c r="F74" s="968"/>
      <c r="G74" s="439"/>
      <c r="H74" s="923"/>
      <c r="I74" s="153" t="s">
        <v>28</v>
      </c>
      <c r="J74" s="353">
        <v>309</v>
      </c>
      <c r="K74" s="460" t="s">
        <v>369</v>
      </c>
      <c r="L74" s="353" t="s">
        <v>39</v>
      </c>
      <c r="M74" s="153">
        <v>1</v>
      </c>
      <c r="N74" s="353" t="s">
        <v>368</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365</v>
      </c>
      <c r="AD74" s="431"/>
      <c r="AE74" s="50"/>
      <c r="AF74" s="50"/>
      <c r="AG74" s="49"/>
      <c r="AH74" s="3">
        <f>+AI74/Z74</f>
        <v>0</v>
      </c>
      <c r="AI74" s="2">
        <v>0</v>
      </c>
      <c r="AO74" s="440"/>
    </row>
    <row r="75" spans="2:43" ht="82.5" customHeight="1" x14ac:dyDescent="0.25">
      <c r="B75" s="1045"/>
      <c r="C75" s="1028"/>
      <c r="D75" s="954"/>
      <c r="E75" s="954"/>
      <c r="F75" s="968"/>
      <c r="G75" s="439"/>
      <c r="H75" s="923"/>
      <c r="I75" s="153"/>
      <c r="J75" s="353"/>
      <c r="K75" s="359" t="s">
        <v>367</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045"/>
      <c r="C76" s="1028"/>
      <c r="D76" s="954"/>
      <c r="E76" s="954"/>
      <c r="F76" s="968"/>
      <c r="G76" s="439"/>
      <c r="H76" s="923"/>
      <c r="I76" s="153" t="s">
        <v>28</v>
      </c>
      <c r="J76" s="353">
        <v>300</v>
      </c>
      <c r="K76" s="434" t="s">
        <v>366</v>
      </c>
      <c r="L76" s="353" t="s">
        <v>358</v>
      </c>
      <c r="M76" s="153">
        <v>1</v>
      </c>
      <c r="N76" s="95" t="s">
        <v>34</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365</v>
      </c>
      <c r="AD76" s="431"/>
      <c r="AE76" s="50"/>
      <c r="AF76" s="50"/>
      <c r="AG76" s="49"/>
      <c r="AH76" s="3">
        <f>+AI76/Z76</f>
        <v>0</v>
      </c>
      <c r="AI76" s="2">
        <v>0</v>
      </c>
      <c r="AO76" s="440"/>
    </row>
    <row r="77" spans="2:43" ht="82.5" customHeight="1" x14ac:dyDescent="0.25">
      <c r="B77" s="1045"/>
      <c r="C77" s="1028"/>
      <c r="D77" s="954"/>
      <c r="E77" s="954"/>
      <c r="F77" s="968"/>
      <c r="G77" s="439"/>
      <c r="H77" s="439"/>
      <c r="I77" s="153"/>
      <c r="J77" s="353"/>
      <c r="K77" s="452" t="s">
        <v>364</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045"/>
      <c r="C78" s="1028"/>
      <c r="D78" s="954"/>
      <c r="E78" s="954"/>
      <c r="F78" s="968"/>
      <c r="G78" s="439"/>
      <c r="H78" s="439"/>
      <c r="I78" s="153" t="s">
        <v>28</v>
      </c>
      <c r="J78" s="353">
        <v>302</v>
      </c>
      <c r="K78" s="434" t="s">
        <v>363</v>
      </c>
      <c r="L78" s="353" t="s">
        <v>358</v>
      </c>
      <c r="M78" s="153">
        <v>1</v>
      </c>
      <c r="N78" s="212" t="s">
        <v>34</v>
      </c>
      <c r="O78" s="283"/>
      <c r="P78" s="338"/>
      <c r="Q78" s="338"/>
      <c r="R78" s="457">
        <v>494768</v>
      </c>
      <c r="S78" s="338"/>
      <c r="T78" s="338"/>
      <c r="U78" s="337"/>
      <c r="V78" s="75"/>
      <c r="W78" s="74">
        <f t="shared" si="13"/>
        <v>494768</v>
      </c>
      <c r="X78" s="327"/>
      <c r="Y78" s="137">
        <v>494768</v>
      </c>
      <c r="Z78" s="88">
        <f t="shared" si="0"/>
        <v>494768</v>
      </c>
      <c r="AA78" s="87">
        <v>41534</v>
      </c>
      <c r="AB78" s="50">
        <v>106</v>
      </c>
      <c r="AC78" s="50" t="s">
        <v>362</v>
      </c>
      <c r="AD78" s="431"/>
      <c r="AE78" s="50"/>
      <c r="AF78" s="50"/>
      <c r="AG78" s="49"/>
      <c r="AH78" s="456">
        <f>+AI78/Z78</f>
        <v>8.5777071273809131</v>
      </c>
      <c r="AI78" s="455">
        <v>4243975</v>
      </c>
      <c r="AJ78" s="1" t="s">
        <v>361</v>
      </c>
      <c r="AP78" s="440"/>
    </row>
    <row r="79" spans="2:43" ht="90.75" customHeight="1" x14ac:dyDescent="0.25">
      <c r="B79" s="1045"/>
      <c r="C79" s="1028"/>
      <c r="D79" s="954"/>
      <c r="E79" s="954"/>
      <c r="F79" s="968"/>
      <c r="G79" s="169"/>
      <c r="H79" s="439"/>
      <c r="I79" s="153"/>
      <c r="J79" s="353"/>
      <c r="K79" s="452" t="s">
        <v>360</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045" t="str">
        <f t="shared" ref="B80:G80" si="14">+B61</f>
        <v>Proyecto No. 702 : Investigación e innovación para la construcción de conocimiento educativo y pedagógico.</v>
      </c>
      <c r="C80" s="1028" t="str">
        <f t="shared" si="14"/>
        <v>ESCUELA, CURRICULO Y PEDAOGÍA</v>
      </c>
      <c r="D80" s="954" t="str">
        <f t="shared" si="14"/>
        <v>Desarrollar 23 estudios 
en Escuela, currículo y pedagogía</v>
      </c>
      <c r="E80" s="954" t="str">
        <f t="shared" si="14"/>
        <v>Desarrollar 7 estudios en Escuela Curriculo y Pedagogía en el año 2013 y terminar el 0,80% del estudio del año 2012.</v>
      </c>
      <c r="F80" s="968" t="str">
        <f t="shared" si="14"/>
        <v>Porcentaje de avance de los Estudios desarrollados en Escuela, currículo y pedagogía.</v>
      </c>
      <c r="G80" s="923" t="str">
        <f t="shared" si="14"/>
        <v>Proyecto de ciencia y tecnología en la localidad de Usaquen  Convenio 2570 del 2012 (actividad del año 2012</v>
      </c>
      <c r="H80" s="439"/>
      <c r="I80" s="353"/>
      <c r="J80" s="353">
        <v>301</v>
      </c>
      <c r="K80" s="434" t="s">
        <v>359</v>
      </c>
      <c r="L80" s="353" t="s">
        <v>358</v>
      </c>
      <c r="M80" s="153">
        <v>1</v>
      </c>
      <c r="N80" s="95" t="s">
        <v>34</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357</v>
      </c>
      <c r="AD80" s="441"/>
      <c r="AE80" s="50"/>
      <c r="AF80" s="50"/>
      <c r="AG80" s="49"/>
      <c r="AH80" s="3">
        <f>+AI80/Z80</f>
        <v>0</v>
      </c>
      <c r="AI80" s="2">
        <v>0</v>
      </c>
      <c r="AO80" s="440"/>
    </row>
    <row r="81" spans="2:41" ht="63.75" x14ac:dyDescent="0.25">
      <c r="B81" s="1045"/>
      <c r="C81" s="1028"/>
      <c r="D81" s="954"/>
      <c r="E81" s="954"/>
      <c r="F81" s="968"/>
      <c r="G81" s="923"/>
      <c r="H81" s="439"/>
      <c r="I81" s="353"/>
      <c r="J81" s="353"/>
      <c r="K81" s="452" t="s">
        <v>356</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045"/>
      <c r="C82" s="1028"/>
      <c r="D82" s="954"/>
      <c r="E82" s="954"/>
      <c r="F82" s="968"/>
      <c r="G82" s="923"/>
      <c r="H82" s="439"/>
      <c r="I82" s="153" t="s">
        <v>28</v>
      </c>
      <c r="J82" s="353"/>
      <c r="K82" s="449" t="s">
        <v>355</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354</v>
      </c>
      <c r="AD82" s="441"/>
      <c r="AE82" s="50"/>
      <c r="AF82" s="50"/>
      <c r="AG82" s="49"/>
      <c r="AH82" s="3">
        <f>+AI82/Z82</f>
        <v>0</v>
      </c>
      <c r="AI82" s="2">
        <v>0</v>
      </c>
      <c r="AO82" s="440"/>
    </row>
    <row r="83" spans="2:41" ht="79.5" customHeight="1" x14ac:dyDescent="0.25">
      <c r="B83" s="1045"/>
      <c r="C83" s="1028"/>
      <c r="D83" s="954"/>
      <c r="E83" s="954"/>
      <c r="F83" s="968"/>
      <c r="G83" s="923"/>
      <c r="H83" s="439"/>
      <c r="I83" s="153"/>
      <c r="J83" s="353"/>
      <c r="K83" s="447" t="s">
        <v>353</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045"/>
      <c r="C84" s="1028"/>
      <c r="D84" s="954"/>
      <c r="E84" s="954"/>
      <c r="F84" s="968"/>
      <c r="G84" s="923"/>
      <c r="H84" s="439"/>
      <c r="I84" s="353"/>
      <c r="J84" s="353">
        <v>297</v>
      </c>
      <c r="K84" s="434" t="s">
        <v>351</v>
      </c>
      <c r="L84" s="353" t="s">
        <v>150</v>
      </c>
      <c r="M84" s="153"/>
      <c r="N84" s="433" t="s">
        <v>348</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352</v>
      </c>
      <c r="AD84" s="431"/>
      <c r="AE84" s="50"/>
      <c r="AF84" s="50"/>
      <c r="AG84" s="49"/>
      <c r="AH84" s="3">
        <f>+AI84/Z84</f>
        <v>0</v>
      </c>
      <c r="AI84" s="2">
        <v>0</v>
      </c>
      <c r="AO84" s="440"/>
    </row>
    <row r="85" spans="2:41" ht="26.25" customHeight="1" x14ac:dyDescent="0.25">
      <c r="B85" s="1045"/>
      <c r="C85" s="1028"/>
      <c r="D85" s="954"/>
      <c r="E85" s="954"/>
      <c r="F85" s="968"/>
      <c r="G85" s="923"/>
      <c r="H85" s="439"/>
      <c r="I85" s="353"/>
      <c r="J85" s="438"/>
      <c r="K85" s="434" t="s">
        <v>351</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045"/>
      <c r="C86" s="1028"/>
      <c r="D86" s="954"/>
      <c r="E86" s="954"/>
      <c r="F86" s="968"/>
      <c r="G86" s="923"/>
      <c r="H86" s="439"/>
      <c r="I86" s="353"/>
      <c r="J86" s="353">
        <v>299</v>
      </c>
      <c r="K86" s="434" t="s">
        <v>349</v>
      </c>
      <c r="L86" s="353" t="s">
        <v>150</v>
      </c>
      <c r="M86" s="153"/>
      <c r="N86" s="433" t="s">
        <v>348</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350</v>
      </c>
      <c r="AD86" s="431"/>
      <c r="AE86" s="50"/>
      <c r="AF86" s="50"/>
      <c r="AG86" s="49"/>
      <c r="AH86" s="3">
        <f>+AI86/Z86</f>
        <v>0</v>
      </c>
      <c r="AI86" s="2">
        <v>0</v>
      </c>
    </row>
    <row r="87" spans="2:41" ht="48" customHeight="1" x14ac:dyDescent="0.25">
      <c r="B87" s="1045"/>
      <c r="C87" s="1028"/>
      <c r="D87" s="954"/>
      <c r="E87" s="954"/>
      <c r="F87" s="968"/>
      <c r="G87" s="923"/>
      <c r="H87" s="439"/>
      <c r="I87" s="353"/>
      <c r="J87" s="438"/>
      <c r="K87" s="434" t="s">
        <v>349</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045"/>
      <c r="C88" s="1028"/>
      <c r="D88" s="954"/>
      <c r="E88" s="954"/>
      <c r="F88" s="968"/>
      <c r="G88" s="923"/>
      <c r="H88" s="437"/>
      <c r="I88" s="353"/>
      <c r="J88" s="353">
        <v>298</v>
      </c>
      <c r="K88" s="434" t="s">
        <v>346</v>
      </c>
      <c r="L88" s="353" t="s">
        <v>150</v>
      </c>
      <c r="M88" s="153"/>
      <c r="N88" s="433" t="s">
        <v>348</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347</v>
      </c>
      <c r="AD88" s="431"/>
      <c r="AE88" s="291"/>
      <c r="AF88" s="50"/>
      <c r="AG88" s="49"/>
      <c r="AH88" s="3">
        <f>+AI88/Z88</f>
        <v>0</v>
      </c>
      <c r="AI88" s="2">
        <v>0</v>
      </c>
    </row>
    <row r="89" spans="2:41" ht="0.75" customHeight="1" x14ac:dyDescent="0.25">
      <c r="B89" s="1045"/>
      <c r="C89" s="1028"/>
      <c r="D89" s="954"/>
      <c r="E89" s="954"/>
      <c r="F89" s="968"/>
      <c r="G89" s="924"/>
      <c r="H89" s="158"/>
      <c r="I89" s="153"/>
      <c r="J89" s="435"/>
      <c r="K89" s="434" t="s">
        <v>346</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045"/>
      <c r="C90" s="1028"/>
      <c r="D90" s="954"/>
      <c r="E90" s="954"/>
      <c r="F90" s="968"/>
      <c r="G90" s="936" t="s">
        <v>23</v>
      </c>
      <c r="H90" s="936"/>
      <c r="I90" s="936"/>
      <c r="J90" s="936"/>
      <c r="K90" s="936"/>
      <c r="L90" s="936"/>
      <c r="M90" s="936"/>
      <c r="N90" s="936"/>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047"/>
      <c r="C91" s="1046"/>
      <c r="D91" s="955"/>
      <c r="E91" s="955"/>
      <c r="F91" s="969"/>
      <c r="G91" s="952" t="s">
        <v>345</v>
      </c>
      <c r="H91" s="952"/>
      <c r="I91" s="952"/>
      <c r="J91" s="952"/>
      <c r="K91" s="952"/>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044" t="str">
        <f>+B61</f>
        <v>Proyecto No. 702 : Investigación e innovación para la construcción de conocimiento educativo y pedagógico.</v>
      </c>
      <c r="C92" s="1044" t="str">
        <f>+C61</f>
        <v>ESCUELA, CURRICULO Y PEDAOGÍA</v>
      </c>
      <c r="D92" s="955" t="s">
        <v>344</v>
      </c>
      <c r="E92" s="955" t="s">
        <v>343</v>
      </c>
      <c r="F92" s="955" t="s">
        <v>342</v>
      </c>
      <c r="G92" s="922" t="s">
        <v>341</v>
      </c>
      <c r="H92" s="922" t="s">
        <v>340</v>
      </c>
      <c r="I92" s="153" t="s">
        <v>28</v>
      </c>
      <c r="J92" s="153">
        <v>207</v>
      </c>
      <c r="K92" s="246" t="s">
        <v>339</v>
      </c>
      <c r="L92" s="153" t="s">
        <v>331</v>
      </c>
      <c r="M92" s="153">
        <v>9</v>
      </c>
      <c r="N92" s="212" t="s">
        <v>55</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338</v>
      </c>
      <c r="AD92" s="103"/>
      <c r="AE92" s="50"/>
      <c r="AF92" s="50"/>
      <c r="AG92" s="49"/>
      <c r="AH92" s="3">
        <f>+AI92/Z92</f>
        <v>0.7</v>
      </c>
      <c r="AI92" s="2">
        <v>40397700</v>
      </c>
    </row>
    <row r="93" spans="2:41" ht="34.5" customHeight="1" x14ac:dyDescent="0.25">
      <c r="B93" s="1045"/>
      <c r="C93" s="1045"/>
      <c r="D93" s="955"/>
      <c r="E93" s="955"/>
      <c r="F93" s="955"/>
      <c r="G93" s="923"/>
      <c r="H93" s="923"/>
      <c r="I93" s="153" t="s">
        <v>28</v>
      </c>
      <c r="J93" s="153">
        <v>293</v>
      </c>
      <c r="K93" s="246" t="s">
        <v>337</v>
      </c>
      <c r="L93" s="153" t="s">
        <v>150</v>
      </c>
      <c r="M93" s="153">
        <v>7</v>
      </c>
      <c r="N93" s="212" t="s">
        <v>55</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336</v>
      </c>
      <c r="AD93" s="103"/>
      <c r="AE93" s="286" t="s">
        <v>335</v>
      </c>
      <c r="AF93" s="107">
        <f>+R93</f>
        <v>26527500</v>
      </c>
      <c r="AG93" s="342">
        <f>+AF93</f>
        <v>26527500</v>
      </c>
      <c r="AH93" s="3">
        <f>+AI93/Z93</f>
        <v>1</v>
      </c>
      <c r="AI93" s="2">
        <v>41265000</v>
      </c>
    </row>
    <row r="94" spans="2:41" ht="38.25" x14ac:dyDescent="0.25">
      <c r="B94" s="1045"/>
      <c r="C94" s="1045"/>
      <c r="D94" s="967"/>
      <c r="E94" s="967"/>
      <c r="F94" s="967"/>
      <c r="G94" s="923"/>
      <c r="H94" s="923"/>
      <c r="I94" s="153" t="s">
        <v>28</v>
      </c>
      <c r="J94" s="153">
        <v>215</v>
      </c>
      <c r="K94" s="246" t="s">
        <v>334</v>
      </c>
      <c r="L94" s="153" t="s">
        <v>331</v>
      </c>
      <c r="M94" s="153">
        <v>9</v>
      </c>
      <c r="N94" s="212" t="s">
        <v>55</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333</v>
      </c>
      <c r="AD94" s="103"/>
      <c r="AE94" s="136"/>
      <c r="AF94" s="50"/>
      <c r="AG94" s="49"/>
      <c r="AH94" s="3">
        <f>+AI94/Z94</f>
        <v>0.33333333333333331</v>
      </c>
      <c r="AI94" s="2">
        <v>12379500</v>
      </c>
    </row>
    <row r="95" spans="2:41" ht="38.25" x14ac:dyDescent="0.25">
      <c r="B95" s="1045"/>
      <c r="C95" s="1045"/>
      <c r="D95" s="967"/>
      <c r="E95" s="967"/>
      <c r="F95" s="967"/>
      <c r="G95" s="924"/>
      <c r="H95" s="924"/>
      <c r="I95" s="153" t="s">
        <v>28</v>
      </c>
      <c r="J95" s="153">
        <v>319</v>
      </c>
      <c r="K95" s="246" t="s">
        <v>332</v>
      </c>
      <c r="L95" s="153" t="s">
        <v>331</v>
      </c>
      <c r="M95" s="153">
        <v>9</v>
      </c>
      <c r="N95" s="212" t="s">
        <v>55</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171</v>
      </c>
      <c r="AD95" s="103"/>
      <c r="AE95" s="50"/>
      <c r="AF95" s="50"/>
      <c r="AG95" s="49"/>
      <c r="AI95" s="271"/>
    </row>
    <row r="96" spans="2:41" ht="19.5" customHeight="1" x14ac:dyDescent="0.25">
      <c r="B96" s="1045"/>
      <c r="C96" s="1045"/>
      <c r="D96" s="967"/>
      <c r="E96" s="967"/>
      <c r="F96" s="967"/>
      <c r="G96" s="936" t="s">
        <v>23</v>
      </c>
      <c r="H96" s="936"/>
      <c r="I96" s="936"/>
      <c r="J96" s="936"/>
      <c r="K96" s="936"/>
      <c r="L96" s="936"/>
      <c r="M96" s="936"/>
      <c r="N96" s="936"/>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045"/>
      <c r="C97" s="1047"/>
      <c r="D97" s="967"/>
      <c r="E97" s="967"/>
      <c r="F97" s="967"/>
      <c r="G97" s="952" t="s">
        <v>330</v>
      </c>
      <c r="H97" s="952"/>
      <c r="I97" s="952"/>
      <c r="J97" s="952"/>
      <c r="K97" s="952"/>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047"/>
      <c r="C98" s="1026" t="s">
        <v>329</v>
      </c>
      <c r="D98" s="1026"/>
      <c r="E98" s="1026"/>
      <c r="F98" s="1026"/>
      <c r="G98" s="1026"/>
      <c r="H98" s="1026"/>
      <c r="I98" s="1026"/>
      <c r="J98" s="1026"/>
      <c r="K98" s="1026"/>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024" t="str">
        <f>+B92</f>
        <v>Proyecto No. 702 : Investigación e innovación para la construcción de conocimiento educativo y pedagógico.</v>
      </c>
      <c r="C99" s="972" t="s">
        <v>328</v>
      </c>
      <c r="D99" s="953" t="s">
        <v>327</v>
      </c>
      <c r="E99" s="953" t="s">
        <v>326</v>
      </c>
      <c r="F99" s="953" t="s">
        <v>325</v>
      </c>
      <c r="G99" s="223" t="s">
        <v>324</v>
      </c>
      <c r="H99" s="425" t="s">
        <v>294</v>
      </c>
      <c r="I99" s="425" t="s">
        <v>28</v>
      </c>
      <c r="J99" s="95">
        <v>72</v>
      </c>
      <c r="K99" s="264" t="s">
        <v>323</v>
      </c>
      <c r="L99" s="424" t="s">
        <v>121</v>
      </c>
      <c r="M99" s="95">
        <v>5</v>
      </c>
      <c r="N99" s="95" t="s">
        <v>322</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321</v>
      </c>
      <c r="AD99" s="85"/>
      <c r="AE99" s="376" t="s">
        <v>230</v>
      </c>
      <c r="AF99" s="368">
        <f>+R99</f>
        <v>90000000</v>
      </c>
      <c r="AG99" s="406">
        <f>+AF99</f>
        <v>90000000</v>
      </c>
      <c r="AH99" s="3">
        <f>+AI99/Z99</f>
        <v>0.3</v>
      </c>
      <c r="AI99" s="139">
        <v>27000000</v>
      </c>
    </row>
    <row r="100" spans="2:35" s="138" customFormat="1" ht="21.75" customHeight="1" x14ac:dyDescent="0.25">
      <c r="B100" s="968"/>
      <c r="C100" s="973"/>
      <c r="D100" s="954"/>
      <c r="E100" s="954"/>
      <c r="F100" s="954"/>
      <c r="G100" s="936" t="s">
        <v>23</v>
      </c>
      <c r="H100" s="936"/>
      <c r="I100" s="936"/>
      <c r="J100" s="936"/>
      <c r="K100" s="936"/>
      <c r="L100" s="936"/>
      <c r="M100" s="936"/>
      <c r="N100" s="936"/>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968"/>
      <c r="C101" s="973"/>
      <c r="D101" s="954"/>
      <c r="E101" s="954"/>
      <c r="F101" s="954"/>
      <c r="G101" s="959" t="s">
        <v>320</v>
      </c>
      <c r="H101" s="959" t="s">
        <v>233</v>
      </c>
      <c r="I101" s="95" t="s">
        <v>28</v>
      </c>
      <c r="J101" s="95">
        <v>240</v>
      </c>
      <c r="K101" s="244" t="s">
        <v>319</v>
      </c>
      <c r="L101" s="295" t="s">
        <v>26</v>
      </c>
      <c r="M101" s="295"/>
      <c r="N101" s="95" t="s">
        <v>55</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318</v>
      </c>
      <c r="AD101" s="147"/>
      <c r="AE101" s="105"/>
      <c r="AF101" s="105"/>
      <c r="AG101" s="146"/>
      <c r="AH101" s="3">
        <f t="shared" ref="AH101:AH107" si="22">+AI101/Z101</f>
        <v>0.25</v>
      </c>
      <c r="AI101" s="139">
        <v>20632500</v>
      </c>
    </row>
    <row r="102" spans="2:35" s="138" customFormat="1" ht="48.75" customHeight="1" x14ac:dyDescent="0.25">
      <c r="B102" s="968"/>
      <c r="C102" s="973"/>
      <c r="D102" s="954"/>
      <c r="E102" s="954"/>
      <c r="F102" s="954"/>
      <c r="G102" s="960"/>
      <c r="H102" s="960"/>
      <c r="I102" s="95" t="s">
        <v>28</v>
      </c>
      <c r="J102" s="95">
        <v>241</v>
      </c>
      <c r="K102" s="244" t="s">
        <v>317</v>
      </c>
      <c r="L102" s="295" t="s">
        <v>26</v>
      </c>
      <c r="M102" s="295"/>
      <c r="N102" s="95" t="s">
        <v>55</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316</v>
      </c>
      <c r="AD102" s="147"/>
      <c r="AE102" s="105"/>
      <c r="AF102" s="105"/>
      <c r="AG102" s="146"/>
      <c r="AH102" s="3">
        <f t="shared" si="22"/>
        <v>0.25</v>
      </c>
      <c r="AI102" s="139">
        <v>15916500</v>
      </c>
    </row>
    <row r="103" spans="2:35" s="138" customFormat="1" ht="32.25" customHeight="1" x14ac:dyDescent="0.25">
      <c r="B103" s="968"/>
      <c r="C103" s="973"/>
      <c r="D103" s="954"/>
      <c r="E103" s="954"/>
      <c r="F103" s="954"/>
      <c r="G103" s="960"/>
      <c r="H103" s="960"/>
      <c r="I103" s="95" t="s">
        <v>28</v>
      </c>
      <c r="J103" s="95">
        <v>269</v>
      </c>
      <c r="K103" s="244" t="s">
        <v>17</v>
      </c>
      <c r="L103" s="295" t="s">
        <v>26</v>
      </c>
      <c r="M103" s="295">
        <v>7</v>
      </c>
      <c r="N103" s="95" t="s">
        <v>55</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315</v>
      </c>
      <c r="AD103" s="147"/>
      <c r="AE103" s="105"/>
      <c r="AF103" s="105"/>
      <c r="AG103" s="146"/>
      <c r="AH103" s="3">
        <f t="shared" si="22"/>
        <v>0.32500000000000001</v>
      </c>
      <c r="AI103" s="139">
        <v>13411125</v>
      </c>
    </row>
    <row r="104" spans="2:35" s="138" customFormat="1" ht="39" customHeight="1" x14ac:dyDescent="0.25">
      <c r="B104" s="968"/>
      <c r="C104" s="973"/>
      <c r="D104" s="954"/>
      <c r="E104" s="954"/>
      <c r="F104" s="954"/>
      <c r="G104" s="960"/>
      <c r="H104" s="960"/>
      <c r="I104" s="95" t="s">
        <v>28</v>
      </c>
      <c r="J104" s="95">
        <v>243</v>
      </c>
      <c r="K104" s="244" t="s">
        <v>314</v>
      </c>
      <c r="L104" s="295" t="s">
        <v>26</v>
      </c>
      <c r="M104" s="295"/>
      <c r="N104" s="95" t="s">
        <v>55</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313</v>
      </c>
      <c r="AD104" s="147"/>
      <c r="AE104" s="105"/>
      <c r="AF104" s="105"/>
      <c r="AG104" s="146"/>
      <c r="AH104" s="3">
        <f t="shared" si="22"/>
        <v>0.28000000000000003</v>
      </c>
      <c r="AI104" s="139">
        <v>14855400</v>
      </c>
    </row>
    <row r="105" spans="2:35" s="138" customFormat="1" ht="31.5" customHeight="1" x14ac:dyDescent="0.25">
      <c r="B105" s="968"/>
      <c r="C105" s="973"/>
      <c r="D105" s="954"/>
      <c r="E105" s="954"/>
      <c r="F105" s="954"/>
      <c r="G105" s="960"/>
      <c r="H105" s="960"/>
      <c r="I105" s="95" t="s">
        <v>28</v>
      </c>
      <c r="J105" s="95">
        <v>244</v>
      </c>
      <c r="K105" s="244" t="s">
        <v>312</v>
      </c>
      <c r="L105" s="295" t="s">
        <v>26</v>
      </c>
      <c r="M105" s="295"/>
      <c r="N105" s="95" t="s">
        <v>55</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311</v>
      </c>
      <c r="AD105" s="147"/>
      <c r="AE105" s="105"/>
      <c r="AF105" s="105"/>
      <c r="AG105" s="146"/>
      <c r="AH105" s="3">
        <f t="shared" si="22"/>
        <v>0.1</v>
      </c>
      <c r="AI105" s="139">
        <v>5305500</v>
      </c>
    </row>
    <row r="106" spans="2:35" s="138" customFormat="1" ht="48.75" customHeight="1" x14ac:dyDescent="0.25">
      <c r="B106" s="968"/>
      <c r="C106" s="973"/>
      <c r="D106" s="954"/>
      <c r="E106" s="954"/>
      <c r="F106" s="954"/>
      <c r="G106" s="960"/>
      <c r="H106" s="960"/>
      <c r="I106" s="95" t="s">
        <v>28</v>
      </c>
      <c r="J106" s="95">
        <v>245</v>
      </c>
      <c r="K106" s="264" t="s">
        <v>310</v>
      </c>
      <c r="L106" s="295" t="s">
        <v>26</v>
      </c>
      <c r="M106" s="295">
        <v>6</v>
      </c>
      <c r="N106" s="95" t="s">
        <v>55</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309</v>
      </c>
      <c r="AD106" s="147"/>
      <c r="AE106" s="105"/>
      <c r="AF106" s="105"/>
      <c r="AG106" s="146"/>
      <c r="AH106" s="3">
        <f t="shared" si="22"/>
        <v>0.55000000000000004</v>
      </c>
      <c r="AI106" s="139">
        <v>15562800</v>
      </c>
    </row>
    <row r="107" spans="2:35" s="138" customFormat="1" ht="63" customHeight="1" x14ac:dyDescent="0.25">
      <c r="B107" s="968"/>
      <c r="C107" s="973"/>
      <c r="D107" s="954"/>
      <c r="E107" s="954"/>
      <c r="F107" s="954"/>
      <c r="G107" s="960"/>
      <c r="H107" s="960"/>
      <c r="I107" s="95" t="s">
        <v>28</v>
      </c>
      <c r="J107" s="95">
        <v>246</v>
      </c>
      <c r="K107" s="264" t="s">
        <v>308</v>
      </c>
      <c r="L107" s="295" t="s">
        <v>26</v>
      </c>
      <c r="M107" s="295">
        <v>6</v>
      </c>
      <c r="N107" s="95" t="s">
        <v>55</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307</v>
      </c>
      <c r="AD107" s="147"/>
      <c r="AE107" s="105"/>
      <c r="AF107" s="105"/>
      <c r="AG107" s="146"/>
      <c r="AH107" s="3">
        <f t="shared" si="22"/>
        <v>0.55000000000000004</v>
      </c>
      <c r="AI107" s="139">
        <v>15562800</v>
      </c>
    </row>
    <row r="108" spans="2:35" s="138" customFormat="1" ht="38.25" x14ac:dyDescent="0.25">
      <c r="B108" s="968"/>
      <c r="C108" s="973"/>
      <c r="D108" s="954"/>
      <c r="E108" s="954"/>
      <c r="F108" s="954"/>
      <c r="G108" s="960"/>
      <c r="H108" s="960"/>
      <c r="I108" s="95"/>
      <c r="J108" s="95"/>
      <c r="K108" s="264" t="s">
        <v>306</v>
      </c>
      <c r="L108" s="295" t="s">
        <v>26</v>
      </c>
      <c r="M108" s="295"/>
      <c r="N108" s="95" t="s">
        <v>55</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968"/>
      <c r="C109" s="973"/>
      <c r="D109" s="954"/>
      <c r="E109" s="954"/>
      <c r="F109" s="954"/>
      <c r="G109" s="960"/>
      <c r="H109" s="960"/>
      <c r="I109" s="95"/>
      <c r="J109" s="95"/>
      <c r="K109" s="244" t="s">
        <v>305</v>
      </c>
      <c r="L109" s="295" t="s">
        <v>26</v>
      </c>
      <c r="M109" s="295"/>
      <c r="N109" s="95" t="s">
        <v>55</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968"/>
      <c r="C110" s="973"/>
      <c r="D110" s="954"/>
      <c r="E110" s="954"/>
      <c r="F110" s="954"/>
      <c r="G110" s="960"/>
      <c r="H110" s="960"/>
      <c r="I110" s="95"/>
      <c r="J110" s="95"/>
      <c r="K110" s="264" t="s">
        <v>241</v>
      </c>
      <c r="L110" s="295" t="s">
        <v>26</v>
      </c>
      <c r="M110" s="295">
        <v>7</v>
      </c>
      <c r="N110" s="95" t="s">
        <v>55</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968"/>
      <c r="C111" s="973"/>
      <c r="D111" s="954"/>
      <c r="E111" s="954"/>
      <c r="F111" s="954"/>
      <c r="G111" s="960"/>
      <c r="H111" s="960"/>
      <c r="I111" s="95"/>
      <c r="J111" s="95"/>
      <c r="K111" s="264" t="s">
        <v>304</v>
      </c>
      <c r="L111" s="295" t="s">
        <v>26</v>
      </c>
      <c r="M111" s="295"/>
      <c r="N111" s="95" t="s">
        <v>55</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968"/>
      <c r="C112" s="973"/>
      <c r="D112" s="954"/>
      <c r="E112" s="954"/>
      <c r="F112" s="954"/>
      <c r="G112" s="960"/>
      <c r="H112" s="960"/>
      <c r="I112" s="95" t="s">
        <v>28</v>
      </c>
      <c r="J112" s="95">
        <v>319</v>
      </c>
      <c r="K112" s="264" t="s">
        <v>173</v>
      </c>
      <c r="L112" s="295" t="s">
        <v>26</v>
      </c>
      <c r="M112" s="295">
        <v>9</v>
      </c>
      <c r="N112" s="295" t="s">
        <v>55</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171</v>
      </c>
      <c r="AD112" s="147"/>
      <c r="AE112" s="105"/>
      <c r="AF112" s="105"/>
      <c r="AG112" s="146"/>
      <c r="AH112" s="3"/>
      <c r="AI112" s="271"/>
    </row>
    <row r="113" spans="2:35" s="138" customFormat="1" ht="38.25" customHeight="1" x14ac:dyDescent="0.25">
      <c r="B113" s="968"/>
      <c r="C113" s="973"/>
      <c r="D113" s="954"/>
      <c r="E113" s="954"/>
      <c r="F113" s="954"/>
      <c r="G113" s="960"/>
      <c r="H113" s="960"/>
      <c r="I113" s="95" t="s">
        <v>28</v>
      </c>
      <c r="J113" s="95">
        <v>281</v>
      </c>
      <c r="K113" s="264" t="s">
        <v>243</v>
      </c>
      <c r="L113" s="153" t="s">
        <v>59</v>
      </c>
      <c r="M113" s="224">
        <v>1</v>
      </c>
      <c r="N113" s="224" t="s">
        <v>46</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303</v>
      </c>
      <c r="AD113" s="147"/>
      <c r="AE113" s="105" t="s">
        <v>230</v>
      </c>
      <c r="AF113" s="368">
        <f>+R113</f>
        <v>10000000</v>
      </c>
      <c r="AG113" s="406">
        <f>+Z113</f>
        <v>10000000</v>
      </c>
      <c r="AH113" s="3"/>
      <c r="AI113" s="240"/>
    </row>
    <row r="114" spans="2:35" s="138" customFormat="1" ht="42.75" customHeight="1" x14ac:dyDescent="0.25">
      <c r="B114" s="968"/>
      <c r="C114" s="973"/>
      <c r="D114" s="954"/>
      <c r="E114" s="954"/>
      <c r="F114" s="954"/>
      <c r="G114" s="961"/>
      <c r="H114" s="961"/>
      <c r="I114" s="95" t="s">
        <v>28</v>
      </c>
      <c r="J114" s="95">
        <v>330</v>
      </c>
      <c r="K114" s="264" t="s">
        <v>302</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301</v>
      </c>
      <c r="AD114" s="147"/>
      <c r="AE114" s="105"/>
      <c r="AF114" s="368">
        <f>+R114</f>
        <v>37138500</v>
      </c>
      <c r="AG114" s="406">
        <f>+Z114</f>
        <v>37138500</v>
      </c>
      <c r="AH114" s="3">
        <f>+AI114/Z114</f>
        <v>0.77777777777777779</v>
      </c>
      <c r="AI114" s="139">
        <v>28885500</v>
      </c>
    </row>
    <row r="115" spans="2:35" s="138" customFormat="1" ht="17.25" customHeight="1" x14ac:dyDescent="0.25">
      <c r="B115" s="968"/>
      <c r="C115" s="973"/>
      <c r="D115" s="954"/>
      <c r="E115" s="954"/>
      <c r="F115" s="954"/>
      <c r="G115" s="936" t="s">
        <v>23</v>
      </c>
      <c r="H115" s="936"/>
      <c r="I115" s="936"/>
      <c r="J115" s="936"/>
      <c r="K115" s="936"/>
      <c r="L115" s="936"/>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954" t="str">
        <f>+B99</f>
        <v>Proyecto No. 702 : Investigación e innovación para la construcción de conocimiento educativo y pedagógico.</v>
      </c>
      <c r="C116" s="954" t="str">
        <f>+C99</f>
        <v>EDUCACIÓN Y POLÍTICAS PÚBLICAS</v>
      </c>
      <c r="D116" s="954" t="str">
        <f>+D99</f>
        <v>Desarrollar 16 estudios  en Educación y Políticas Públicas</v>
      </c>
      <c r="E116" s="954" t="str">
        <f>+E99</f>
        <v>Desarrollar 4 estudios en Educación y Políticas Públicas</v>
      </c>
      <c r="F116" s="954" t="str">
        <f>+F99</f>
        <v>Porcentaje de avance de los Estudios desarrollados en Educación y Políticas Públicas.</v>
      </c>
      <c r="G116" s="922" t="s">
        <v>300</v>
      </c>
      <c r="H116" s="959" t="s">
        <v>294</v>
      </c>
      <c r="I116" s="295"/>
      <c r="J116" s="295"/>
      <c r="K116" s="414" t="s">
        <v>299</v>
      </c>
      <c r="L116" s="95" t="s">
        <v>26</v>
      </c>
      <c r="M116" s="95">
        <v>5</v>
      </c>
      <c r="N116" s="95" t="s">
        <v>55</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298</v>
      </c>
      <c r="AD116" s="85"/>
      <c r="AE116" s="407" t="s">
        <v>296</v>
      </c>
      <c r="AF116" s="368">
        <f>+R116</f>
        <v>119968000</v>
      </c>
      <c r="AG116" s="406">
        <f>+Z116</f>
        <v>119968000</v>
      </c>
      <c r="AH116" s="3">
        <f>+AI116/Z116</f>
        <v>0.7</v>
      </c>
      <c r="AI116" s="139">
        <v>83977600</v>
      </c>
    </row>
    <row r="117" spans="2:35" s="138" customFormat="1" ht="57" customHeight="1" x14ac:dyDescent="0.25">
      <c r="B117" s="954"/>
      <c r="C117" s="954"/>
      <c r="D117" s="954"/>
      <c r="E117" s="954"/>
      <c r="F117" s="954"/>
      <c r="G117" s="923"/>
      <c r="H117" s="961"/>
      <c r="I117" s="95"/>
      <c r="J117" s="95"/>
      <c r="K117" s="412" t="s">
        <v>297</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296</v>
      </c>
      <c r="AF117" s="368">
        <f>+R117</f>
        <v>32000</v>
      </c>
      <c r="AG117" s="406"/>
      <c r="AH117" s="3"/>
      <c r="AI117" s="139"/>
    </row>
    <row r="118" spans="2:35" s="138" customFormat="1" ht="28.5" customHeight="1" thickBot="1" x14ac:dyDescent="0.3">
      <c r="B118" s="954"/>
      <c r="C118" s="954"/>
      <c r="D118" s="954"/>
      <c r="E118" s="954"/>
      <c r="F118" s="954"/>
      <c r="G118" s="924"/>
      <c r="H118" s="940" t="s">
        <v>23</v>
      </c>
      <c r="I118" s="941"/>
      <c r="J118" s="941"/>
      <c r="K118" s="941"/>
      <c r="L118" s="942"/>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954"/>
      <c r="C119" s="954"/>
      <c r="D119" s="954"/>
      <c r="E119" s="954"/>
      <c r="F119" s="954"/>
      <c r="G119" s="922" t="s">
        <v>295</v>
      </c>
      <c r="H119" s="962" t="s">
        <v>294</v>
      </c>
      <c r="I119" s="212" t="s">
        <v>28</v>
      </c>
      <c r="J119" s="212">
        <v>140</v>
      </c>
      <c r="K119" s="375" t="s">
        <v>293</v>
      </c>
      <c r="L119" s="384" t="s">
        <v>74</v>
      </c>
      <c r="M119" s="399">
        <v>6</v>
      </c>
      <c r="N119" s="384" t="s">
        <v>55</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292</v>
      </c>
      <c r="AD119" s="147"/>
      <c r="AE119" s="104" t="s">
        <v>283</v>
      </c>
      <c r="AF119" s="105"/>
      <c r="AG119" s="146"/>
      <c r="AH119" s="3">
        <f t="shared" ref="AH119:AH124" si="25">+AI119/Z119</f>
        <v>0</v>
      </c>
      <c r="AI119" s="139">
        <v>0</v>
      </c>
    </row>
    <row r="120" spans="2:35" s="138" customFormat="1" ht="44.25" customHeight="1" x14ac:dyDescent="0.25">
      <c r="B120" s="954"/>
      <c r="C120" s="954"/>
      <c r="D120" s="954"/>
      <c r="E120" s="954"/>
      <c r="F120" s="954"/>
      <c r="G120" s="923"/>
      <c r="H120" s="963"/>
      <c r="I120" s="212" t="s">
        <v>28</v>
      </c>
      <c r="J120" s="212">
        <v>141</v>
      </c>
      <c r="K120" s="375" t="s">
        <v>291</v>
      </c>
      <c r="L120" s="384" t="s">
        <v>74</v>
      </c>
      <c r="M120" s="399">
        <v>3</v>
      </c>
      <c r="N120" s="384" t="s">
        <v>55</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290</v>
      </c>
      <c r="AD120" s="147"/>
      <c r="AE120" s="104" t="s">
        <v>283</v>
      </c>
      <c r="AF120" s="105"/>
      <c r="AG120" s="146"/>
      <c r="AH120" s="3">
        <f t="shared" si="25"/>
        <v>0</v>
      </c>
      <c r="AI120" s="139">
        <v>0</v>
      </c>
    </row>
    <row r="121" spans="2:35" s="138" customFormat="1" ht="79.5" customHeight="1" x14ac:dyDescent="0.25">
      <c r="B121" s="954"/>
      <c r="C121" s="954"/>
      <c r="D121" s="954"/>
      <c r="E121" s="954"/>
      <c r="F121" s="954"/>
      <c r="G121" s="923"/>
      <c r="H121" s="963"/>
      <c r="I121" s="212" t="s">
        <v>28</v>
      </c>
      <c r="J121" s="212">
        <v>142</v>
      </c>
      <c r="K121" s="375" t="s">
        <v>289</v>
      </c>
      <c r="L121" s="384" t="s">
        <v>74</v>
      </c>
      <c r="M121" s="399">
        <v>2</v>
      </c>
      <c r="N121" s="384" t="s">
        <v>55</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288</v>
      </c>
      <c r="AD121" s="147"/>
      <c r="AE121" s="247" t="s">
        <v>283</v>
      </c>
      <c r="AF121" s="105"/>
      <c r="AG121" s="146"/>
      <c r="AH121" s="3">
        <f t="shared" si="25"/>
        <v>0</v>
      </c>
      <c r="AI121" s="139">
        <v>0</v>
      </c>
    </row>
    <row r="122" spans="2:35" s="138" customFormat="1" ht="84" customHeight="1" x14ac:dyDescent="0.25">
      <c r="B122" s="954"/>
      <c r="C122" s="954"/>
      <c r="D122" s="954"/>
      <c r="E122" s="954"/>
      <c r="F122" s="954"/>
      <c r="G122" s="923"/>
      <c r="H122" s="963"/>
      <c r="I122" s="212" t="s">
        <v>28</v>
      </c>
      <c r="J122" s="212">
        <v>143</v>
      </c>
      <c r="K122" s="375" t="s">
        <v>287</v>
      </c>
      <c r="L122" s="384" t="s">
        <v>74</v>
      </c>
      <c r="M122" s="399">
        <v>2</v>
      </c>
      <c r="N122" s="384" t="s">
        <v>55</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286</v>
      </c>
      <c r="AD122" s="147"/>
      <c r="AE122" s="247" t="s">
        <v>283</v>
      </c>
      <c r="AF122" s="105"/>
      <c r="AG122" s="146"/>
      <c r="AH122" s="3">
        <f t="shared" si="25"/>
        <v>0</v>
      </c>
      <c r="AI122" s="139">
        <v>0</v>
      </c>
    </row>
    <row r="123" spans="2:35" s="138" customFormat="1" ht="81.75" customHeight="1" x14ac:dyDescent="0.25">
      <c r="B123" s="954"/>
      <c r="C123" s="954"/>
      <c r="D123" s="954"/>
      <c r="E123" s="954"/>
      <c r="F123" s="954"/>
      <c r="G123" s="923"/>
      <c r="H123" s="963"/>
      <c r="I123" s="212" t="s">
        <v>28</v>
      </c>
      <c r="J123" s="212">
        <v>144</v>
      </c>
      <c r="K123" s="375" t="s">
        <v>285</v>
      </c>
      <c r="L123" s="384" t="s">
        <v>74</v>
      </c>
      <c r="M123" s="399">
        <v>2</v>
      </c>
      <c r="N123" s="384" t="s">
        <v>55</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284</v>
      </c>
      <c r="AD123" s="147"/>
      <c r="AE123" s="247" t="s">
        <v>283</v>
      </c>
      <c r="AF123" s="105"/>
      <c r="AG123" s="146"/>
      <c r="AH123" s="3">
        <f t="shared" si="25"/>
        <v>0</v>
      </c>
      <c r="AI123" s="139">
        <v>0</v>
      </c>
    </row>
    <row r="124" spans="2:35" s="138" customFormat="1" ht="51.75" thickBot="1" x14ac:dyDescent="0.3">
      <c r="B124" s="954"/>
      <c r="C124" s="954"/>
      <c r="D124" s="954"/>
      <c r="E124" s="954"/>
      <c r="F124" s="954"/>
      <c r="G124" s="923"/>
      <c r="H124" s="964"/>
      <c r="I124" s="212" t="s">
        <v>28</v>
      </c>
      <c r="J124" s="212">
        <v>315</v>
      </c>
      <c r="K124" s="374" t="s">
        <v>282</v>
      </c>
      <c r="L124" s="153" t="s">
        <v>74</v>
      </c>
      <c r="M124" s="399">
        <v>6</v>
      </c>
      <c r="N124" s="384" t="s">
        <v>55</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281</v>
      </c>
      <c r="AD124" s="147"/>
      <c r="AE124" s="247"/>
      <c r="AF124" s="105"/>
      <c r="AG124" s="146"/>
      <c r="AH124" s="3">
        <f t="shared" si="25"/>
        <v>5.320727062293102E-3</v>
      </c>
      <c r="AI124" s="139">
        <v>69583</v>
      </c>
    </row>
    <row r="125" spans="2:35" s="138" customFormat="1" ht="69.75" customHeight="1" x14ac:dyDescent="0.25">
      <c r="B125" s="954"/>
      <c r="C125" s="954"/>
      <c r="D125" s="954"/>
      <c r="E125" s="954"/>
      <c r="F125" s="954"/>
      <c r="G125" s="169"/>
      <c r="H125" s="354"/>
      <c r="I125" s="212"/>
      <c r="J125" s="212"/>
      <c r="K125" s="397" t="s">
        <v>280</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955"/>
      <c r="C126" s="955"/>
      <c r="D126" s="955"/>
      <c r="E126" s="955"/>
      <c r="F126" s="955"/>
      <c r="G126" s="936" t="s">
        <v>23</v>
      </c>
      <c r="H126" s="936"/>
      <c r="I126" s="936"/>
      <c r="J126" s="936"/>
      <c r="K126" s="936"/>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953" t="str">
        <f>+B116</f>
        <v>Proyecto No. 702 : Investigación e innovación para la construcción de conocimiento educativo y pedagógico.</v>
      </c>
      <c r="C127" s="953" t="str">
        <f>+C116</f>
        <v>EDUCACIÓN Y POLÍTICAS PÚBLICAS</v>
      </c>
      <c r="D127" s="953" t="str">
        <f>+D116</f>
        <v>Desarrollar 16 estudios  en Educación y Políticas Públicas</v>
      </c>
      <c r="E127" s="953" t="str">
        <f>+E116</f>
        <v>Desarrollar 4 estudios en Educación y Políticas Públicas</v>
      </c>
      <c r="F127" s="953" t="str">
        <f>+F116</f>
        <v>Porcentaje de avance de los Estudios desarrollados en Educación y Políticas Públicas.</v>
      </c>
      <c r="G127" s="959" t="s">
        <v>279</v>
      </c>
      <c r="H127" s="922" t="s">
        <v>252</v>
      </c>
      <c r="I127" s="153" t="s">
        <v>28</v>
      </c>
      <c r="J127" s="153">
        <v>146</v>
      </c>
      <c r="K127" s="375" t="s">
        <v>278</v>
      </c>
      <c r="L127" s="224" t="s">
        <v>74</v>
      </c>
      <c r="M127" s="373">
        <v>5</v>
      </c>
      <c r="N127" s="212" t="s">
        <v>55</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277</v>
      </c>
      <c r="AD127" s="147"/>
      <c r="AE127" s="247" t="s">
        <v>256</v>
      </c>
      <c r="AF127" s="105"/>
      <c r="AG127" s="146"/>
      <c r="AH127" s="3">
        <f t="shared" si="26"/>
        <v>0</v>
      </c>
      <c r="AI127" s="139">
        <v>0</v>
      </c>
    </row>
    <row r="128" spans="2:35" s="138" customFormat="1" ht="75" customHeight="1" x14ac:dyDescent="0.25">
      <c r="B128" s="954"/>
      <c r="C128" s="954"/>
      <c r="D128" s="954"/>
      <c r="E128" s="954"/>
      <c r="F128" s="954"/>
      <c r="G128" s="960"/>
      <c r="H128" s="923"/>
      <c r="I128" s="153" t="s">
        <v>28</v>
      </c>
      <c r="J128" s="153">
        <v>147</v>
      </c>
      <c r="K128" s="375" t="s">
        <v>276</v>
      </c>
      <c r="L128" s="224" t="s">
        <v>74</v>
      </c>
      <c r="M128" s="373">
        <v>5</v>
      </c>
      <c r="N128" s="212" t="s">
        <v>55</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275</v>
      </c>
      <c r="AD128" s="147"/>
      <c r="AE128" s="247" t="s">
        <v>256</v>
      </c>
      <c r="AF128" s="105"/>
      <c r="AG128" s="146"/>
      <c r="AH128" s="3">
        <f t="shared" si="26"/>
        <v>0</v>
      </c>
      <c r="AI128" s="139">
        <v>0</v>
      </c>
    </row>
    <row r="129" spans="2:38" s="138" customFormat="1" ht="54" customHeight="1" x14ac:dyDescent="0.25">
      <c r="B129" s="954"/>
      <c r="C129" s="954"/>
      <c r="D129" s="954"/>
      <c r="E129" s="954"/>
      <c r="F129" s="954"/>
      <c r="G129" s="960"/>
      <c r="H129" s="923"/>
      <c r="I129" s="153" t="s">
        <v>28</v>
      </c>
      <c r="J129" s="153">
        <v>148</v>
      </c>
      <c r="K129" s="375" t="s">
        <v>274</v>
      </c>
      <c r="L129" s="384" t="s">
        <v>74</v>
      </c>
      <c r="M129" s="385">
        <v>5</v>
      </c>
      <c r="N129" s="384" t="s">
        <v>55</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273</v>
      </c>
      <c r="AD129" s="147"/>
      <c r="AE129" s="247" t="s">
        <v>256</v>
      </c>
      <c r="AF129" s="105"/>
      <c r="AG129" s="146"/>
      <c r="AH129" s="3">
        <f t="shared" si="26"/>
        <v>0</v>
      </c>
      <c r="AI129" s="139">
        <v>0</v>
      </c>
    </row>
    <row r="130" spans="2:38" s="138" customFormat="1" ht="61.5" customHeight="1" x14ac:dyDescent="0.25">
      <c r="B130" s="954"/>
      <c r="C130" s="954"/>
      <c r="D130" s="954"/>
      <c r="E130" s="954"/>
      <c r="F130" s="954"/>
      <c r="G130" s="960"/>
      <c r="H130" s="923"/>
      <c r="I130" s="153" t="s">
        <v>28</v>
      </c>
      <c r="J130" s="153">
        <v>149</v>
      </c>
      <c r="K130" s="375" t="s">
        <v>272</v>
      </c>
      <c r="L130" s="224" t="s">
        <v>74</v>
      </c>
      <c r="M130" s="373">
        <v>5</v>
      </c>
      <c r="N130" s="212" t="s">
        <v>55</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271</v>
      </c>
      <c r="AD130" s="147"/>
      <c r="AE130" s="247" t="s">
        <v>256</v>
      </c>
      <c r="AF130" s="105"/>
      <c r="AG130" s="146"/>
      <c r="AH130" s="3">
        <f t="shared" si="26"/>
        <v>0</v>
      </c>
      <c r="AI130" s="139">
        <v>0</v>
      </c>
    </row>
    <row r="131" spans="2:38" s="138" customFormat="1" ht="84" customHeight="1" x14ac:dyDescent="0.25">
      <c r="B131" s="954"/>
      <c r="C131" s="954"/>
      <c r="D131" s="954"/>
      <c r="E131" s="954"/>
      <c r="F131" s="954"/>
      <c r="G131" s="960"/>
      <c r="H131" s="923"/>
      <c r="I131" s="153" t="s">
        <v>28</v>
      </c>
      <c r="J131" s="153">
        <v>150</v>
      </c>
      <c r="K131" s="375" t="s">
        <v>270</v>
      </c>
      <c r="L131" s="224" t="s">
        <v>74</v>
      </c>
      <c r="M131" s="373">
        <v>5</v>
      </c>
      <c r="N131" s="212" t="s">
        <v>55</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269</v>
      </c>
      <c r="AD131" s="147"/>
      <c r="AE131" s="247" t="s">
        <v>256</v>
      </c>
      <c r="AF131" s="105"/>
      <c r="AG131" s="146"/>
      <c r="AH131" s="3">
        <f t="shared" si="26"/>
        <v>0</v>
      </c>
      <c r="AI131" s="139">
        <v>0</v>
      </c>
    </row>
    <row r="132" spans="2:38" s="138" customFormat="1" ht="43.5" customHeight="1" x14ac:dyDescent="0.25">
      <c r="B132" s="954"/>
      <c r="C132" s="954"/>
      <c r="D132" s="954"/>
      <c r="E132" s="954"/>
      <c r="F132" s="954"/>
      <c r="G132" s="960"/>
      <c r="H132" s="923"/>
      <c r="I132" s="153" t="s">
        <v>28</v>
      </c>
      <c r="J132" s="153">
        <v>151</v>
      </c>
      <c r="K132" s="375" t="s">
        <v>268</v>
      </c>
      <c r="L132" s="224" t="s">
        <v>74</v>
      </c>
      <c r="M132" s="373">
        <v>5</v>
      </c>
      <c r="N132" s="212" t="s">
        <v>55</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267</v>
      </c>
      <c r="AD132" s="147"/>
      <c r="AE132" s="247" t="s">
        <v>256</v>
      </c>
      <c r="AF132" s="105"/>
      <c r="AG132" s="146"/>
      <c r="AH132" s="3">
        <f t="shared" si="26"/>
        <v>0</v>
      </c>
      <c r="AI132" s="139">
        <v>0</v>
      </c>
    </row>
    <row r="133" spans="2:38" s="138" customFormat="1" ht="48.75" customHeight="1" x14ac:dyDescent="0.25">
      <c r="B133" s="954"/>
      <c r="C133" s="954"/>
      <c r="D133" s="954"/>
      <c r="E133" s="954"/>
      <c r="F133" s="954"/>
      <c r="G133" s="960"/>
      <c r="H133" s="923"/>
      <c r="I133" s="153"/>
      <c r="J133" s="121">
        <v>152</v>
      </c>
      <c r="K133" s="383" t="s">
        <v>266</v>
      </c>
      <c r="L133" s="121" t="s">
        <v>74</v>
      </c>
      <c r="M133" s="382">
        <v>5</v>
      </c>
      <c r="N133" s="199" t="s">
        <v>55</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954"/>
      <c r="C134" s="954"/>
      <c r="D134" s="954"/>
      <c r="E134" s="954"/>
      <c r="F134" s="954"/>
      <c r="G134" s="960"/>
      <c r="H134" s="923"/>
      <c r="I134" s="153" t="s">
        <v>28</v>
      </c>
      <c r="J134" s="153">
        <v>153</v>
      </c>
      <c r="K134" s="375" t="s">
        <v>265</v>
      </c>
      <c r="L134" s="224" t="s">
        <v>74</v>
      </c>
      <c r="M134" s="373">
        <v>5</v>
      </c>
      <c r="N134" s="212" t="s">
        <v>55</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264</v>
      </c>
      <c r="AD134" s="147"/>
      <c r="AE134" s="376" t="s">
        <v>256</v>
      </c>
      <c r="AF134" s="105"/>
      <c r="AG134" s="146"/>
      <c r="AH134" s="3">
        <f t="shared" ref="AH134:AH139" si="28">+AI134/Z134</f>
        <v>0</v>
      </c>
      <c r="AI134" s="139">
        <v>0</v>
      </c>
    </row>
    <row r="135" spans="2:38" s="138" customFormat="1" ht="36.75" customHeight="1" x14ac:dyDescent="0.25">
      <c r="B135" s="954"/>
      <c r="C135" s="954"/>
      <c r="D135" s="954"/>
      <c r="E135" s="954"/>
      <c r="F135" s="954"/>
      <c r="G135" s="960"/>
      <c r="H135" s="923"/>
      <c r="I135" s="153" t="s">
        <v>28</v>
      </c>
      <c r="J135" s="153">
        <v>228</v>
      </c>
      <c r="K135" s="375" t="s">
        <v>263</v>
      </c>
      <c r="L135" s="224" t="s">
        <v>121</v>
      </c>
      <c r="M135" s="373">
        <v>5</v>
      </c>
      <c r="N135" s="212" t="s">
        <v>55</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262</v>
      </c>
      <c r="AD135" s="147"/>
      <c r="AE135" s="247" t="s">
        <v>256</v>
      </c>
      <c r="AF135" s="105"/>
      <c r="AG135" s="146"/>
      <c r="AH135" s="3">
        <f t="shared" si="28"/>
        <v>0</v>
      </c>
      <c r="AI135" s="139">
        <v>0</v>
      </c>
    </row>
    <row r="136" spans="2:38" s="138" customFormat="1" ht="42.75" customHeight="1" x14ac:dyDescent="0.25">
      <c r="B136" s="954"/>
      <c r="C136" s="954"/>
      <c r="D136" s="954"/>
      <c r="E136" s="954"/>
      <c r="F136" s="954"/>
      <c r="G136" s="960"/>
      <c r="H136" s="923"/>
      <c r="I136" s="153" t="s">
        <v>28</v>
      </c>
      <c r="J136" s="153">
        <v>229</v>
      </c>
      <c r="K136" s="375" t="s">
        <v>261</v>
      </c>
      <c r="L136" s="224" t="s">
        <v>121</v>
      </c>
      <c r="M136" s="373">
        <v>5</v>
      </c>
      <c r="N136" s="212" t="s">
        <v>55</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260</v>
      </c>
      <c r="AD136" s="147"/>
      <c r="AE136" s="247" t="s">
        <v>256</v>
      </c>
      <c r="AF136" s="105"/>
      <c r="AG136" s="146"/>
      <c r="AH136" s="3">
        <f t="shared" si="28"/>
        <v>0</v>
      </c>
      <c r="AI136" s="139">
        <v>0</v>
      </c>
    </row>
    <row r="137" spans="2:38" s="138" customFormat="1" ht="40.5" customHeight="1" x14ac:dyDescent="0.25">
      <c r="B137" s="954"/>
      <c r="C137" s="954"/>
      <c r="D137" s="954"/>
      <c r="E137" s="954"/>
      <c r="F137" s="954"/>
      <c r="G137" s="960"/>
      <c r="H137" s="923"/>
      <c r="I137" s="153" t="s">
        <v>28</v>
      </c>
      <c r="J137" s="153">
        <v>296</v>
      </c>
      <c r="K137" s="374" t="s">
        <v>259</v>
      </c>
      <c r="L137" s="223" t="s">
        <v>74</v>
      </c>
      <c r="M137" s="373">
        <v>6</v>
      </c>
      <c r="N137" s="212" t="s">
        <v>55</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258</v>
      </c>
      <c r="AD137" s="147"/>
      <c r="AE137" s="247" t="s">
        <v>256</v>
      </c>
      <c r="AF137" s="105"/>
      <c r="AG137" s="146"/>
      <c r="AH137" s="3">
        <f t="shared" si="28"/>
        <v>0</v>
      </c>
      <c r="AI137" s="139">
        <v>0</v>
      </c>
    </row>
    <row r="138" spans="2:38" s="138" customFormat="1" ht="48.75" customHeight="1" x14ac:dyDescent="0.25">
      <c r="B138" s="954"/>
      <c r="C138" s="954"/>
      <c r="D138" s="954"/>
      <c r="E138" s="954"/>
      <c r="F138" s="954"/>
      <c r="G138" s="960"/>
      <c r="H138" s="923"/>
      <c r="I138" s="153" t="s">
        <v>28</v>
      </c>
      <c r="J138" s="153">
        <v>252</v>
      </c>
      <c r="K138" s="374" t="s">
        <v>257</v>
      </c>
      <c r="L138" s="223" t="s">
        <v>35</v>
      </c>
      <c r="M138" s="373">
        <v>4</v>
      </c>
      <c r="N138" s="212" t="s">
        <v>55</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171</v>
      </c>
      <c r="AD138" s="147"/>
      <c r="AE138" s="247" t="s">
        <v>256</v>
      </c>
      <c r="AF138" s="105"/>
      <c r="AG138" s="146"/>
      <c r="AH138" s="3">
        <f t="shared" si="28"/>
        <v>0</v>
      </c>
      <c r="AI138" s="139">
        <v>0</v>
      </c>
    </row>
    <row r="139" spans="2:38" s="138" customFormat="1" ht="18.75" customHeight="1" x14ac:dyDescent="0.25">
      <c r="B139" s="954"/>
      <c r="C139" s="954"/>
      <c r="D139" s="954"/>
      <c r="E139" s="954"/>
      <c r="F139" s="954"/>
      <c r="G139" s="960"/>
      <c r="H139" s="924"/>
      <c r="I139" s="153" t="s">
        <v>28</v>
      </c>
      <c r="J139" s="153">
        <v>303</v>
      </c>
      <c r="K139" s="374" t="s">
        <v>255</v>
      </c>
      <c r="L139" s="223" t="s">
        <v>150</v>
      </c>
      <c r="M139" s="373">
        <v>1</v>
      </c>
      <c r="N139" s="212" t="s">
        <v>55</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171</v>
      </c>
      <c r="AD139" s="147"/>
      <c r="AE139" s="247" t="s">
        <v>254</v>
      </c>
      <c r="AF139" s="105"/>
      <c r="AG139" s="146"/>
      <c r="AH139" s="3">
        <f t="shared" si="28"/>
        <v>0</v>
      </c>
      <c r="AI139" s="139">
        <v>0</v>
      </c>
    </row>
    <row r="140" spans="2:38" s="138" customFormat="1" ht="19.5" customHeight="1" x14ac:dyDescent="0.25">
      <c r="B140" s="955"/>
      <c r="C140" s="955"/>
      <c r="D140" s="955"/>
      <c r="E140" s="955"/>
      <c r="F140" s="955"/>
      <c r="G140" s="936" t="s">
        <v>23</v>
      </c>
      <c r="H140" s="936"/>
      <c r="I140" s="936"/>
      <c r="J140" s="936"/>
      <c r="K140" s="936"/>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024" t="str">
        <f>+B127</f>
        <v>Proyecto No. 702 : Investigación e innovación para la construcción de conocimiento educativo y pedagógico.</v>
      </c>
      <c r="C141" s="972" t="str">
        <f>+C127</f>
        <v>EDUCACIÓN Y POLÍTICAS PÚBLICAS</v>
      </c>
      <c r="D141" s="953" t="str">
        <f>+D127</f>
        <v>Desarrollar 16 estudios  en Educación y Políticas Públicas</v>
      </c>
      <c r="E141" s="953" t="str">
        <f>+E127</f>
        <v>Desarrollar 4 estudios en Educación y Políticas Públicas</v>
      </c>
      <c r="F141" s="953" t="str">
        <f>+F127</f>
        <v>Porcentaje de avance de los Estudios desarrollados en Educación y Políticas Públicas.</v>
      </c>
      <c r="G141" s="1055" t="s">
        <v>253</v>
      </c>
      <c r="H141" s="962" t="s">
        <v>252</v>
      </c>
      <c r="I141" s="365" t="s">
        <v>28</v>
      </c>
      <c r="J141" s="212">
        <v>231</v>
      </c>
      <c r="K141" s="363" t="s">
        <v>251</v>
      </c>
      <c r="L141" s="243" t="s">
        <v>121</v>
      </c>
      <c r="M141" s="242">
        <v>10</v>
      </c>
      <c r="N141" s="242" t="s">
        <v>55</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250</v>
      </c>
      <c r="AD141" s="103"/>
      <c r="AE141" s="105"/>
      <c r="AF141" s="50"/>
      <c r="AG141" s="49"/>
      <c r="AH141" s="3">
        <f>+AI141/Z141</f>
        <v>0.8</v>
      </c>
      <c r="AI141" s="2">
        <v>51876000</v>
      </c>
    </row>
    <row r="142" spans="2:38" ht="55.5" customHeight="1" x14ac:dyDescent="0.25">
      <c r="B142" s="968"/>
      <c r="C142" s="973"/>
      <c r="D142" s="954"/>
      <c r="E142" s="954"/>
      <c r="F142" s="954"/>
      <c r="G142" s="1056"/>
      <c r="H142" s="963"/>
      <c r="I142" s="212" t="s">
        <v>28</v>
      </c>
      <c r="J142" s="212">
        <v>232</v>
      </c>
      <c r="K142" s="363" t="s">
        <v>249</v>
      </c>
      <c r="L142" s="243" t="s">
        <v>121</v>
      </c>
      <c r="M142" s="242">
        <v>10</v>
      </c>
      <c r="N142" s="242" t="s">
        <v>55</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248</v>
      </c>
      <c r="AD142" s="103"/>
      <c r="AE142" s="50"/>
      <c r="AF142" s="50"/>
      <c r="AG142" s="49"/>
      <c r="AH142" s="3">
        <f>+AI142/Z142</f>
        <v>0.92635714285714288</v>
      </c>
      <c r="AI142" s="2">
        <v>51876000</v>
      </c>
    </row>
    <row r="143" spans="2:38" ht="36.75" customHeight="1" x14ac:dyDescent="0.25">
      <c r="B143" s="968"/>
      <c r="C143" s="973"/>
      <c r="D143" s="954"/>
      <c r="E143" s="954"/>
      <c r="F143" s="954"/>
      <c r="G143" s="1056"/>
      <c r="H143" s="963"/>
      <c r="I143" s="212" t="s">
        <v>28</v>
      </c>
      <c r="J143" s="212">
        <v>233</v>
      </c>
      <c r="K143" s="363" t="s">
        <v>247</v>
      </c>
      <c r="L143" s="243" t="s">
        <v>121</v>
      </c>
      <c r="M143" s="242">
        <v>10</v>
      </c>
      <c r="N143" s="242" t="s">
        <v>55</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246</v>
      </c>
      <c r="AD143" s="103"/>
      <c r="AE143" s="50"/>
      <c r="AF143" s="50"/>
      <c r="AG143" s="49"/>
      <c r="AH143" s="3">
        <f>+AI143/Z143</f>
        <v>0.7</v>
      </c>
      <c r="AI143" s="2">
        <v>39200000</v>
      </c>
      <c r="AL143" s="13"/>
    </row>
    <row r="144" spans="2:38" ht="1.5" customHeight="1" x14ac:dyDescent="0.25">
      <c r="B144" s="968"/>
      <c r="C144" s="973"/>
      <c r="D144" s="954"/>
      <c r="E144" s="954"/>
      <c r="F144" s="954"/>
      <c r="G144" s="1056"/>
      <c r="H144" s="963"/>
      <c r="I144" s="212"/>
      <c r="J144" s="212"/>
      <c r="K144" s="363" t="s">
        <v>245</v>
      </c>
      <c r="L144" s="243" t="s">
        <v>121</v>
      </c>
      <c r="M144" s="242">
        <v>10</v>
      </c>
      <c r="N144" s="242" t="s">
        <v>55</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968"/>
      <c r="C145" s="973"/>
      <c r="D145" s="954"/>
      <c r="E145" s="954"/>
      <c r="F145" s="954"/>
      <c r="G145" s="1056"/>
      <c r="H145" s="963"/>
      <c r="I145" s="212"/>
      <c r="J145" s="212"/>
      <c r="K145" s="363" t="s">
        <v>244</v>
      </c>
      <c r="L145" s="243" t="s">
        <v>121</v>
      </c>
      <c r="M145" s="242">
        <v>10</v>
      </c>
      <c r="N145" s="242" t="s">
        <v>55</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968"/>
      <c r="C146" s="973"/>
      <c r="D146" s="954"/>
      <c r="E146" s="954"/>
      <c r="F146" s="954"/>
      <c r="G146" s="1056"/>
      <c r="H146" s="963"/>
      <c r="I146" s="212" t="s">
        <v>28</v>
      </c>
      <c r="J146" s="212">
        <v>319</v>
      </c>
      <c r="K146" s="363" t="s">
        <v>173</v>
      </c>
      <c r="L146" s="243" t="s">
        <v>150</v>
      </c>
      <c r="M146" s="242">
        <v>9</v>
      </c>
      <c r="N146" s="242" t="s">
        <v>55</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171</v>
      </c>
      <c r="AD146" s="103"/>
      <c r="AE146" s="50"/>
      <c r="AF146" s="50"/>
      <c r="AG146" s="49"/>
      <c r="AI146" s="271"/>
      <c r="AM146" s="356"/>
      <c r="AO146" s="356"/>
    </row>
    <row r="147" spans="2:41" ht="51" customHeight="1" x14ac:dyDescent="0.25">
      <c r="B147" s="968"/>
      <c r="C147" s="973"/>
      <c r="D147" s="954"/>
      <c r="E147" s="954"/>
      <c r="F147" s="954"/>
      <c r="G147" s="1056"/>
      <c r="H147" s="963"/>
      <c r="I147" s="212" t="s">
        <v>28</v>
      </c>
      <c r="J147" s="212">
        <v>279</v>
      </c>
      <c r="K147" s="362" t="s">
        <v>243</v>
      </c>
      <c r="L147" s="243" t="s">
        <v>59</v>
      </c>
      <c r="M147" s="269">
        <v>1</v>
      </c>
      <c r="N147" s="269" t="s">
        <v>46</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125</v>
      </c>
      <c r="AD147" s="103"/>
      <c r="AE147" s="50"/>
      <c r="AF147" s="50"/>
      <c r="AG147" s="49"/>
      <c r="AH147" s="3">
        <f>+AI147/Z147</f>
        <v>0</v>
      </c>
      <c r="AI147" s="240"/>
      <c r="AO147" s="356"/>
    </row>
    <row r="148" spans="2:41" ht="51" customHeight="1" x14ac:dyDescent="0.25">
      <c r="B148" s="968"/>
      <c r="C148" s="973"/>
      <c r="D148" s="954"/>
      <c r="E148" s="954"/>
      <c r="F148" s="954"/>
      <c r="G148" s="1056"/>
      <c r="H148" s="963"/>
      <c r="I148" s="355"/>
      <c r="J148" s="212"/>
      <c r="K148" s="359" t="s">
        <v>242</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968"/>
      <c r="C149" s="973"/>
      <c r="D149" s="954"/>
      <c r="E149" s="954"/>
      <c r="F149" s="954"/>
      <c r="G149" s="1056"/>
      <c r="H149" s="963"/>
      <c r="I149" s="355"/>
      <c r="J149" s="212"/>
      <c r="K149" s="353" t="s">
        <v>241</v>
      </c>
      <c r="L149" s="243" t="s">
        <v>150</v>
      </c>
      <c r="M149" s="242">
        <v>7</v>
      </c>
      <c r="N149" s="242" t="s">
        <v>117</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968"/>
      <c r="C150" s="973"/>
      <c r="D150" s="954"/>
      <c r="E150" s="954"/>
      <c r="F150" s="954"/>
      <c r="G150" s="1056"/>
      <c r="H150" s="963"/>
      <c r="I150" s="355"/>
      <c r="J150" s="212"/>
      <c r="K150" s="353" t="s">
        <v>240</v>
      </c>
      <c r="L150" s="243" t="s">
        <v>150</v>
      </c>
      <c r="M150" s="242">
        <v>7</v>
      </c>
      <c r="N150" s="242" t="s">
        <v>117</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968"/>
      <c r="C151" s="973"/>
      <c r="D151" s="954"/>
      <c r="E151" s="954"/>
      <c r="F151" s="954"/>
      <c r="G151" s="1057"/>
      <c r="H151" s="964"/>
      <c r="I151" s="354" t="s">
        <v>28</v>
      </c>
      <c r="J151" s="212">
        <v>331</v>
      </c>
      <c r="K151" s="353" t="s">
        <v>239</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238</v>
      </c>
      <c r="AD151" s="103"/>
      <c r="AE151" s="86" t="s">
        <v>230</v>
      </c>
      <c r="AF151" s="107">
        <f>+R151</f>
        <v>82861500</v>
      </c>
      <c r="AG151" s="342">
        <f>+AF151</f>
        <v>82861500</v>
      </c>
      <c r="AH151" s="3">
        <f>+AI151/Z151</f>
        <v>0.60000000051721991</v>
      </c>
      <c r="AI151" s="2">
        <v>464019232</v>
      </c>
    </row>
    <row r="152" spans="2:41" ht="35.25" customHeight="1" x14ac:dyDescent="0.25">
      <c r="B152" s="968"/>
      <c r="C152" s="973"/>
      <c r="D152" s="954"/>
      <c r="E152" s="954"/>
      <c r="F152" s="954"/>
      <c r="G152" s="936" t="s">
        <v>23</v>
      </c>
      <c r="H152" s="936"/>
      <c r="I152" s="936"/>
      <c r="J152" s="936"/>
      <c r="K152" s="936"/>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968"/>
      <c r="C153" s="973"/>
      <c r="D153" s="954"/>
      <c r="E153" s="954"/>
      <c r="F153" s="954"/>
      <c r="G153" s="952" t="s">
        <v>237</v>
      </c>
      <c r="H153" s="952"/>
      <c r="I153" s="952"/>
      <c r="J153" s="952"/>
      <c r="K153" s="952"/>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968"/>
      <c r="C154" s="973"/>
      <c r="D154" s="967" t="s">
        <v>160</v>
      </c>
      <c r="E154" s="967" t="s">
        <v>236</v>
      </c>
      <c r="F154" s="967" t="s">
        <v>235</v>
      </c>
      <c r="G154" s="922" t="s">
        <v>234</v>
      </c>
      <c r="H154" s="962" t="s">
        <v>233</v>
      </c>
      <c r="I154" s="212" t="s">
        <v>28</v>
      </c>
      <c r="J154" s="212">
        <v>230</v>
      </c>
      <c r="K154" s="345" t="s">
        <v>232</v>
      </c>
      <c r="L154" s="340" t="s">
        <v>121</v>
      </c>
      <c r="M154" s="340">
        <v>10</v>
      </c>
      <c r="N154" s="340" t="s">
        <v>55</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231</v>
      </c>
      <c r="AD154" s="103"/>
      <c r="AE154" s="86" t="s">
        <v>230</v>
      </c>
      <c r="AF154" s="107">
        <f>+R154</f>
        <v>10000000</v>
      </c>
      <c r="AG154" s="342">
        <f>+AF154</f>
        <v>10000000</v>
      </c>
      <c r="AH154" s="3">
        <f>+AI154/Z154</f>
        <v>0.46</v>
      </c>
      <c r="AI154" s="2">
        <v>29828700</v>
      </c>
    </row>
    <row r="155" spans="2:41" ht="93" customHeight="1" x14ac:dyDescent="0.25">
      <c r="B155" s="968"/>
      <c r="C155" s="973"/>
      <c r="D155" s="967"/>
      <c r="E155" s="967"/>
      <c r="F155" s="967"/>
      <c r="G155" s="923"/>
      <c r="H155" s="963"/>
      <c r="I155" s="212" t="s">
        <v>28</v>
      </c>
      <c r="J155" s="212">
        <v>178</v>
      </c>
      <c r="K155" s="264" t="s">
        <v>229</v>
      </c>
      <c r="L155" s="340" t="s">
        <v>121</v>
      </c>
      <c r="M155" s="340">
        <v>10</v>
      </c>
      <c r="N155" s="340" t="s">
        <v>55</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228</v>
      </c>
      <c r="AD155" s="103"/>
      <c r="AE155" s="286"/>
      <c r="AF155" s="50"/>
      <c r="AG155" s="49"/>
      <c r="AH155" s="3">
        <f>+AI155/Z155</f>
        <v>0.28000000000000003</v>
      </c>
      <c r="AI155" s="2">
        <v>17080000</v>
      </c>
    </row>
    <row r="156" spans="2:41" ht="118.5" customHeight="1" x14ac:dyDescent="0.25">
      <c r="B156" s="968"/>
      <c r="C156" s="973"/>
      <c r="D156" s="967"/>
      <c r="E156" s="967"/>
      <c r="F156" s="967"/>
      <c r="G156" s="923"/>
      <c r="H156" s="963"/>
      <c r="I156" s="212" t="s">
        <v>28</v>
      </c>
      <c r="J156" s="212">
        <v>179</v>
      </c>
      <c r="K156" s="244" t="s">
        <v>227</v>
      </c>
      <c r="L156" s="340" t="s">
        <v>121</v>
      </c>
      <c r="M156" s="340">
        <v>10</v>
      </c>
      <c r="N156" s="340" t="s">
        <v>55</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226</v>
      </c>
      <c r="AD156" s="103"/>
      <c r="AE156" s="86"/>
      <c r="AF156" s="50"/>
      <c r="AG156" s="49"/>
      <c r="AH156" s="3">
        <f>+AI156/Z156</f>
        <v>0.2</v>
      </c>
      <c r="AI156" s="2">
        <v>8253000</v>
      </c>
    </row>
    <row r="157" spans="2:41" ht="132.75" customHeight="1" x14ac:dyDescent="0.25">
      <c r="B157" s="968"/>
      <c r="C157" s="973"/>
      <c r="D157" s="967"/>
      <c r="E157" s="967"/>
      <c r="F157" s="967"/>
      <c r="G157" s="924"/>
      <c r="H157" s="964"/>
      <c r="I157" s="212" t="s">
        <v>28</v>
      </c>
      <c r="J157" s="212">
        <v>319</v>
      </c>
      <c r="K157" s="292" t="s">
        <v>225</v>
      </c>
      <c r="L157" s="341" t="s">
        <v>121</v>
      </c>
      <c r="M157" s="340">
        <v>9</v>
      </c>
      <c r="N157" s="340" t="s">
        <v>55</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171</v>
      </c>
      <c r="AD157" s="103"/>
      <c r="AE157" s="86"/>
      <c r="AF157" s="50"/>
      <c r="AG157" s="49"/>
      <c r="AI157" s="271"/>
    </row>
    <row r="158" spans="2:41" ht="55.5" customHeight="1" x14ac:dyDescent="0.25">
      <c r="B158" s="968"/>
      <c r="C158" s="973"/>
      <c r="D158" s="967"/>
      <c r="E158" s="967"/>
      <c r="F158" s="967"/>
      <c r="G158" s="936" t="s">
        <v>23</v>
      </c>
      <c r="H158" s="936"/>
      <c r="I158" s="936"/>
      <c r="J158" s="936"/>
      <c r="K158" s="936"/>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968"/>
      <c r="C159" s="974"/>
      <c r="D159" s="967"/>
      <c r="E159" s="967"/>
      <c r="F159" s="967"/>
      <c r="G159" s="952" t="s">
        <v>224</v>
      </c>
      <c r="H159" s="952"/>
      <c r="I159" s="952"/>
      <c r="J159" s="952"/>
      <c r="K159" s="952"/>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969"/>
      <c r="C160" s="951" t="s">
        <v>223</v>
      </c>
      <c r="D160" s="951"/>
      <c r="E160" s="951"/>
      <c r="F160" s="951"/>
      <c r="G160" s="951"/>
      <c r="H160" s="951"/>
      <c r="I160" s="951"/>
      <c r="J160" s="951"/>
      <c r="K160" s="951"/>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975" t="s">
        <v>222</v>
      </c>
      <c r="C161" s="981">
        <v>0</v>
      </c>
      <c r="D161" s="967" t="s">
        <v>221</v>
      </c>
      <c r="E161" s="953" t="s">
        <v>220</v>
      </c>
      <c r="F161" s="953" t="s">
        <v>219</v>
      </c>
      <c r="G161" s="922" t="s">
        <v>218</v>
      </c>
      <c r="H161" s="959" t="s">
        <v>217</v>
      </c>
      <c r="I161" s="95" t="s">
        <v>28</v>
      </c>
      <c r="J161" s="95">
        <v>211</v>
      </c>
      <c r="K161" s="264" t="s">
        <v>216</v>
      </c>
      <c r="L161" s="110" t="s">
        <v>35</v>
      </c>
      <c r="M161" s="305">
        <v>5</v>
      </c>
      <c r="N161" s="305" t="s">
        <v>55</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215</v>
      </c>
      <c r="AD161" s="103"/>
      <c r="AE161" s="86"/>
      <c r="AF161" s="50"/>
      <c r="AG161" s="49"/>
      <c r="AH161" s="3">
        <f>+AI161/Z161</f>
        <v>0</v>
      </c>
      <c r="AI161" s="2">
        <v>0</v>
      </c>
    </row>
    <row r="162" spans="2:35" ht="38.25" x14ac:dyDescent="0.25">
      <c r="B162" s="975"/>
      <c r="C162" s="981"/>
      <c r="D162" s="967"/>
      <c r="E162" s="954"/>
      <c r="F162" s="954"/>
      <c r="G162" s="923"/>
      <c r="H162" s="960"/>
      <c r="I162" s="95"/>
      <c r="J162" s="95"/>
      <c r="K162" s="264" t="s">
        <v>214</v>
      </c>
      <c r="L162" s="305" t="s">
        <v>26</v>
      </c>
      <c r="M162" s="305">
        <v>6</v>
      </c>
      <c r="N162" s="305" t="s">
        <v>55</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975"/>
      <c r="C163" s="981"/>
      <c r="D163" s="967"/>
      <c r="E163" s="954"/>
      <c r="F163" s="954"/>
      <c r="G163" s="923"/>
      <c r="H163" s="960"/>
      <c r="I163" s="95" t="s">
        <v>28</v>
      </c>
      <c r="J163" s="95">
        <v>282</v>
      </c>
      <c r="K163" s="264" t="s">
        <v>213</v>
      </c>
      <c r="L163" s="305" t="s">
        <v>26</v>
      </c>
      <c r="M163" s="305">
        <v>8</v>
      </c>
      <c r="N163" s="305" t="s">
        <v>55</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212</v>
      </c>
      <c r="AD163" s="103"/>
      <c r="AE163" s="86"/>
      <c r="AF163" s="50"/>
      <c r="AG163" s="49"/>
      <c r="AH163" s="3">
        <f>+AI163/Z163</f>
        <v>0.65</v>
      </c>
      <c r="AI163" s="2">
        <v>33719400</v>
      </c>
    </row>
    <row r="164" spans="2:35" ht="38.25" x14ac:dyDescent="0.25">
      <c r="B164" s="975"/>
      <c r="C164" s="981"/>
      <c r="D164" s="967"/>
      <c r="E164" s="954"/>
      <c r="F164" s="954"/>
      <c r="G164" s="923"/>
      <c r="H164" s="960"/>
      <c r="I164" s="95" t="s">
        <v>28</v>
      </c>
      <c r="J164" s="95">
        <v>283</v>
      </c>
      <c r="K164" s="264" t="s">
        <v>211</v>
      </c>
      <c r="L164" s="305" t="s">
        <v>26</v>
      </c>
      <c r="M164" s="305">
        <v>7</v>
      </c>
      <c r="N164" s="305" t="s">
        <v>55</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210</v>
      </c>
      <c r="AD164" s="103"/>
      <c r="AE164" s="86"/>
      <c r="AF164" s="50"/>
      <c r="AG164" s="49"/>
      <c r="AH164" s="3">
        <f>+AI164/Z164</f>
        <v>0.65</v>
      </c>
      <c r="AI164" s="2">
        <v>24140025</v>
      </c>
    </row>
    <row r="165" spans="2:35" ht="63.75" x14ac:dyDescent="0.25">
      <c r="B165" s="975"/>
      <c r="C165" s="981"/>
      <c r="D165" s="967"/>
      <c r="E165" s="954"/>
      <c r="F165" s="954"/>
      <c r="G165" s="923"/>
      <c r="H165" s="960"/>
      <c r="I165" s="95"/>
      <c r="J165" s="95"/>
      <c r="K165" s="264" t="s">
        <v>209</v>
      </c>
      <c r="L165" s="305" t="s">
        <v>150</v>
      </c>
      <c r="M165" s="305">
        <v>8</v>
      </c>
      <c r="N165" s="305" t="s">
        <v>208</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975"/>
      <c r="C166" s="981"/>
      <c r="D166" s="967"/>
      <c r="E166" s="954"/>
      <c r="F166" s="954"/>
      <c r="G166" s="923"/>
      <c r="H166" s="960"/>
      <c r="I166" s="95"/>
      <c r="J166" s="95"/>
      <c r="K166" s="264" t="s">
        <v>207</v>
      </c>
      <c r="L166" s="305" t="s">
        <v>26</v>
      </c>
      <c r="M166" s="305">
        <v>4</v>
      </c>
      <c r="N166" s="305" t="s">
        <v>55</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975"/>
      <c r="C167" s="981"/>
      <c r="D167" s="967"/>
      <c r="E167" s="954"/>
      <c r="F167" s="954"/>
      <c r="G167" s="923"/>
      <c r="H167" s="960"/>
      <c r="I167" s="95" t="s">
        <v>28</v>
      </c>
      <c r="J167" s="95">
        <v>333</v>
      </c>
      <c r="K167" s="264" t="s">
        <v>206</v>
      </c>
      <c r="L167" s="305" t="s">
        <v>39</v>
      </c>
      <c r="M167" s="305">
        <v>10</v>
      </c>
      <c r="N167" s="305" t="s">
        <v>55</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205</v>
      </c>
      <c r="AD167" s="103"/>
      <c r="AE167" s="86"/>
      <c r="AF167" s="50"/>
      <c r="AG167" s="49"/>
      <c r="AH167" s="3">
        <f>+AI167/Z167</f>
        <v>0.8</v>
      </c>
      <c r="AI167" s="2">
        <v>104240000</v>
      </c>
    </row>
    <row r="168" spans="2:35" ht="63.75" customHeight="1" x14ac:dyDescent="0.25">
      <c r="B168" s="975"/>
      <c r="C168" s="981"/>
      <c r="D168" s="967"/>
      <c r="E168" s="954"/>
      <c r="F168" s="954"/>
      <c r="G168" s="923"/>
      <c r="H168" s="960"/>
      <c r="I168" s="95" t="s">
        <v>41</v>
      </c>
      <c r="J168" s="95">
        <v>317</v>
      </c>
      <c r="K168" s="264" t="s">
        <v>204</v>
      </c>
      <c r="L168" s="305" t="s">
        <v>39</v>
      </c>
      <c r="M168" s="305">
        <v>10</v>
      </c>
      <c r="N168" s="305" t="s">
        <v>167</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166</v>
      </c>
      <c r="AD168" s="103"/>
      <c r="AE168" s="86"/>
      <c r="AF168" s="50"/>
      <c r="AG168" s="49"/>
      <c r="AH168" s="3">
        <f>+AI168/Z168</f>
        <v>0</v>
      </c>
      <c r="AI168" s="2">
        <v>0</v>
      </c>
    </row>
    <row r="169" spans="2:35" ht="36" customHeight="1" x14ac:dyDescent="0.25">
      <c r="B169" s="975"/>
      <c r="C169" s="981"/>
      <c r="D169" s="967"/>
      <c r="E169" s="954"/>
      <c r="F169" s="954"/>
      <c r="G169" s="923"/>
      <c r="H169" s="960"/>
      <c r="I169" s="95" t="s">
        <v>28</v>
      </c>
      <c r="J169" s="95">
        <v>284</v>
      </c>
      <c r="K169" s="96" t="s">
        <v>203</v>
      </c>
      <c r="L169" s="305" t="s">
        <v>26</v>
      </c>
      <c r="M169" s="305">
        <v>5</v>
      </c>
      <c r="N169" s="305" t="s">
        <v>55</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202</v>
      </c>
      <c r="AD169" s="103"/>
      <c r="AE169" s="86"/>
      <c r="AF169" s="50"/>
      <c r="AG169" s="49"/>
      <c r="AH169" s="3">
        <f>+AI169/Z169</f>
        <v>0.3</v>
      </c>
      <c r="AI169" s="2">
        <v>5305500</v>
      </c>
    </row>
    <row r="170" spans="2:35" ht="46.5" customHeight="1" x14ac:dyDescent="0.25">
      <c r="B170" s="975"/>
      <c r="C170" s="981"/>
      <c r="D170" s="967"/>
      <c r="E170" s="954"/>
      <c r="F170" s="954"/>
      <c r="G170" s="923"/>
      <c r="H170" s="960"/>
      <c r="I170" s="95"/>
      <c r="J170" s="95">
        <v>285</v>
      </c>
      <c r="K170" s="96" t="s">
        <v>177</v>
      </c>
      <c r="L170" s="305" t="s">
        <v>150</v>
      </c>
      <c r="M170" s="305">
        <v>5</v>
      </c>
      <c r="N170" s="305" t="s">
        <v>55</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176</v>
      </c>
      <c r="AD170" s="103"/>
      <c r="AE170" s="86"/>
      <c r="AF170" s="50"/>
      <c r="AG170" s="49"/>
      <c r="AH170" s="3">
        <f>+AI170/Z170</f>
        <v>0</v>
      </c>
      <c r="AI170" s="2">
        <v>0</v>
      </c>
    </row>
    <row r="171" spans="2:35" ht="34.5" customHeight="1" x14ac:dyDescent="0.25">
      <c r="B171" s="975"/>
      <c r="C171" s="981"/>
      <c r="D171" s="967"/>
      <c r="E171" s="954"/>
      <c r="F171" s="954"/>
      <c r="G171" s="923"/>
      <c r="H171" s="960"/>
      <c r="I171" s="95" t="s">
        <v>28</v>
      </c>
      <c r="J171" s="95">
        <v>286</v>
      </c>
      <c r="K171" s="264" t="s">
        <v>201</v>
      </c>
      <c r="L171" s="243" t="s">
        <v>59</v>
      </c>
      <c r="M171" s="242">
        <v>1</v>
      </c>
      <c r="N171" s="242" t="s">
        <v>46</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200</v>
      </c>
      <c r="AD171" s="103"/>
      <c r="AE171" s="86"/>
      <c r="AF171" s="50"/>
      <c r="AG171" s="49"/>
      <c r="AI171" s="240"/>
    </row>
    <row r="172" spans="2:35" ht="35.25" customHeight="1" x14ac:dyDescent="0.25">
      <c r="B172" s="975"/>
      <c r="C172" s="981"/>
      <c r="D172" s="967"/>
      <c r="E172" s="954"/>
      <c r="F172" s="954"/>
      <c r="G172" s="923"/>
      <c r="H172" s="960"/>
      <c r="I172" s="95"/>
      <c r="J172" s="95">
        <v>287</v>
      </c>
      <c r="K172" s="167" t="s">
        <v>199</v>
      </c>
      <c r="L172" s="325" t="s">
        <v>39</v>
      </c>
      <c r="M172" s="325">
        <v>10</v>
      </c>
      <c r="N172" s="325" t="s">
        <v>55</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975"/>
      <c r="C173" s="981"/>
      <c r="D173" s="967"/>
      <c r="E173" s="954"/>
      <c r="F173" s="954"/>
      <c r="G173" s="923"/>
      <c r="H173" s="960"/>
      <c r="I173" s="95" t="s">
        <v>28</v>
      </c>
      <c r="J173" s="95">
        <v>288</v>
      </c>
      <c r="K173" s="167" t="s">
        <v>198</v>
      </c>
      <c r="L173" s="318" t="s">
        <v>150</v>
      </c>
      <c r="M173" s="318">
        <v>2</v>
      </c>
      <c r="N173" s="318" t="s">
        <v>55</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197</v>
      </c>
      <c r="AD173" s="103"/>
      <c r="AE173" s="86"/>
      <c r="AF173" s="50"/>
      <c r="AG173" s="49"/>
      <c r="AH173" s="3">
        <f t="shared" ref="AH173:AH182" si="36">+AI173/Z173</f>
        <v>1</v>
      </c>
      <c r="AI173" s="2">
        <v>14148000</v>
      </c>
    </row>
    <row r="174" spans="2:35" ht="27" customHeight="1" x14ac:dyDescent="0.25">
      <c r="B174" s="975"/>
      <c r="C174" s="981"/>
      <c r="D174" s="967"/>
      <c r="E174" s="954"/>
      <c r="F174" s="954"/>
      <c r="G174" s="923"/>
      <c r="H174" s="960"/>
      <c r="I174" s="95" t="s">
        <v>28</v>
      </c>
      <c r="J174" s="95">
        <v>289</v>
      </c>
      <c r="K174" s="96" t="s">
        <v>196</v>
      </c>
      <c r="L174" s="305" t="s">
        <v>26</v>
      </c>
      <c r="M174" s="305">
        <v>2</v>
      </c>
      <c r="N174" s="305" t="s">
        <v>55</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195</v>
      </c>
      <c r="AD174" s="103"/>
      <c r="AE174" s="86"/>
      <c r="AF174" s="50"/>
      <c r="AG174" s="49"/>
      <c r="AH174" s="3">
        <f t="shared" si="36"/>
        <v>0</v>
      </c>
      <c r="AI174" s="2">
        <v>0</v>
      </c>
    </row>
    <row r="175" spans="2:35" ht="45" customHeight="1" x14ac:dyDescent="0.25">
      <c r="B175" s="975"/>
      <c r="C175" s="981"/>
      <c r="D175" s="967"/>
      <c r="E175" s="954"/>
      <c r="F175" s="954"/>
      <c r="G175" s="923"/>
      <c r="H175" s="960"/>
      <c r="I175" s="95" t="s">
        <v>28</v>
      </c>
      <c r="J175" s="95">
        <v>319</v>
      </c>
      <c r="K175" s="96" t="s">
        <v>173</v>
      </c>
      <c r="L175" s="305" t="s">
        <v>150</v>
      </c>
      <c r="M175" s="305">
        <v>10</v>
      </c>
      <c r="N175" s="305" t="s">
        <v>55</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171</v>
      </c>
      <c r="AD175" s="103"/>
      <c r="AE175" s="86"/>
      <c r="AF175" s="50"/>
      <c r="AG175" s="49"/>
      <c r="AH175" s="3">
        <f t="shared" si="36"/>
        <v>0</v>
      </c>
      <c r="AI175" s="271"/>
    </row>
    <row r="176" spans="2:35" ht="47.25" customHeight="1" x14ac:dyDescent="0.25">
      <c r="B176" s="975"/>
      <c r="C176" s="981"/>
      <c r="D176" s="967"/>
      <c r="E176" s="954"/>
      <c r="F176" s="954"/>
      <c r="G176" s="923"/>
      <c r="H176" s="960"/>
      <c r="I176" s="95" t="s">
        <v>28</v>
      </c>
      <c r="J176" s="95">
        <v>163</v>
      </c>
      <c r="K176" s="244" t="s">
        <v>194</v>
      </c>
      <c r="L176" s="305" t="s">
        <v>121</v>
      </c>
      <c r="M176" s="305">
        <v>9</v>
      </c>
      <c r="N176" s="305" t="s">
        <v>55</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193</v>
      </c>
      <c r="AD176" s="103"/>
      <c r="AE176" s="86"/>
      <c r="AF176" s="50"/>
      <c r="AG176" s="49"/>
      <c r="AH176" s="3">
        <f t="shared" si="36"/>
        <v>0</v>
      </c>
      <c r="AI176" s="2">
        <v>0</v>
      </c>
    </row>
    <row r="177" spans="2:35" ht="38.25" customHeight="1" x14ac:dyDescent="0.25">
      <c r="B177" s="975"/>
      <c r="C177" s="981"/>
      <c r="D177" s="967"/>
      <c r="E177" s="954"/>
      <c r="F177" s="954"/>
      <c r="G177" s="923"/>
      <c r="H177" s="960"/>
      <c r="I177" s="95" t="s">
        <v>28</v>
      </c>
      <c r="J177" s="95">
        <v>164</v>
      </c>
      <c r="K177" s="244" t="s">
        <v>192</v>
      </c>
      <c r="L177" s="305" t="s">
        <v>121</v>
      </c>
      <c r="M177" s="305">
        <v>10</v>
      </c>
      <c r="N177" s="305" t="s">
        <v>55</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191</v>
      </c>
      <c r="AD177" s="103"/>
      <c r="AE177" s="86"/>
      <c r="AF177" s="50"/>
      <c r="AG177" s="49"/>
      <c r="AH177" s="3">
        <f t="shared" si="36"/>
        <v>0.25</v>
      </c>
      <c r="AI177" s="319">
        <v>20632500</v>
      </c>
    </row>
    <row r="178" spans="2:35" ht="25.5" customHeight="1" x14ac:dyDescent="0.25">
      <c r="B178" s="975"/>
      <c r="C178" s="981"/>
      <c r="D178" s="967"/>
      <c r="E178" s="954"/>
      <c r="F178" s="954"/>
      <c r="G178" s="923"/>
      <c r="H178" s="960"/>
      <c r="I178" s="95"/>
      <c r="J178" s="95"/>
      <c r="K178" s="176" t="s">
        <v>190</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975"/>
      <c r="C179" s="981"/>
      <c r="D179" s="967"/>
      <c r="E179" s="954"/>
      <c r="F179" s="954"/>
      <c r="G179" s="923"/>
      <c r="H179" s="960"/>
      <c r="I179" s="95" t="s">
        <v>28</v>
      </c>
      <c r="J179" s="95">
        <v>165</v>
      </c>
      <c r="K179" s="306" t="s">
        <v>189</v>
      </c>
      <c r="L179" s="110" t="s">
        <v>35</v>
      </c>
      <c r="M179" s="305">
        <v>3</v>
      </c>
      <c r="N179" s="305" t="s">
        <v>55</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186</v>
      </c>
      <c r="AD179" s="103"/>
      <c r="AE179" s="86"/>
      <c r="AF179" s="50"/>
      <c r="AG179" s="49"/>
      <c r="AH179" s="3">
        <f t="shared" si="36"/>
        <v>0</v>
      </c>
      <c r="AI179" s="2">
        <v>0</v>
      </c>
    </row>
    <row r="180" spans="2:35" ht="24" customHeight="1" x14ac:dyDescent="0.25">
      <c r="B180" s="975"/>
      <c r="C180" s="981"/>
      <c r="D180" s="967"/>
      <c r="E180" s="954"/>
      <c r="F180" s="954"/>
      <c r="G180" s="924"/>
      <c r="H180" s="961"/>
      <c r="I180" s="95"/>
      <c r="J180" s="95"/>
      <c r="K180" s="306" t="s">
        <v>188</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187</v>
      </c>
      <c r="AB180" s="50">
        <v>59</v>
      </c>
      <c r="AC180" s="86" t="s">
        <v>186</v>
      </c>
      <c r="AD180" s="103"/>
      <c r="AE180" s="86"/>
      <c r="AF180" s="50"/>
      <c r="AG180" s="49"/>
      <c r="AH180" s="3">
        <f t="shared" si="36"/>
        <v>1</v>
      </c>
      <c r="AI180" s="2">
        <v>27500000</v>
      </c>
    </row>
    <row r="181" spans="2:35" ht="26.25" customHeight="1" x14ac:dyDescent="0.25">
      <c r="B181" s="975"/>
      <c r="C181" s="981"/>
      <c r="D181" s="967"/>
      <c r="E181" s="954"/>
      <c r="F181" s="954"/>
      <c r="G181" s="936" t="s">
        <v>23</v>
      </c>
      <c r="H181" s="936"/>
      <c r="I181" s="936"/>
      <c r="J181" s="936"/>
      <c r="K181" s="936"/>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975"/>
      <c r="C182" s="981"/>
      <c r="D182" s="967"/>
      <c r="E182" s="955"/>
      <c r="F182" s="955"/>
      <c r="G182" s="990" t="s">
        <v>185</v>
      </c>
      <c r="H182" s="991"/>
      <c r="I182" s="991"/>
      <c r="J182" s="991"/>
      <c r="K182" s="991"/>
      <c r="L182" s="991"/>
      <c r="M182" s="991"/>
      <c r="N182" s="992"/>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965" t="str">
        <f>+B161</f>
        <v>PROYECTO NO. 702 Investigación e innovación para la construcción de conocimiento educativo y pedagógico.</v>
      </c>
      <c r="C183" s="965">
        <f>+C161</f>
        <v>0</v>
      </c>
      <c r="D183" s="954" t="s">
        <v>184</v>
      </c>
      <c r="E183" s="982" t="s">
        <v>183</v>
      </c>
      <c r="F183" s="953" t="s">
        <v>182</v>
      </c>
      <c r="G183" s="986" t="s">
        <v>181</v>
      </c>
      <c r="H183" s="985" t="s">
        <v>156</v>
      </c>
      <c r="I183" s="295"/>
      <c r="J183" s="95">
        <v>166</v>
      </c>
      <c r="K183" s="294" t="s">
        <v>180</v>
      </c>
      <c r="L183" s="121" t="s">
        <v>35</v>
      </c>
      <c r="M183" s="121">
        <v>9</v>
      </c>
      <c r="N183" s="121" t="s">
        <v>55</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179</v>
      </c>
      <c r="AF183" s="107"/>
      <c r="AG183" s="49"/>
    </row>
    <row r="184" spans="2:35" ht="66" customHeight="1" x14ac:dyDescent="0.25">
      <c r="B184" s="965"/>
      <c r="C184" s="965"/>
      <c r="D184" s="954"/>
      <c r="E184" s="983"/>
      <c r="F184" s="954"/>
      <c r="G184" s="986"/>
      <c r="H184" s="985"/>
      <c r="I184" s="95"/>
      <c r="J184" s="95">
        <v>105</v>
      </c>
      <c r="K184" s="292" t="s">
        <v>178</v>
      </c>
      <c r="L184" s="95" t="s">
        <v>35</v>
      </c>
      <c r="M184" s="95">
        <v>9</v>
      </c>
      <c r="N184" s="95" t="s">
        <v>55</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965"/>
      <c r="C185" s="965"/>
      <c r="D185" s="954"/>
      <c r="E185" s="983"/>
      <c r="F185" s="954"/>
      <c r="G185" s="986"/>
      <c r="H185" s="985"/>
      <c r="I185" s="95"/>
      <c r="J185" s="95">
        <v>318</v>
      </c>
      <c r="K185" s="292" t="s">
        <v>177</v>
      </c>
      <c r="L185" s="95" t="s">
        <v>39</v>
      </c>
      <c r="M185" s="95">
        <v>8</v>
      </c>
      <c r="N185" s="95" t="s">
        <v>55</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176</v>
      </c>
      <c r="AD185" s="103"/>
      <c r="AE185" s="86"/>
      <c r="AF185" s="50"/>
      <c r="AG185" s="49"/>
      <c r="AH185" s="3">
        <f t="shared" ref="AH185:AH190" si="39">+AI185/Z185</f>
        <v>0</v>
      </c>
      <c r="AI185" s="2">
        <v>0</v>
      </c>
    </row>
    <row r="186" spans="2:35" ht="56.25" customHeight="1" x14ac:dyDescent="0.25">
      <c r="B186" s="965"/>
      <c r="C186" s="965"/>
      <c r="D186" s="954"/>
      <c r="E186" s="983"/>
      <c r="F186" s="954"/>
      <c r="G186" s="986"/>
      <c r="H186" s="985"/>
      <c r="I186" s="95"/>
      <c r="J186" s="95">
        <v>320</v>
      </c>
      <c r="K186" s="290" t="s">
        <v>175</v>
      </c>
      <c r="L186" s="121" t="s">
        <v>44</v>
      </c>
      <c r="M186" s="121">
        <v>1</v>
      </c>
      <c r="N186" s="121" t="s">
        <v>55</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174</v>
      </c>
      <c r="AD186" s="103"/>
      <c r="AE186" s="86"/>
      <c r="AF186" s="50"/>
      <c r="AG186" s="49"/>
      <c r="AH186" s="3">
        <f t="shared" si="39"/>
        <v>1</v>
      </c>
      <c r="AI186" s="2">
        <v>3537000</v>
      </c>
    </row>
    <row r="187" spans="2:35" ht="64.5" customHeight="1" x14ac:dyDescent="0.25">
      <c r="B187" s="965"/>
      <c r="C187" s="965"/>
      <c r="D187" s="954"/>
      <c r="E187" s="983"/>
      <c r="F187" s="954"/>
      <c r="G187" s="986"/>
      <c r="H187" s="985"/>
      <c r="I187" s="95" t="s">
        <v>28</v>
      </c>
      <c r="J187" s="95">
        <v>319</v>
      </c>
      <c r="K187" s="244" t="s">
        <v>173</v>
      </c>
      <c r="L187" s="95" t="s">
        <v>26</v>
      </c>
      <c r="M187" s="95">
        <v>8</v>
      </c>
      <c r="N187" s="95" t="s">
        <v>172</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171</v>
      </c>
      <c r="AD187" s="103"/>
      <c r="AE187" s="286"/>
      <c r="AF187" s="50"/>
      <c r="AG187" s="49"/>
      <c r="AH187" s="3">
        <f t="shared" si="39"/>
        <v>0</v>
      </c>
      <c r="AI187" s="271"/>
    </row>
    <row r="188" spans="2:35" ht="66.75" customHeight="1" x14ac:dyDescent="0.25">
      <c r="B188" s="965"/>
      <c r="C188" s="965"/>
      <c r="D188" s="954"/>
      <c r="E188" s="983"/>
      <c r="F188" s="954"/>
      <c r="G188" s="986"/>
      <c r="H188" s="985"/>
      <c r="I188" s="95" t="s">
        <v>28</v>
      </c>
      <c r="J188" s="95">
        <v>169</v>
      </c>
      <c r="K188" s="246" t="s">
        <v>170</v>
      </c>
      <c r="L188" s="95" t="s">
        <v>47</v>
      </c>
      <c r="M188" s="95">
        <v>9</v>
      </c>
      <c r="N188" s="95" t="s">
        <v>55</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162</v>
      </c>
      <c r="AD188" s="103"/>
      <c r="AE188" s="86"/>
      <c r="AF188" s="50"/>
      <c r="AG188" s="49"/>
      <c r="AH188" s="3">
        <f t="shared" si="39"/>
        <v>0</v>
      </c>
      <c r="AI188" s="2">
        <v>0</v>
      </c>
    </row>
    <row r="189" spans="2:35" ht="53.25" customHeight="1" x14ac:dyDescent="0.25">
      <c r="B189" s="965"/>
      <c r="C189" s="965"/>
      <c r="D189" s="954"/>
      <c r="E189" s="983"/>
      <c r="F189" s="954"/>
      <c r="G189" s="986"/>
      <c r="H189" s="985"/>
      <c r="I189" s="95" t="s">
        <v>28</v>
      </c>
      <c r="J189" s="95">
        <v>258</v>
      </c>
      <c r="K189" s="246" t="s">
        <v>169</v>
      </c>
      <c r="L189" s="95" t="s">
        <v>56</v>
      </c>
      <c r="M189" s="95">
        <v>8</v>
      </c>
      <c r="N189" s="95" t="s">
        <v>55</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162</v>
      </c>
      <c r="AD189" s="103"/>
      <c r="AE189" s="86"/>
      <c r="AF189" s="50"/>
      <c r="AG189" s="49"/>
      <c r="AH189" s="3">
        <f t="shared" si="39"/>
        <v>0.875</v>
      </c>
      <c r="AI189" s="2">
        <v>20632500</v>
      </c>
    </row>
    <row r="190" spans="2:35" ht="48.75" customHeight="1" x14ac:dyDescent="0.2">
      <c r="B190" s="965"/>
      <c r="C190" s="965"/>
      <c r="D190" s="954"/>
      <c r="E190" s="983"/>
      <c r="F190" s="954"/>
      <c r="G190" s="986"/>
      <c r="H190" s="985"/>
      <c r="I190" s="95" t="s">
        <v>28</v>
      </c>
      <c r="J190" s="95">
        <v>170</v>
      </c>
      <c r="K190" s="264" t="s">
        <v>168</v>
      </c>
      <c r="L190" s="95" t="s">
        <v>35</v>
      </c>
      <c r="M190" s="95">
        <v>6</v>
      </c>
      <c r="N190" s="95" t="s">
        <v>167</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166</v>
      </c>
      <c r="AD190" s="103"/>
      <c r="AE190" s="86"/>
      <c r="AF190" s="50"/>
      <c r="AG190" s="49"/>
      <c r="AH190" s="3">
        <f t="shared" si="39"/>
        <v>0</v>
      </c>
      <c r="AI190" s="2">
        <v>0</v>
      </c>
    </row>
    <row r="191" spans="2:35" ht="65.25" customHeight="1" x14ac:dyDescent="0.2">
      <c r="B191" s="965"/>
      <c r="C191" s="965"/>
      <c r="D191" s="954"/>
      <c r="E191" s="983"/>
      <c r="F191" s="954"/>
      <c r="G191" s="986"/>
      <c r="H191" s="985"/>
      <c r="I191" s="95"/>
      <c r="J191" s="95">
        <v>171</v>
      </c>
      <c r="K191" s="244" t="s">
        <v>165</v>
      </c>
      <c r="L191" s="95" t="s">
        <v>56</v>
      </c>
      <c r="M191" s="95">
        <v>2</v>
      </c>
      <c r="N191" s="95" t="s">
        <v>55</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965"/>
      <c r="C192" s="965"/>
      <c r="D192" s="954"/>
      <c r="E192" s="983"/>
      <c r="F192" s="954"/>
      <c r="G192" s="986"/>
      <c r="H192" s="985"/>
      <c r="I192" s="95" t="s">
        <v>28</v>
      </c>
      <c r="J192" s="154">
        <v>133</v>
      </c>
      <c r="K192" s="216" t="s">
        <v>164</v>
      </c>
      <c r="L192" s="95" t="s">
        <v>74</v>
      </c>
      <c r="M192" s="95">
        <v>3</v>
      </c>
      <c r="N192" s="95" t="s">
        <v>55</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163</v>
      </c>
      <c r="AC192" s="279" t="s">
        <v>162</v>
      </c>
      <c r="AD192" s="103"/>
      <c r="AE192" s="86"/>
      <c r="AF192" s="50"/>
      <c r="AG192" s="49"/>
      <c r="AH192" s="3">
        <f>+AI192/Z192</f>
        <v>0</v>
      </c>
    </row>
    <row r="193" spans="2:36" ht="32.25" customHeight="1" x14ac:dyDescent="0.25">
      <c r="B193" s="965"/>
      <c r="C193" s="965"/>
      <c r="D193" s="954"/>
      <c r="E193" s="983"/>
      <c r="F193" s="954"/>
      <c r="G193" s="987" t="s">
        <v>23</v>
      </c>
      <c r="H193" s="988"/>
      <c r="I193" s="988"/>
      <c r="J193" s="988"/>
      <c r="K193" s="988"/>
      <c r="L193" s="988"/>
      <c r="M193" s="988"/>
      <c r="N193" s="989"/>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965"/>
      <c r="C194" s="965"/>
      <c r="D194" s="955"/>
      <c r="E194" s="984"/>
      <c r="F194" s="955"/>
      <c r="G194" s="990" t="s">
        <v>161</v>
      </c>
      <c r="H194" s="991"/>
      <c r="I194" s="991"/>
      <c r="J194" s="991"/>
      <c r="K194" s="991"/>
      <c r="L194" s="991"/>
      <c r="M194" s="991"/>
      <c r="N194" s="992"/>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965" t="str">
        <f>+B183</f>
        <v>PROYECTO NO. 702 Investigación e innovación para la construcción de conocimiento educativo y pedagógico.</v>
      </c>
      <c r="C195" s="965">
        <f>+C183</f>
        <v>0</v>
      </c>
      <c r="D195" s="953" t="s">
        <v>160</v>
      </c>
      <c r="E195" s="953" t="s">
        <v>159</v>
      </c>
      <c r="F195" s="953" t="s">
        <v>158</v>
      </c>
      <c r="G195" s="1054" t="s">
        <v>157</v>
      </c>
      <c r="H195" s="1009" t="s">
        <v>156</v>
      </c>
      <c r="I195" s="268" t="s">
        <v>28</v>
      </c>
      <c r="J195" s="268">
        <v>172</v>
      </c>
      <c r="K195" s="273" t="s">
        <v>155</v>
      </c>
      <c r="L195" s="242" t="s">
        <v>35</v>
      </c>
      <c r="M195" s="224">
        <v>9</v>
      </c>
      <c r="N195" s="224" t="s">
        <v>55</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154</v>
      </c>
      <c r="AD195" s="103"/>
      <c r="AE195" s="86"/>
      <c r="AF195" s="50"/>
      <c r="AG195" s="49"/>
      <c r="AH195" s="3">
        <f>+AI195/Z195</f>
        <v>0.2</v>
      </c>
      <c r="AI195" s="2">
        <v>14148000</v>
      </c>
      <c r="AJ195" s="1" t="s">
        <v>153</v>
      </c>
    </row>
    <row r="196" spans="2:36" ht="63" customHeight="1" x14ac:dyDescent="0.25">
      <c r="B196" s="965"/>
      <c r="C196" s="965"/>
      <c r="D196" s="954"/>
      <c r="E196" s="954"/>
      <c r="F196" s="954"/>
      <c r="G196" s="1054"/>
      <c r="H196" s="1009"/>
      <c r="I196" s="268"/>
      <c r="J196" s="268"/>
      <c r="K196" s="272" t="s">
        <v>152</v>
      </c>
      <c r="L196" s="242" t="s">
        <v>26</v>
      </c>
      <c r="M196" s="224">
        <v>9</v>
      </c>
      <c r="N196" s="224" t="s">
        <v>55</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965"/>
      <c r="C197" s="965"/>
      <c r="D197" s="954"/>
      <c r="E197" s="954"/>
      <c r="F197" s="954"/>
      <c r="G197" s="1054"/>
      <c r="H197" s="1009"/>
      <c r="I197" s="268" t="s">
        <v>28</v>
      </c>
      <c r="J197" s="268">
        <v>319</v>
      </c>
      <c r="K197" s="272" t="s">
        <v>151</v>
      </c>
      <c r="L197" s="242" t="s">
        <v>150</v>
      </c>
      <c r="M197" s="224">
        <v>10</v>
      </c>
      <c r="N197" s="224" t="s">
        <v>55</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149</v>
      </c>
      <c r="AD197" s="103"/>
      <c r="AE197" s="86"/>
      <c r="AF197" s="50"/>
      <c r="AG197" s="49"/>
      <c r="AH197" s="3">
        <f>+AI197/Z197</f>
        <v>0</v>
      </c>
      <c r="AI197" s="271"/>
    </row>
    <row r="198" spans="2:36" ht="70.5" customHeight="1" x14ac:dyDescent="0.25">
      <c r="B198" s="965"/>
      <c r="C198" s="965"/>
      <c r="D198" s="954"/>
      <c r="E198" s="954"/>
      <c r="F198" s="954"/>
      <c r="G198" s="1054"/>
      <c r="H198" s="1009"/>
      <c r="I198" s="268"/>
      <c r="J198" s="268"/>
      <c r="K198" s="270" t="s">
        <v>148</v>
      </c>
      <c r="L198" s="269" t="s">
        <v>35</v>
      </c>
      <c r="M198" s="224">
        <v>9</v>
      </c>
      <c r="N198" s="224" t="s">
        <v>55</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965"/>
      <c r="C199" s="965"/>
      <c r="D199" s="954"/>
      <c r="E199" s="954"/>
      <c r="F199" s="954"/>
      <c r="G199" s="1054"/>
      <c r="H199" s="1009"/>
      <c r="I199" s="268"/>
      <c r="J199" s="268"/>
      <c r="K199" s="267" t="s">
        <v>147</v>
      </c>
      <c r="L199" s="242" t="s">
        <v>26</v>
      </c>
      <c r="M199" s="224">
        <v>5</v>
      </c>
      <c r="N199" s="224" t="s">
        <v>55</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965"/>
      <c r="C200" s="965"/>
      <c r="D200" s="954"/>
      <c r="E200" s="954"/>
      <c r="F200" s="954"/>
      <c r="G200" s="1054"/>
      <c r="H200" s="1009"/>
      <c r="I200" s="268"/>
      <c r="J200" s="268"/>
      <c r="K200" s="267" t="s">
        <v>146</v>
      </c>
      <c r="L200" s="242" t="s">
        <v>26</v>
      </c>
      <c r="M200" s="224">
        <v>5</v>
      </c>
      <c r="N200" s="224" t="s">
        <v>55</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965"/>
      <c r="C201" s="965"/>
      <c r="D201" s="954"/>
      <c r="E201" s="954"/>
      <c r="F201" s="954"/>
      <c r="G201" s="1054"/>
      <c r="H201" s="1009"/>
      <c r="I201" s="265" t="s">
        <v>28</v>
      </c>
      <c r="J201" s="265">
        <v>291</v>
      </c>
      <c r="K201" s="264" t="s">
        <v>145</v>
      </c>
      <c r="L201" s="242" t="s">
        <v>26</v>
      </c>
      <c r="M201" s="224">
        <v>5</v>
      </c>
      <c r="N201" s="224" t="s">
        <v>55</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144</v>
      </c>
      <c r="AD201" s="103"/>
      <c r="AE201" s="86"/>
      <c r="AF201" s="50"/>
      <c r="AG201" s="49"/>
      <c r="AH201" s="3">
        <f>+AI201/Z201</f>
        <v>0.6</v>
      </c>
      <c r="AI201" s="2">
        <v>8842500</v>
      </c>
    </row>
    <row r="202" spans="2:36" ht="65.25" customHeight="1" x14ac:dyDescent="0.25">
      <c r="B202" s="965"/>
      <c r="C202" s="965"/>
      <c r="D202" s="954"/>
      <c r="E202" s="954"/>
      <c r="F202" s="954"/>
      <c r="G202" s="1054"/>
      <c r="H202" s="1009"/>
      <c r="I202" s="265" t="s">
        <v>28</v>
      </c>
      <c r="J202" s="265">
        <v>292</v>
      </c>
      <c r="K202" s="264" t="s">
        <v>143</v>
      </c>
      <c r="L202" s="242" t="s">
        <v>142</v>
      </c>
      <c r="M202" s="224">
        <v>5</v>
      </c>
      <c r="N202" s="224" t="s">
        <v>55</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141</v>
      </c>
      <c r="AD202" s="103"/>
      <c r="AE202" s="86"/>
      <c r="AF202" s="50"/>
      <c r="AG202" s="49"/>
      <c r="AH202" s="3">
        <f>+AI202/Z202</f>
        <v>0.6</v>
      </c>
      <c r="AI202" s="2">
        <v>8842500</v>
      </c>
    </row>
    <row r="203" spans="2:36" ht="36.75" customHeight="1" x14ac:dyDescent="0.25">
      <c r="B203" s="965"/>
      <c r="C203" s="965"/>
      <c r="D203" s="954"/>
      <c r="E203" s="954"/>
      <c r="F203" s="954"/>
      <c r="G203" s="987" t="s">
        <v>23</v>
      </c>
      <c r="H203" s="988"/>
      <c r="I203" s="988"/>
      <c r="J203" s="988"/>
      <c r="K203" s="989"/>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965"/>
      <c r="C204" s="966"/>
      <c r="D204" s="955"/>
      <c r="E204" s="955"/>
      <c r="F204" s="955"/>
      <c r="G204" s="990" t="s">
        <v>140</v>
      </c>
      <c r="H204" s="991"/>
      <c r="I204" s="991"/>
      <c r="J204" s="991"/>
      <c r="K204" s="991"/>
      <c r="L204" s="991"/>
      <c r="M204" s="991"/>
      <c r="N204" s="992"/>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051" t="s">
        <v>139</v>
      </c>
      <c r="D205" s="1052"/>
      <c r="E205" s="1052"/>
      <c r="F205" s="1052"/>
      <c r="G205" s="1052"/>
      <c r="H205" s="1052"/>
      <c r="I205" s="1052"/>
      <c r="J205" s="1052"/>
      <c r="K205" s="1053"/>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043" t="str">
        <f>+B195</f>
        <v>PROYECTO NO. 702 Investigación e innovación para la construcción de conocimiento educativo y pedagógico.</v>
      </c>
      <c r="C206" s="998" t="s">
        <v>138</v>
      </c>
      <c r="D206" s="953" t="s">
        <v>137</v>
      </c>
      <c r="E206" s="997" t="s">
        <v>136</v>
      </c>
      <c r="F206" s="967" t="s">
        <v>135</v>
      </c>
      <c r="G206" s="959" t="s">
        <v>134</v>
      </c>
      <c r="H206" s="959" t="s">
        <v>133</v>
      </c>
      <c r="I206" s="95" t="s">
        <v>28</v>
      </c>
      <c r="J206" s="95">
        <v>222</v>
      </c>
      <c r="K206" s="246" t="s">
        <v>132</v>
      </c>
      <c r="L206" s="223" t="s">
        <v>121</v>
      </c>
      <c r="M206" s="95">
        <v>11</v>
      </c>
      <c r="N206" s="95" t="s">
        <v>55</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131</v>
      </c>
      <c r="AD206" s="147"/>
      <c r="AE206" s="104"/>
      <c r="AF206" s="105"/>
      <c r="AG206" s="146"/>
      <c r="AH206" s="3">
        <f>+AI206/Z206</f>
        <v>0.81288981288981288</v>
      </c>
      <c r="AI206" s="139">
        <v>39100000</v>
      </c>
    </row>
    <row r="207" spans="2:36" s="138" customFormat="1" ht="30.75" customHeight="1" x14ac:dyDescent="0.25">
      <c r="B207" s="965"/>
      <c r="C207" s="999"/>
      <c r="D207" s="954"/>
      <c r="E207" s="997"/>
      <c r="F207" s="967"/>
      <c r="G207" s="960"/>
      <c r="H207" s="960"/>
      <c r="I207" s="95"/>
      <c r="J207" s="95">
        <v>223</v>
      </c>
      <c r="K207" s="248" t="s">
        <v>130</v>
      </c>
      <c r="L207" s="121" t="s">
        <v>35</v>
      </c>
      <c r="M207" s="121">
        <v>6</v>
      </c>
      <c r="N207" s="121" t="s">
        <v>55</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965"/>
      <c r="C208" s="999"/>
      <c r="D208" s="954"/>
      <c r="E208" s="997"/>
      <c r="F208" s="967"/>
      <c r="G208" s="960"/>
      <c r="H208" s="960"/>
      <c r="I208" s="95"/>
      <c r="J208" s="95"/>
      <c r="K208" s="246" t="s">
        <v>129</v>
      </c>
      <c r="L208" s="223" t="s">
        <v>35</v>
      </c>
      <c r="M208" s="95">
        <v>3</v>
      </c>
      <c r="N208" s="95" t="s">
        <v>55</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965"/>
      <c r="C209" s="999"/>
      <c r="D209" s="954"/>
      <c r="E209" s="997"/>
      <c r="F209" s="967"/>
      <c r="G209" s="960"/>
      <c r="H209" s="960"/>
      <c r="I209" s="95" t="s">
        <v>28</v>
      </c>
      <c r="J209" s="95">
        <v>225</v>
      </c>
      <c r="K209" s="246" t="s">
        <v>127</v>
      </c>
      <c r="L209" s="223" t="s">
        <v>35</v>
      </c>
      <c r="M209" s="95">
        <v>10</v>
      </c>
      <c r="N209" s="95" t="s">
        <v>117</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128</v>
      </c>
      <c r="AD209" s="147"/>
      <c r="AE209" s="105"/>
      <c r="AF209" s="105"/>
      <c r="AG209" s="146"/>
      <c r="AH209" s="3">
        <f>+AI209/Z209</f>
        <v>0.5</v>
      </c>
      <c r="AI209" s="139">
        <v>3975000</v>
      </c>
    </row>
    <row r="210" spans="2:35" s="138" customFormat="1" ht="33.75" customHeight="1" x14ac:dyDescent="0.25">
      <c r="B210" s="965"/>
      <c r="C210" s="999"/>
      <c r="D210" s="954"/>
      <c r="E210" s="997"/>
      <c r="F210" s="967"/>
      <c r="G210" s="960"/>
      <c r="H210" s="960"/>
      <c r="I210" s="95"/>
      <c r="J210" s="95"/>
      <c r="K210" s="216" t="s">
        <v>127</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25.5" x14ac:dyDescent="0.25">
      <c r="B211" s="965"/>
      <c r="C211" s="999"/>
      <c r="D211" s="954"/>
      <c r="E211" s="997"/>
      <c r="F211" s="967"/>
      <c r="G211" s="960"/>
      <c r="H211" s="960"/>
      <c r="I211" s="95"/>
      <c r="J211" s="95"/>
      <c r="K211" s="246" t="s">
        <v>127</v>
      </c>
      <c r="L211" s="223" t="s">
        <v>59</v>
      </c>
      <c r="M211" s="95">
        <v>3</v>
      </c>
      <c r="N211" s="95" t="s">
        <v>115</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965"/>
      <c r="C212" s="999"/>
      <c r="D212" s="954"/>
      <c r="E212" s="997"/>
      <c r="F212" s="967"/>
      <c r="G212" s="960"/>
      <c r="H212" s="960"/>
      <c r="I212" s="95" t="s">
        <v>28</v>
      </c>
      <c r="J212" s="95">
        <v>226</v>
      </c>
      <c r="K212" s="244" t="s">
        <v>126</v>
      </c>
      <c r="L212" s="243" t="s">
        <v>59</v>
      </c>
      <c r="M212" s="242">
        <v>1</v>
      </c>
      <c r="N212" s="242" t="s">
        <v>46</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125</v>
      </c>
      <c r="AD212" s="147"/>
      <c r="AE212" s="230"/>
      <c r="AF212" s="105"/>
      <c r="AG212" s="146"/>
      <c r="AH212" s="3">
        <f>+AI212/Z212</f>
        <v>0</v>
      </c>
      <c r="AI212" s="240"/>
    </row>
    <row r="213" spans="2:35" s="138" customFormat="1" ht="33" customHeight="1" x14ac:dyDescent="0.25">
      <c r="B213" s="965"/>
      <c r="C213" s="999"/>
      <c r="D213" s="954"/>
      <c r="E213" s="997"/>
      <c r="F213" s="967"/>
      <c r="G213" s="960"/>
      <c r="H213" s="960"/>
      <c r="I213" s="95"/>
      <c r="J213" s="154"/>
      <c r="K213" s="239" t="s">
        <v>124</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965"/>
      <c r="C214" s="999"/>
      <c r="D214" s="954"/>
      <c r="E214" s="997"/>
      <c r="F214" s="967"/>
      <c r="G214" s="961"/>
      <c r="H214" s="960"/>
      <c r="I214" s="95"/>
      <c r="J214" s="154"/>
      <c r="K214" s="229" t="s">
        <v>23</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965"/>
      <c r="C215" s="999"/>
      <c r="D215" s="954"/>
      <c r="E215" s="995" t="str">
        <f>+E206</f>
        <v>Realizar una estrategia de Comunicación, Socialización y divulgación de los resultados de las investigaciones y sistematizaciones realizadas por el IDEP</v>
      </c>
      <c r="F215" s="954" t="str">
        <f>+F206</f>
        <v>Porcentaje de avance 
de la estrategia de comunicación</v>
      </c>
      <c r="G215" s="959" t="s">
        <v>123</v>
      </c>
      <c r="H215" s="960"/>
      <c r="I215" s="95" t="s">
        <v>28</v>
      </c>
      <c r="J215" s="95">
        <v>220</v>
      </c>
      <c r="K215" s="225" t="s">
        <v>122</v>
      </c>
      <c r="L215" s="224" t="s">
        <v>121</v>
      </c>
      <c r="M215" s="95">
        <v>10</v>
      </c>
      <c r="N215" s="95" t="s">
        <v>120</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119</v>
      </c>
      <c r="AD215" s="220"/>
      <c r="AE215" s="105"/>
      <c r="AF215" s="105"/>
      <c r="AG215" s="146"/>
      <c r="AH215" s="3">
        <f>+AI215/Z215</f>
        <v>0.11372549019607843</v>
      </c>
      <c r="AI215" s="139">
        <v>5800000</v>
      </c>
    </row>
    <row r="216" spans="2:35" s="138" customFormat="1" ht="51" x14ac:dyDescent="0.25">
      <c r="B216" s="965"/>
      <c r="C216" s="999"/>
      <c r="D216" s="954"/>
      <c r="E216" s="995"/>
      <c r="F216" s="954"/>
      <c r="G216" s="960"/>
      <c r="H216" s="960"/>
      <c r="I216" s="95"/>
      <c r="J216" s="95">
        <v>221</v>
      </c>
      <c r="K216" s="167" t="s">
        <v>118</v>
      </c>
      <c r="L216" s="223" t="s">
        <v>47</v>
      </c>
      <c r="M216" s="95">
        <v>10</v>
      </c>
      <c r="N216" s="95" t="s">
        <v>117</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965"/>
      <c r="C217" s="999"/>
      <c r="D217" s="954"/>
      <c r="E217" s="995"/>
      <c r="F217" s="954"/>
      <c r="G217" s="960"/>
      <c r="H217" s="960"/>
      <c r="I217" s="95" t="s">
        <v>28</v>
      </c>
      <c r="J217" s="95"/>
      <c r="K217" s="215" t="s">
        <v>116</v>
      </c>
      <c r="L217" s="223" t="s">
        <v>59</v>
      </c>
      <c r="M217" s="95">
        <v>9</v>
      </c>
      <c r="N217" s="95" t="s">
        <v>115</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114</v>
      </c>
      <c r="AD217" s="220"/>
      <c r="AE217" s="105"/>
      <c r="AF217" s="105"/>
      <c r="AG217" s="146"/>
      <c r="AH217" s="3">
        <f>+AI217/Z217</f>
        <v>0.77777777777777779</v>
      </c>
      <c r="AI217" s="139">
        <v>28885500</v>
      </c>
    </row>
    <row r="218" spans="2:35" s="138" customFormat="1" ht="57" customHeight="1" x14ac:dyDescent="0.25">
      <c r="B218" s="965"/>
      <c r="C218" s="999"/>
      <c r="D218" s="954"/>
      <c r="E218" s="995"/>
      <c r="F218" s="954"/>
      <c r="G218" s="960"/>
      <c r="H218" s="960"/>
      <c r="I218" s="95"/>
      <c r="J218" s="95">
        <v>332</v>
      </c>
      <c r="K218" s="222" t="s">
        <v>113</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112</v>
      </c>
      <c r="AD218" s="220"/>
      <c r="AE218" s="105"/>
      <c r="AF218" s="105"/>
      <c r="AG218" s="146"/>
      <c r="AH218" s="3">
        <f>+AI218/Z218</f>
        <v>0</v>
      </c>
      <c r="AI218" s="139">
        <v>0</v>
      </c>
    </row>
    <row r="219" spans="2:35" s="138" customFormat="1" ht="18.75" customHeight="1" x14ac:dyDescent="0.25">
      <c r="B219" s="965"/>
      <c r="C219" s="999"/>
      <c r="D219" s="954"/>
      <c r="E219" s="995"/>
      <c r="F219" s="954"/>
      <c r="G219" s="961"/>
      <c r="H219" s="960"/>
      <c r="I219" s="154"/>
      <c r="J219" s="154"/>
      <c r="K219" s="196" t="s">
        <v>23</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965"/>
      <c r="C220" s="999"/>
      <c r="D220" s="954"/>
      <c r="E220" s="995"/>
      <c r="F220" s="954"/>
      <c r="G220" s="959" t="s">
        <v>111</v>
      </c>
      <c r="H220" s="960"/>
      <c r="I220" s="95" t="s">
        <v>28</v>
      </c>
      <c r="J220" s="95">
        <v>216</v>
      </c>
      <c r="K220" s="216" t="s">
        <v>110</v>
      </c>
      <c r="L220" s="213" t="s">
        <v>109</v>
      </c>
      <c r="M220" s="213">
        <v>11</v>
      </c>
      <c r="N220" s="212" t="s">
        <v>55</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108</v>
      </c>
      <c r="AD220" s="147"/>
      <c r="AE220" s="105"/>
      <c r="AF220" s="105"/>
      <c r="AG220" s="146"/>
      <c r="AH220" s="3">
        <f>+AI220/Z220</f>
        <v>0.18181818181818182</v>
      </c>
      <c r="AI220" s="139">
        <v>10611000</v>
      </c>
    </row>
    <row r="221" spans="2:35" s="138" customFormat="1" ht="33" customHeight="1" x14ac:dyDescent="0.2">
      <c r="B221" s="965"/>
      <c r="C221" s="999"/>
      <c r="D221" s="954"/>
      <c r="E221" s="995"/>
      <c r="F221" s="954"/>
      <c r="G221" s="960"/>
      <c r="H221" s="960"/>
      <c r="I221" s="95" t="s">
        <v>28</v>
      </c>
      <c r="J221" s="95">
        <v>217</v>
      </c>
      <c r="K221" s="215" t="s">
        <v>107</v>
      </c>
      <c r="L221" s="214" t="s">
        <v>104</v>
      </c>
      <c r="M221" s="213">
        <v>11</v>
      </c>
      <c r="N221" s="212" t="s">
        <v>55</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106</v>
      </c>
      <c r="AD221" s="147"/>
      <c r="AE221" s="105"/>
      <c r="AF221" s="105"/>
      <c r="AG221" s="146"/>
      <c r="AH221" s="3">
        <f>+AI221/Z221</f>
        <v>0.54545454545454541</v>
      </c>
      <c r="AI221" s="139">
        <v>21222000</v>
      </c>
    </row>
    <row r="222" spans="2:35" s="138" customFormat="1" ht="49.5" customHeight="1" x14ac:dyDescent="0.2">
      <c r="B222" s="965"/>
      <c r="C222" s="999"/>
      <c r="D222" s="954"/>
      <c r="E222" s="995"/>
      <c r="F222" s="954"/>
      <c r="G222" s="960"/>
      <c r="H222" s="960"/>
      <c r="I222" s="95" t="s">
        <v>28</v>
      </c>
      <c r="J222" s="95">
        <v>218</v>
      </c>
      <c r="K222" s="215" t="s">
        <v>105</v>
      </c>
      <c r="L222" s="214" t="s">
        <v>104</v>
      </c>
      <c r="M222" s="213">
        <v>10</v>
      </c>
      <c r="N222" s="212" t="s">
        <v>55</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103</v>
      </c>
      <c r="AD222" s="147"/>
      <c r="AE222" s="105"/>
      <c r="AF222" s="105"/>
      <c r="AG222" s="146"/>
      <c r="AH222" s="3">
        <f>+AI222/Z222</f>
        <v>0.4</v>
      </c>
      <c r="AI222" s="139">
        <v>14148000</v>
      </c>
    </row>
    <row r="223" spans="2:35" s="138" customFormat="1" ht="55.5" customHeight="1" x14ac:dyDescent="0.2">
      <c r="B223" s="965"/>
      <c r="C223" s="999"/>
      <c r="D223" s="954"/>
      <c r="E223" s="995"/>
      <c r="F223" s="954"/>
      <c r="G223" s="960"/>
      <c r="H223" s="960"/>
      <c r="I223" s="95" t="s">
        <v>28</v>
      </c>
      <c r="J223" s="95">
        <v>311</v>
      </c>
      <c r="K223" s="215" t="s">
        <v>102</v>
      </c>
      <c r="L223" s="214" t="s">
        <v>101</v>
      </c>
      <c r="M223" s="213">
        <v>1</v>
      </c>
      <c r="N223" s="212" t="s">
        <v>55</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100</v>
      </c>
      <c r="AD223" s="147"/>
      <c r="AE223" s="105"/>
      <c r="AF223" s="105"/>
      <c r="AG223" s="146"/>
      <c r="AH223" s="3">
        <f>+AI223/Z223</f>
        <v>0</v>
      </c>
      <c r="AI223" s="139">
        <v>0</v>
      </c>
    </row>
    <row r="224" spans="2:35" s="138" customFormat="1" ht="40.5" customHeight="1" x14ac:dyDescent="0.2">
      <c r="B224" s="965"/>
      <c r="C224" s="999"/>
      <c r="D224" s="954"/>
      <c r="E224" s="995"/>
      <c r="F224" s="954"/>
      <c r="G224" s="960"/>
      <c r="H224" s="960"/>
      <c r="I224" s="154"/>
      <c r="J224" s="95"/>
      <c r="K224" s="210" t="s">
        <v>99</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965"/>
      <c r="C225" s="999"/>
      <c r="D225" s="954"/>
      <c r="E225" s="995"/>
      <c r="F225" s="954"/>
      <c r="G225" s="960"/>
      <c r="H225" s="960"/>
      <c r="I225" s="95"/>
      <c r="J225" s="95">
        <v>219</v>
      </c>
      <c r="K225" s="202" t="s">
        <v>98</v>
      </c>
      <c r="L225" s="201" t="s">
        <v>97</v>
      </c>
      <c r="M225" s="200">
        <v>9</v>
      </c>
      <c r="N225" s="199" t="s">
        <v>55</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965"/>
      <c r="C226" s="999"/>
      <c r="D226" s="954"/>
      <c r="E226" s="995"/>
      <c r="F226" s="954"/>
      <c r="G226" s="961"/>
      <c r="H226" s="961"/>
      <c r="I226" s="197"/>
      <c r="J226" s="197"/>
      <c r="K226" s="196" t="s">
        <v>23</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965"/>
      <c r="C227" s="1000"/>
      <c r="D227" s="955"/>
      <c r="E227" s="996"/>
      <c r="F227" s="955"/>
      <c r="G227" s="1010" t="s">
        <v>96</v>
      </c>
      <c r="H227" s="1011"/>
      <c r="I227" s="1011"/>
      <c r="J227" s="1011"/>
      <c r="K227" s="1011"/>
      <c r="L227" s="1011"/>
      <c r="M227" s="1011"/>
      <c r="N227" s="1012"/>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978" t="s">
        <v>95</v>
      </c>
      <c r="D228" s="979"/>
      <c r="E228" s="979"/>
      <c r="F228" s="979"/>
      <c r="G228" s="979"/>
      <c r="H228" s="979"/>
      <c r="I228" s="979"/>
      <c r="J228" s="979"/>
      <c r="K228" s="979"/>
      <c r="L228" s="979"/>
      <c r="M228" s="979"/>
      <c r="N228" s="980"/>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041" t="s">
        <v>94</v>
      </c>
      <c r="C229" s="1042" t="s">
        <v>93</v>
      </c>
      <c r="D229" s="967" t="s">
        <v>9</v>
      </c>
      <c r="E229" s="977" t="s">
        <v>92</v>
      </c>
      <c r="F229" s="967" t="s">
        <v>91</v>
      </c>
      <c r="G229" s="1007" t="s">
        <v>90</v>
      </c>
      <c r="H229" s="959" t="s">
        <v>49</v>
      </c>
      <c r="I229" s="95" t="s">
        <v>28</v>
      </c>
      <c r="J229" s="95">
        <v>113</v>
      </c>
      <c r="K229" s="96" t="s">
        <v>88</v>
      </c>
      <c r="L229" s="97" t="s">
        <v>74</v>
      </c>
      <c r="M229" s="97">
        <v>12</v>
      </c>
      <c r="N229" s="97" t="s">
        <v>55</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89</v>
      </c>
      <c r="AD229" s="147"/>
      <c r="AE229" s="105"/>
      <c r="AF229" s="105"/>
      <c r="AG229" s="146"/>
      <c r="AH229" s="3">
        <f>+AI229/Z229</f>
        <v>0</v>
      </c>
      <c r="AI229" s="139">
        <v>0</v>
      </c>
    </row>
    <row r="230" spans="2:35" s="138" customFormat="1" ht="58.5" customHeight="1" x14ac:dyDescent="0.25">
      <c r="B230" s="970"/>
      <c r="C230" s="1042"/>
      <c r="D230" s="967"/>
      <c r="E230" s="977"/>
      <c r="F230" s="967"/>
      <c r="G230" s="1008"/>
      <c r="H230" s="960"/>
      <c r="I230" s="95"/>
      <c r="J230" s="95"/>
      <c r="K230" s="167" t="s">
        <v>88</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87</v>
      </c>
      <c r="AD230" s="147"/>
      <c r="AE230" s="105"/>
      <c r="AF230" s="105"/>
      <c r="AG230" s="146"/>
      <c r="AH230" s="3">
        <f>+AI230/Z230</f>
        <v>0.8</v>
      </c>
      <c r="AI230" s="139">
        <v>28296000</v>
      </c>
    </row>
    <row r="231" spans="2:35" s="138" customFormat="1" ht="47.25" customHeight="1" x14ac:dyDescent="0.25">
      <c r="B231" s="970"/>
      <c r="C231" s="1042"/>
      <c r="D231" s="967"/>
      <c r="E231" s="977"/>
      <c r="F231" s="967"/>
      <c r="G231" s="1008"/>
      <c r="H231" s="960"/>
      <c r="I231" s="95"/>
      <c r="J231" s="95"/>
      <c r="K231" s="165" t="s">
        <v>86</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970"/>
      <c r="C232" s="1042"/>
      <c r="D232" s="967"/>
      <c r="E232" s="977"/>
      <c r="F232" s="967"/>
      <c r="G232" s="1008"/>
      <c r="H232" s="960"/>
      <c r="I232" s="95" t="s">
        <v>28</v>
      </c>
      <c r="J232" s="95">
        <v>114</v>
      </c>
      <c r="K232" s="167" t="s">
        <v>85</v>
      </c>
      <c r="L232" s="97" t="s">
        <v>74</v>
      </c>
      <c r="M232" s="97">
        <v>12</v>
      </c>
      <c r="N232" s="97" t="s">
        <v>55</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84</v>
      </c>
      <c r="AD232" s="147"/>
      <c r="AE232" s="177"/>
      <c r="AF232" s="105"/>
      <c r="AG232" s="146"/>
      <c r="AH232" s="3">
        <f>+AI232/Z232</f>
        <v>0.25</v>
      </c>
      <c r="AI232" s="139">
        <v>8842500</v>
      </c>
    </row>
    <row r="233" spans="2:35" s="138" customFormat="1" ht="84" customHeight="1" x14ac:dyDescent="0.25">
      <c r="B233" s="970"/>
      <c r="C233" s="1042"/>
      <c r="D233" s="967"/>
      <c r="E233" s="977"/>
      <c r="F233" s="967"/>
      <c r="G233" s="1008"/>
      <c r="H233" s="960"/>
      <c r="I233" s="95" t="s">
        <v>28</v>
      </c>
      <c r="J233" s="95">
        <v>115</v>
      </c>
      <c r="K233" s="167" t="s">
        <v>83</v>
      </c>
      <c r="L233" s="97" t="s">
        <v>74</v>
      </c>
      <c r="M233" s="97">
        <v>8</v>
      </c>
      <c r="N233" s="97" t="s">
        <v>55</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82</v>
      </c>
      <c r="AD233" s="147"/>
      <c r="AE233" s="105"/>
      <c r="AF233" s="105"/>
      <c r="AG233" s="146"/>
      <c r="AH233" s="3">
        <f>+AI233/Z233</f>
        <v>0.1</v>
      </c>
      <c r="AI233" s="139">
        <v>2096000</v>
      </c>
    </row>
    <row r="234" spans="2:35" s="138" customFormat="1" ht="42.75" customHeight="1" x14ac:dyDescent="0.25">
      <c r="B234" s="970"/>
      <c r="C234" s="1042"/>
      <c r="D234" s="967"/>
      <c r="E234" s="977"/>
      <c r="F234" s="967"/>
      <c r="G234" s="1008"/>
      <c r="H234" s="960"/>
      <c r="I234" s="95" t="s">
        <v>28</v>
      </c>
      <c r="J234" s="95">
        <v>116</v>
      </c>
      <c r="K234" s="167" t="s">
        <v>81</v>
      </c>
      <c r="L234" s="97" t="s">
        <v>74</v>
      </c>
      <c r="M234" s="97">
        <v>12</v>
      </c>
      <c r="N234" s="97" t="s">
        <v>55</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80</v>
      </c>
      <c r="AD234" s="147"/>
      <c r="AE234" s="105"/>
      <c r="AF234" s="105"/>
      <c r="AG234" s="146"/>
      <c r="AH234" s="3">
        <f>+AI234/Z234</f>
        <v>0.16666666666666666</v>
      </c>
      <c r="AI234" s="139">
        <v>7074000</v>
      </c>
    </row>
    <row r="235" spans="2:35" s="138" customFormat="1" ht="46.5" customHeight="1" x14ac:dyDescent="0.25">
      <c r="B235" s="970"/>
      <c r="C235" s="1042"/>
      <c r="D235" s="967"/>
      <c r="E235" s="977"/>
      <c r="F235" s="967"/>
      <c r="G235" s="1008"/>
      <c r="H235" s="960"/>
      <c r="I235" s="95" t="s">
        <v>28</v>
      </c>
      <c r="J235" s="95">
        <v>117</v>
      </c>
      <c r="K235" s="167" t="s">
        <v>79</v>
      </c>
      <c r="L235" s="97" t="s">
        <v>74</v>
      </c>
      <c r="M235" s="97">
        <v>12</v>
      </c>
      <c r="N235" s="97" t="s">
        <v>55</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78</v>
      </c>
      <c r="AD235" s="172"/>
      <c r="AE235" s="105"/>
      <c r="AF235" s="105"/>
      <c r="AG235" s="146"/>
      <c r="AH235" s="3">
        <f>+AI235/Z235</f>
        <v>0.16666666666666666</v>
      </c>
      <c r="AI235" s="139">
        <v>9432000</v>
      </c>
    </row>
    <row r="236" spans="2:35" s="138" customFormat="1" ht="30" customHeight="1" x14ac:dyDescent="0.25">
      <c r="B236" s="970"/>
      <c r="C236" s="1042"/>
      <c r="D236" s="967"/>
      <c r="E236" s="977"/>
      <c r="F236" s="967"/>
      <c r="G236" s="1008"/>
      <c r="H236" s="960"/>
      <c r="I236" s="95" t="s">
        <v>28</v>
      </c>
      <c r="J236" s="95">
        <v>118</v>
      </c>
      <c r="K236" s="176" t="s">
        <v>77</v>
      </c>
      <c r="L236" s="175" t="s">
        <v>74</v>
      </c>
      <c r="M236" s="175">
        <v>11</v>
      </c>
      <c r="N236" s="175" t="s">
        <v>55</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76</v>
      </c>
      <c r="AD236" s="147"/>
      <c r="AE236" s="105"/>
      <c r="AF236" s="105"/>
      <c r="AG236" s="146"/>
      <c r="AH236" s="3"/>
      <c r="AI236" s="139"/>
    </row>
    <row r="237" spans="2:35" s="138" customFormat="1" ht="47.25" customHeight="1" x14ac:dyDescent="0.25">
      <c r="B237" s="970"/>
      <c r="C237" s="1042"/>
      <c r="D237" s="967"/>
      <c r="E237" s="977"/>
      <c r="F237" s="967"/>
      <c r="G237" s="985"/>
      <c r="H237" s="985"/>
      <c r="I237" s="95" t="s">
        <v>28</v>
      </c>
      <c r="J237" s="95">
        <v>119</v>
      </c>
      <c r="K237" s="167" t="s">
        <v>75</v>
      </c>
      <c r="L237" s="174" t="s">
        <v>74</v>
      </c>
      <c r="M237" s="174">
        <v>10</v>
      </c>
      <c r="N237" s="174" t="s">
        <v>55</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73</v>
      </c>
      <c r="AD237" s="172"/>
      <c r="AE237" s="105"/>
      <c r="AF237" s="105"/>
      <c r="AG237" s="146"/>
      <c r="AH237" s="3">
        <f>+AI237/Z237</f>
        <v>0.1</v>
      </c>
      <c r="AI237" s="139">
        <v>3537000</v>
      </c>
    </row>
    <row r="238" spans="2:35" s="138" customFormat="1" ht="46.5" customHeight="1" x14ac:dyDescent="0.25">
      <c r="B238" s="970"/>
      <c r="C238" s="1042"/>
      <c r="D238" s="967"/>
      <c r="E238" s="977"/>
      <c r="F238" s="967"/>
      <c r="G238" s="1008"/>
      <c r="H238" s="960"/>
      <c r="I238" s="154" t="s">
        <v>28</v>
      </c>
      <c r="J238" s="95">
        <v>304</v>
      </c>
      <c r="K238" s="171" t="s">
        <v>72</v>
      </c>
      <c r="L238" s="170" t="s">
        <v>39</v>
      </c>
      <c r="M238" s="170">
        <v>7</v>
      </c>
      <c r="N238" s="169" t="s">
        <v>55</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71</v>
      </c>
      <c r="AD238" s="147"/>
      <c r="AE238" s="105"/>
      <c r="AF238" s="105"/>
      <c r="AG238" s="146"/>
      <c r="AH238" s="3">
        <f>+AI238/Z238</f>
        <v>0.3</v>
      </c>
      <c r="AI238" s="139">
        <v>9903600</v>
      </c>
    </row>
    <row r="239" spans="2:35" s="138" customFormat="1" ht="51.75" customHeight="1" x14ac:dyDescent="0.25">
      <c r="B239" s="970"/>
      <c r="C239" s="1042"/>
      <c r="D239" s="967"/>
      <c r="E239" s="977"/>
      <c r="F239" s="967"/>
      <c r="G239" s="985"/>
      <c r="H239" s="985"/>
      <c r="I239" s="95"/>
      <c r="J239" s="95">
        <v>121</v>
      </c>
      <c r="K239" s="167" t="s">
        <v>70</v>
      </c>
      <c r="L239" s="121" t="s">
        <v>44</v>
      </c>
      <c r="M239" s="121">
        <v>3</v>
      </c>
      <c r="N239" s="121" t="s">
        <v>55</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69</v>
      </c>
      <c r="AD239" s="147"/>
      <c r="AE239" s="105"/>
      <c r="AF239" s="105"/>
      <c r="AG239" s="146"/>
      <c r="AH239" s="3">
        <f>+AI239/Z239</f>
        <v>1</v>
      </c>
      <c r="AI239" s="139">
        <v>24759000</v>
      </c>
    </row>
    <row r="240" spans="2:35" s="138" customFormat="1" ht="51.75" customHeight="1" x14ac:dyDescent="0.25">
      <c r="B240" s="970"/>
      <c r="C240" s="1042"/>
      <c r="D240" s="967"/>
      <c r="E240" s="977"/>
      <c r="F240" s="967"/>
      <c r="G240" s="1008"/>
      <c r="H240" s="960"/>
      <c r="I240" s="154"/>
      <c r="J240" s="95"/>
      <c r="K240" s="165" t="s">
        <v>68</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970"/>
      <c r="C241" s="1042"/>
      <c r="D241" s="967"/>
      <c r="E241" s="977"/>
      <c r="F241" s="967"/>
      <c r="G241" s="1008"/>
      <c r="H241" s="960"/>
      <c r="I241" s="154" t="s">
        <v>28</v>
      </c>
      <c r="J241" s="95">
        <v>122</v>
      </c>
      <c r="K241" s="159" t="s">
        <v>67</v>
      </c>
      <c r="L241" s="158" t="s">
        <v>35</v>
      </c>
      <c r="M241" s="158">
        <v>12</v>
      </c>
      <c r="N241" s="158" t="s">
        <v>55</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66</v>
      </c>
      <c r="AD241" s="147"/>
      <c r="AE241" s="105"/>
      <c r="AF241" s="105"/>
      <c r="AG241" s="146"/>
      <c r="AH241" s="3">
        <f>+AI241/Z241</f>
        <v>0.4</v>
      </c>
      <c r="AI241" s="139">
        <v>16506000</v>
      </c>
    </row>
    <row r="242" spans="2:35" s="138" customFormat="1" ht="33" customHeight="1" x14ac:dyDescent="0.25">
      <c r="B242" s="970"/>
      <c r="C242" s="1042"/>
      <c r="D242" s="967"/>
      <c r="E242" s="977"/>
      <c r="F242" s="967"/>
      <c r="G242" s="155"/>
      <c r="H242" s="154"/>
      <c r="I242" s="154"/>
      <c r="J242" s="95">
        <v>123</v>
      </c>
      <c r="K242" s="96" t="s">
        <v>65</v>
      </c>
      <c r="L242" s="153" t="s">
        <v>47</v>
      </c>
      <c r="M242" s="152">
        <v>10</v>
      </c>
      <c r="N242" s="152" t="s">
        <v>55</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970"/>
      <c r="C243" s="1042"/>
      <c r="D243" s="967"/>
      <c r="E243" s="977"/>
      <c r="F243" s="967"/>
      <c r="G243" s="942" t="s">
        <v>23</v>
      </c>
      <c r="H243" s="936"/>
      <c r="I243" s="936"/>
      <c r="J243" s="936"/>
      <c r="K243" s="936"/>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970"/>
      <c r="C244" s="1042"/>
      <c r="D244" s="967"/>
      <c r="E244" s="977"/>
      <c r="F244" s="967"/>
      <c r="G244" s="1004" t="s">
        <v>64</v>
      </c>
      <c r="H244" s="1005"/>
      <c r="I244" s="1005"/>
      <c r="J244" s="1005"/>
      <c r="K244" s="1005"/>
      <c r="L244" s="1005"/>
      <c r="M244" s="1005"/>
      <c r="N244" s="1006"/>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970" t="str">
        <f>+B229</f>
        <v>Proyecto 907</v>
      </c>
      <c r="C245" s="970" t="str">
        <f>+C229</f>
        <v>GESTIÓN INSTITUCIONAL</v>
      </c>
      <c r="D245" s="954" t="str">
        <f>+D229</f>
        <v>Implementar 100% del Sistema Integrado de Gestión.</v>
      </c>
      <c r="E245" s="976" t="s">
        <v>63</v>
      </c>
      <c r="F245" s="954" t="s">
        <v>62</v>
      </c>
      <c r="G245" s="925" t="s">
        <v>61</v>
      </c>
      <c r="H245" s="925" t="s">
        <v>49</v>
      </c>
      <c r="I245" s="97" t="s">
        <v>28</v>
      </c>
      <c r="J245" s="97">
        <v>328</v>
      </c>
      <c r="K245" s="96" t="s">
        <v>60</v>
      </c>
      <c r="L245" s="95" t="s">
        <v>59</v>
      </c>
      <c r="M245" s="95">
        <v>1</v>
      </c>
      <c r="N245" s="95" t="s">
        <v>55</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58</v>
      </c>
      <c r="AD245" s="103"/>
      <c r="AE245" s="50"/>
      <c r="AF245" s="50"/>
      <c r="AG245" s="49"/>
      <c r="AH245" s="3">
        <f>+AI245/Z245</f>
        <v>0</v>
      </c>
      <c r="AI245" s="2">
        <v>0</v>
      </c>
    </row>
    <row r="246" spans="2:35" ht="45" customHeight="1" x14ac:dyDescent="0.25">
      <c r="B246" s="970"/>
      <c r="C246" s="970"/>
      <c r="D246" s="954"/>
      <c r="E246" s="976"/>
      <c r="F246" s="954"/>
      <c r="G246" s="927"/>
      <c r="H246" s="927"/>
      <c r="I246" s="97"/>
      <c r="J246" s="97">
        <v>123</v>
      </c>
      <c r="K246" s="96" t="s">
        <v>57</v>
      </c>
      <c r="L246" s="95" t="s">
        <v>56</v>
      </c>
      <c r="M246" s="95">
        <v>2</v>
      </c>
      <c r="N246" s="95" t="s">
        <v>55</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970"/>
      <c r="C247" s="970"/>
      <c r="D247" s="954"/>
      <c r="E247" s="977"/>
      <c r="F247" s="954"/>
      <c r="G247" s="940" t="s">
        <v>23</v>
      </c>
      <c r="H247" s="941"/>
      <c r="I247" s="941"/>
      <c r="J247" s="941"/>
      <c r="K247" s="942"/>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970"/>
      <c r="C248" s="971"/>
      <c r="D248" s="955"/>
      <c r="E248" s="977"/>
      <c r="F248" s="955"/>
      <c r="G248" s="1004" t="s">
        <v>54</v>
      </c>
      <c r="H248" s="1005"/>
      <c r="I248" s="1005"/>
      <c r="J248" s="1005"/>
      <c r="K248" s="1005"/>
      <c r="L248" s="1005"/>
      <c r="M248" s="1005"/>
      <c r="N248" s="1006"/>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970"/>
      <c r="C249" s="978" t="s">
        <v>53</v>
      </c>
      <c r="D249" s="979"/>
      <c r="E249" s="979"/>
      <c r="F249" s="979"/>
      <c r="G249" s="979"/>
      <c r="H249" s="979"/>
      <c r="I249" s="979"/>
      <c r="J249" s="979"/>
      <c r="K249" s="980"/>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970"/>
      <c r="C250" s="967" t="s">
        <v>52</v>
      </c>
      <c r="D250" s="967" t="s">
        <v>10</v>
      </c>
      <c r="E250" s="993" t="s">
        <v>50</v>
      </c>
      <c r="F250" s="953" t="s">
        <v>51</v>
      </c>
      <c r="G250" s="985" t="s">
        <v>50</v>
      </c>
      <c r="H250" s="1019" t="s">
        <v>49</v>
      </c>
      <c r="I250" s="97"/>
      <c r="J250" s="123">
        <v>124</v>
      </c>
      <c r="K250" s="122" t="s">
        <v>48</v>
      </c>
      <c r="L250" s="121" t="s">
        <v>47</v>
      </c>
      <c r="M250" s="117">
        <v>3</v>
      </c>
      <c r="N250" s="117" t="s">
        <v>46</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970"/>
      <c r="C251" s="967"/>
      <c r="D251" s="967"/>
      <c r="E251" s="994"/>
      <c r="F251" s="954"/>
      <c r="G251" s="985"/>
      <c r="H251" s="1020"/>
      <c r="I251" s="97"/>
      <c r="J251" s="112"/>
      <c r="K251" s="120" t="s">
        <v>45</v>
      </c>
      <c r="L251" s="118" t="s">
        <v>44</v>
      </c>
      <c r="M251" s="117">
        <v>1</v>
      </c>
      <c r="N251" s="117" t="s">
        <v>43</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970"/>
      <c r="C252" s="967"/>
      <c r="D252" s="967"/>
      <c r="E252" s="994"/>
      <c r="F252" s="954"/>
      <c r="G252" s="985"/>
      <c r="H252" s="1020"/>
      <c r="I252" s="97"/>
      <c r="J252" s="112"/>
      <c r="K252" s="119" t="s">
        <v>42</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970"/>
      <c r="C253" s="967"/>
      <c r="D253" s="967"/>
      <c r="E253" s="994"/>
      <c r="F253" s="954"/>
      <c r="G253" s="985"/>
      <c r="H253" s="1020"/>
      <c r="I253" s="97" t="s">
        <v>41</v>
      </c>
      <c r="J253" s="112">
        <v>305</v>
      </c>
      <c r="K253" s="111" t="s">
        <v>40</v>
      </c>
      <c r="L253" s="110" t="s">
        <v>39</v>
      </c>
      <c r="M253" s="97">
        <v>1</v>
      </c>
      <c r="N253" s="97" t="s">
        <v>34</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38</v>
      </c>
      <c r="AD253" s="103"/>
      <c r="AE253" s="50"/>
      <c r="AF253" s="50"/>
      <c r="AG253" s="49"/>
      <c r="AH253" s="3">
        <f>+AI253/Z253</f>
        <v>0</v>
      </c>
      <c r="AI253" s="113"/>
    </row>
    <row r="254" spans="2:35" ht="75.75" customHeight="1" x14ac:dyDescent="0.25">
      <c r="B254" s="970"/>
      <c r="C254" s="967"/>
      <c r="D254" s="967"/>
      <c r="E254" s="994"/>
      <c r="F254" s="954"/>
      <c r="G254" s="985"/>
      <c r="H254" s="1020"/>
      <c r="I254" s="97"/>
      <c r="J254" s="112"/>
      <c r="K254" s="111" t="s">
        <v>37</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970"/>
      <c r="C255" s="967"/>
      <c r="D255" s="967"/>
      <c r="E255" s="994"/>
      <c r="F255" s="954"/>
      <c r="G255" s="985"/>
      <c r="H255" s="1020"/>
      <c r="I255" s="97" t="s">
        <v>28</v>
      </c>
      <c r="J255" s="112">
        <v>251</v>
      </c>
      <c r="K255" s="111" t="s">
        <v>36</v>
      </c>
      <c r="L255" s="110" t="s">
        <v>35</v>
      </c>
      <c r="M255" s="97">
        <v>1</v>
      </c>
      <c r="N255" s="97" t="s">
        <v>34</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33</v>
      </c>
      <c r="AD255" s="103"/>
      <c r="AE255" s="50"/>
      <c r="AF255" s="50"/>
      <c r="AG255" s="49"/>
      <c r="AH255" s="3">
        <f>+AI255/Z255</f>
        <v>0</v>
      </c>
      <c r="AI255" s="2">
        <v>0</v>
      </c>
    </row>
    <row r="256" spans="2:35" ht="63.75" customHeight="1" x14ac:dyDescent="0.25">
      <c r="B256" s="970"/>
      <c r="C256" s="967"/>
      <c r="D256" s="967"/>
      <c r="E256" s="994"/>
      <c r="F256" s="954"/>
      <c r="G256" s="985"/>
      <c r="H256" s="1021"/>
      <c r="I256" s="97"/>
      <c r="J256" s="97"/>
      <c r="K256" s="111" t="s">
        <v>32</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970"/>
      <c r="C257" s="967"/>
      <c r="D257" s="967"/>
      <c r="E257" s="976"/>
      <c r="F257" s="1022"/>
      <c r="G257" s="987" t="s">
        <v>23</v>
      </c>
      <c r="H257" s="988"/>
      <c r="I257" s="988"/>
      <c r="J257" s="988"/>
      <c r="K257" s="989"/>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970"/>
      <c r="C258" s="967"/>
      <c r="D258" s="967"/>
      <c r="E258" s="977" t="s">
        <v>30</v>
      </c>
      <c r="F258" s="1022"/>
      <c r="G258" s="1004" t="s">
        <v>31</v>
      </c>
      <c r="H258" s="1005"/>
      <c r="I258" s="1005"/>
      <c r="J258" s="1005"/>
      <c r="K258" s="1005"/>
      <c r="L258" s="1005"/>
      <c r="M258" s="1005"/>
      <c r="N258" s="1006"/>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970"/>
      <c r="C259" s="967"/>
      <c r="D259" s="967"/>
      <c r="E259" s="977"/>
      <c r="F259" s="1022"/>
      <c r="G259" s="98" t="s">
        <v>30</v>
      </c>
      <c r="H259" s="97" t="s">
        <v>29</v>
      </c>
      <c r="I259" s="97" t="s">
        <v>28</v>
      </c>
      <c r="J259" s="97">
        <v>256</v>
      </c>
      <c r="K259" s="96" t="s">
        <v>27</v>
      </c>
      <c r="L259" s="95" t="s">
        <v>26</v>
      </c>
      <c r="M259" s="95">
        <v>1</v>
      </c>
      <c r="N259" s="95" t="s">
        <v>25</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24</v>
      </c>
      <c r="AD259" s="85"/>
      <c r="AE259" s="50"/>
      <c r="AF259" s="50"/>
      <c r="AG259" s="49"/>
      <c r="AH259" s="3">
        <f>+AI259/Z259</f>
        <v>0</v>
      </c>
      <c r="AI259" s="2">
        <v>0</v>
      </c>
    </row>
    <row r="260" spans="2:35" ht="14.25" customHeight="1" x14ac:dyDescent="0.25">
      <c r="B260" s="970"/>
      <c r="C260" s="967"/>
      <c r="D260" s="967"/>
      <c r="E260" s="977"/>
      <c r="F260" s="1022"/>
      <c r="G260" s="987" t="s">
        <v>23</v>
      </c>
      <c r="H260" s="988"/>
      <c r="I260" s="988"/>
      <c r="J260" s="988"/>
      <c r="K260" s="989"/>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970"/>
      <c r="C261" s="967"/>
      <c r="D261" s="967"/>
      <c r="E261" s="977"/>
      <c r="F261" s="1023"/>
      <c r="G261" s="1004" t="s">
        <v>22</v>
      </c>
      <c r="H261" s="1005"/>
      <c r="I261" s="1005"/>
      <c r="J261" s="1005"/>
      <c r="K261" s="1005"/>
      <c r="L261" s="1005"/>
      <c r="M261" s="1005"/>
      <c r="N261" s="1006"/>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971"/>
      <c r="C262" s="1015" t="s">
        <v>21</v>
      </c>
      <c r="D262" s="1016"/>
      <c r="E262" s="1016"/>
      <c r="F262" s="1016"/>
      <c r="G262" s="1016"/>
      <c r="H262" s="1016"/>
      <c r="I262" s="1016"/>
      <c r="J262" s="1016"/>
      <c r="K262" s="1017"/>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018" t="s">
        <v>20</v>
      </c>
      <c r="C263" s="1018"/>
      <c r="D263" s="1018"/>
      <c r="E263" s="1018"/>
      <c r="F263" s="1018"/>
      <c r="G263" s="1018"/>
      <c r="H263" s="1018"/>
      <c r="I263" s="1018"/>
      <c r="J263" s="1018"/>
      <c r="K263" s="1018"/>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014" t="s">
        <v>19</v>
      </c>
      <c r="C264" s="1014"/>
      <c r="D264" s="1014"/>
      <c r="E264" s="1014"/>
      <c r="F264" s="1014"/>
      <c r="G264" s="1014"/>
      <c r="H264" s="1014"/>
      <c r="I264" s="1014"/>
      <c r="J264" s="1014"/>
      <c r="K264" s="1014"/>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013"/>
      <c r="C265" s="1013"/>
      <c r="D265" s="1013"/>
      <c r="E265" s="1013"/>
      <c r="F265" s="1013"/>
      <c r="G265" s="1013"/>
      <c r="H265" s="1013"/>
      <c r="I265" s="1013"/>
      <c r="J265" s="1013"/>
      <c r="K265" s="1013"/>
      <c r="L265" s="1013"/>
      <c r="M265" s="1013"/>
      <c r="N265" s="1013"/>
      <c r="O265" s="1013"/>
      <c r="P265" s="1013"/>
      <c r="Q265" s="1013"/>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11</v>
      </c>
      <c r="L268" s="17"/>
      <c r="M268" s="17"/>
      <c r="O268" s="1002" t="s">
        <v>12</v>
      </c>
      <c r="P268" s="1003"/>
      <c r="Q268" s="1003"/>
      <c r="R268" s="1003"/>
      <c r="S268" s="1003"/>
      <c r="T268" s="1003"/>
      <c r="U268" s="1003"/>
      <c r="V268" s="1003"/>
      <c r="W268" s="1003"/>
      <c r="X268" s="18"/>
      <c r="Y268" s="18"/>
      <c r="Z268" s="18"/>
      <c r="AA268" s="6"/>
      <c r="AB268" s="6"/>
      <c r="AC268" s="6"/>
    </row>
    <row r="269" spans="2:35" ht="15" customHeight="1" x14ac:dyDescent="0.25">
      <c r="E269" s="4"/>
      <c r="F269" s="4"/>
      <c r="G269" s="17"/>
      <c r="K269" s="4" t="s">
        <v>13</v>
      </c>
      <c r="N269" s="17"/>
      <c r="O269" s="1001" t="s">
        <v>14</v>
      </c>
      <c r="P269" s="1001"/>
      <c r="Q269" s="1001"/>
      <c r="R269" s="1001"/>
      <c r="S269" s="1001"/>
      <c r="T269" s="1001"/>
      <c r="U269" s="1001"/>
      <c r="V269" s="1001"/>
      <c r="W269" s="1001"/>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18</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 ref="G119:G124"/>
    <mergeCell ref="D127:D140"/>
    <mergeCell ref="C116:C126"/>
    <mergeCell ref="D116:D126"/>
    <mergeCell ref="B141:B160"/>
    <mergeCell ref="B116:B126"/>
    <mergeCell ref="E127:E140"/>
    <mergeCell ref="G140:K140"/>
    <mergeCell ref="H127:H139"/>
    <mergeCell ref="G159:K159"/>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G193:N193"/>
    <mergeCell ref="F183:F194"/>
    <mergeCell ref="E161:E182"/>
    <mergeCell ref="G203:K203"/>
    <mergeCell ref="H161:H180"/>
    <mergeCell ref="G194:N194"/>
    <mergeCell ref="G181:K181"/>
    <mergeCell ref="G182:N182"/>
    <mergeCell ref="D250:D261"/>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E28" zoomScale="80" zoomScaleNormal="80" zoomScaleSheetLayoutView="80" workbookViewId="0">
      <selection activeCell="R9" sqref="R9:R11"/>
    </sheetView>
  </sheetViews>
  <sheetFormatPr baseColWidth="10" defaultRowHeight="12.75" x14ac:dyDescent="0.2"/>
  <cols>
    <col min="1" max="1" width="14.7109375" style="599" customWidth="1"/>
    <col min="2" max="2" width="16.140625" style="599" customWidth="1"/>
    <col min="3" max="3" width="57.140625" style="599" customWidth="1"/>
    <col min="4" max="4" width="33" style="599" customWidth="1"/>
    <col min="5" max="5" width="29" style="599" customWidth="1"/>
    <col min="6" max="10" width="11.42578125" style="599"/>
    <col min="11" max="11" width="19.28515625" style="599" customWidth="1"/>
    <col min="12" max="12" width="18.42578125" style="599" customWidth="1"/>
    <col min="13" max="13" width="11.42578125" style="599"/>
    <col min="14" max="15" width="16.85546875" style="852" customWidth="1"/>
    <col min="16" max="16" width="9.28515625" style="852" customWidth="1"/>
    <col min="17" max="17" width="9.140625" style="852" customWidth="1"/>
    <col min="18" max="18" width="18.140625" style="852" customWidth="1"/>
    <col min="19" max="16384" width="11.42578125" style="599"/>
  </cols>
  <sheetData>
    <row r="1" spans="1:18" x14ac:dyDescent="0.2">
      <c r="A1" s="1062"/>
      <c r="B1" s="1062"/>
      <c r="C1" s="1063" t="s">
        <v>815</v>
      </c>
      <c r="D1" s="1063"/>
      <c r="E1" s="1063"/>
      <c r="F1" s="1063"/>
      <c r="G1" s="1063"/>
      <c r="H1" s="1063"/>
      <c r="I1" s="1063"/>
      <c r="J1" s="1063"/>
      <c r="K1" s="1063"/>
      <c r="L1" s="1063"/>
      <c r="M1" s="662"/>
      <c r="N1" s="1065" t="s">
        <v>625</v>
      </c>
      <c r="O1" s="1065"/>
      <c r="P1" s="1065"/>
      <c r="Q1" s="1065"/>
      <c r="R1" s="1065"/>
    </row>
    <row r="2" spans="1:18" x14ac:dyDescent="0.2">
      <c r="A2" s="1062"/>
      <c r="B2" s="1062"/>
      <c r="C2" s="1064"/>
      <c r="D2" s="1064"/>
      <c r="E2" s="1064"/>
      <c r="F2" s="1064"/>
      <c r="G2" s="1064"/>
      <c r="H2" s="1064"/>
      <c r="I2" s="1064"/>
      <c r="J2" s="1064"/>
      <c r="K2" s="1064"/>
      <c r="L2" s="1064"/>
      <c r="M2" s="663"/>
      <c r="N2" s="1065" t="s">
        <v>649</v>
      </c>
      <c r="O2" s="1065"/>
      <c r="P2" s="1065"/>
      <c r="Q2" s="1065"/>
      <c r="R2" s="1065"/>
    </row>
    <row r="3" spans="1:18" x14ac:dyDescent="0.2">
      <c r="A3" s="1062"/>
      <c r="B3" s="1062"/>
      <c r="C3" s="1064"/>
      <c r="D3" s="1064"/>
      <c r="E3" s="1064"/>
      <c r="F3" s="1064"/>
      <c r="G3" s="1064"/>
      <c r="H3" s="1064"/>
      <c r="I3" s="1064"/>
      <c r="J3" s="1064"/>
      <c r="K3" s="1064"/>
      <c r="L3" s="1064"/>
      <c r="M3" s="663"/>
      <c r="N3" s="1065"/>
      <c r="O3" s="1065"/>
      <c r="P3" s="1065"/>
      <c r="Q3" s="1065"/>
      <c r="R3" s="1065"/>
    </row>
    <row r="4" spans="1:18" x14ac:dyDescent="0.2">
      <c r="A4" s="1062"/>
      <c r="B4" s="1062"/>
      <c r="C4" s="1064"/>
      <c r="D4" s="1064"/>
      <c r="E4" s="1064"/>
      <c r="F4" s="1064"/>
      <c r="G4" s="1064"/>
      <c r="H4" s="1064"/>
      <c r="I4" s="1064"/>
      <c r="J4" s="1064"/>
      <c r="K4" s="1064"/>
      <c r="L4" s="1064"/>
      <c r="M4" s="663"/>
      <c r="N4" s="1065" t="s">
        <v>756</v>
      </c>
      <c r="O4" s="1065"/>
      <c r="P4" s="1065"/>
      <c r="Q4" s="1065"/>
      <c r="R4" s="1065"/>
    </row>
    <row r="5" spans="1:18" ht="18.75" customHeight="1" x14ac:dyDescent="0.2">
      <c r="A5" s="1062"/>
      <c r="B5" s="1062"/>
      <c r="C5" s="1064"/>
      <c r="D5" s="1064"/>
      <c r="E5" s="1064"/>
      <c r="F5" s="1064"/>
      <c r="G5" s="1064"/>
      <c r="H5" s="1064"/>
      <c r="I5" s="1064"/>
      <c r="J5" s="1064"/>
      <c r="K5" s="1064"/>
      <c r="L5" s="1064"/>
      <c r="M5" s="663"/>
      <c r="N5" s="1066" t="s">
        <v>757</v>
      </c>
      <c r="O5" s="1067"/>
      <c r="P5" s="1067"/>
      <c r="Q5" s="1067"/>
      <c r="R5" s="1068"/>
    </row>
    <row r="6" spans="1:18" x14ac:dyDescent="0.2">
      <c r="A6" s="1069" t="s">
        <v>626</v>
      </c>
      <c r="B6" s="1070"/>
      <c r="C6" s="1071">
        <v>2018</v>
      </c>
      <c r="D6" s="1071"/>
      <c r="E6" s="1071"/>
      <c r="F6" s="1071"/>
      <c r="G6" s="1071"/>
      <c r="H6" s="1071"/>
      <c r="I6" s="1071"/>
      <c r="J6" s="1071"/>
      <c r="K6" s="1071"/>
      <c r="L6" s="1071"/>
      <c r="M6" s="1071"/>
      <c r="N6" s="1071"/>
      <c r="O6" s="1071"/>
      <c r="P6" s="1071"/>
      <c r="Q6" s="1071"/>
      <c r="R6" s="1071"/>
    </row>
    <row r="7" spans="1:18" ht="21.75" customHeight="1" x14ac:dyDescent="0.2">
      <c r="A7" s="1072" t="s">
        <v>627</v>
      </c>
      <c r="B7" s="1072" t="s">
        <v>628</v>
      </c>
      <c r="C7" s="1072" t="s">
        <v>650</v>
      </c>
      <c r="D7" s="1073" t="s">
        <v>623</v>
      </c>
      <c r="E7" s="1073" t="s">
        <v>624</v>
      </c>
      <c r="F7" s="1072" t="s">
        <v>630</v>
      </c>
      <c r="G7" s="1072" t="s">
        <v>563</v>
      </c>
      <c r="H7" s="1075" t="s">
        <v>530</v>
      </c>
      <c r="I7" s="1076"/>
      <c r="J7" s="1076"/>
      <c r="K7" s="1076"/>
      <c r="L7" s="1076"/>
      <c r="M7" s="604"/>
      <c r="N7" s="1081" t="s">
        <v>644</v>
      </c>
      <c r="O7" s="1082"/>
      <c r="P7" s="1082"/>
      <c r="Q7" s="1082"/>
      <c r="R7" s="1083"/>
    </row>
    <row r="8" spans="1:18" ht="76.5" x14ac:dyDescent="0.2">
      <c r="A8" s="1072"/>
      <c r="B8" s="1072"/>
      <c r="C8" s="1072"/>
      <c r="D8" s="1074"/>
      <c r="E8" s="1074"/>
      <c r="F8" s="1072"/>
      <c r="G8" s="1072"/>
      <c r="H8" s="864" t="s">
        <v>606</v>
      </c>
      <c r="I8" s="864" t="s">
        <v>645</v>
      </c>
      <c r="J8" s="864" t="s">
        <v>607</v>
      </c>
      <c r="K8" s="864" t="s">
        <v>608</v>
      </c>
      <c r="L8" s="605" t="s">
        <v>609</v>
      </c>
      <c r="M8" s="605" t="s">
        <v>632</v>
      </c>
      <c r="N8" s="835" t="s">
        <v>646</v>
      </c>
      <c r="O8" s="835"/>
      <c r="P8" s="836" t="s">
        <v>647</v>
      </c>
      <c r="Q8" s="836" t="s">
        <v>648</v>
      </c>
      <c r="R8" s="837" t="s">
        <v>6</v>
      </c>
    </row>
    <row r="9" spans="1:18" ht="57" customHeight="1" x14ac:dyDescent="0.2">
      <c r="A9" s="861">
        <v>120101</v>
      </c>
      <c r="B9" s="859" t="s">
        <v>654</v>
      </c>
      <c r="C9" s="572" t="s">
        <v>651</v>
      </c>
      <c r="D9" s="593">
        <v>93141506</v>
      </c>
      <c r="E9" s="593" t="s">
        <v>652</v>
      </c>
      <c r="F9" s="600" t="s">
        <v>653</v>
      </c>
      <c r="G9" s="621">
        <v>10106</v>
      </c>
      <c r="H9" s="574" t="s">
        <v>35</v>
      </c>
      <c r="I9" s="574" t="s">
        <v>35</v>
      </c>
      <c r="J9" s="575">
        <v>90</v>
      </c>
      <c r="K9" s="618">
        <v>0</v>
      </c>
      <c r="L9" s="859" t="s">
        <v>620</v>
      </c>
      <c r="M9" s="859" t="str">
        <f>IF(L9=[3]listas!$C$1,[3]listas!$B$1,IF(L9=[3]listas!$C$2,[3]listas!$B$2,IF(L9=[3]listas!$C$3,[3]listas!$B$3,IF(L9=[3]listas!$C$4,[3]listas!$B$4,IF(L9=[3]listas!$C$5,[3]listas!$B$5,IF(L9=[3]listas!$C$6,[3]listas!$B$6,IF(L9=[3]listas!$C$7,[3]listas!$B$7,IF(L9=[3]listas!$C$8,[3]listas!$B$8,""))))))))</f>
        <v>CCE-10</v>
      </c>
      <c r="N9" s="838">
        <v>3000000</v>
      </c>
      <c r="O9" s="838">
        <v>0</v>
      </c>
      <c r="P9" s="838"/>
      <c r="Q9" s="838"/>
      <c r="R9" s="838">
        <f>SUM(N9:Q9)</f>
        <v>3000000</v>
      </c>
    </row>
    <row r="10" spans="1:18" ht="28.5" customHeight="1" x14ac:dyDescent="0.2">
      <c r="A10" s="1077">
        <v>120102</v>
      </c>
      <c r="B10" s="1084" t="s">
        <v>663</v>
      </c>
      <c r="C10" s="613" t="s">
        <v>664</v>
      </c>
      <c r="D10" s="601">
        <v>81111811</v>
      </c>
      <c r="E10" s="559" t="s">
        <v>755</v>
      </c>
      <c r="F10" s="602" t="s">
        <v>576</v>
      </c>
      <c r="G10" s="621">
        <v>20101</v>
      </c>
      <c r="H10" s="595" t="s">
        <v>358</v>
      </c>
      <c r="I10" s="595" t="s">
        <v>358</v>
      </c>
      <c r="J10" s="590">
        <v>180</v>
      </c>
      <c r="K10" s="618">
        <v>0</v>
      </c>
      <c r="L10" s="859" t="s">
        <v>639</v>
      </c>
      <c r="M10" s="859" t="str">
        <f>IF(L10=[1]listas!$C$1,[1]listas!$B$1,IF(L10=[1]listas!$C$2,[1]listas!$B$2,IF(L10=[1]listas!$C$3,[1]listas!$B$3,IF(L10=[1]listas!$C$4,[1]listas!$B$4,IF(L10=[1]listas!$C$5,[1]listas!$B$5,IF(L10=[1]listas!$C$6,[1]listas!$B$6,IF(L10=[1]listas!$C$7,[1]listas!$B$7,IF(L10=[1]listas!$C$8,[1]listas!$B$8,""))))))))</f>
        <v>CCE-05</v>
      </c>
      <c r="N10" s="840">
        <v>32158435</v>
      </c>
      <c r="O10" s="840"/>
      <c r="P10" s="838"/>
      <c r="Q10" s="838"/>
      <c r="R10" s="838">
        <f t="shared" ref="R10:R18" si="0">+N10+P10+Q10</f>
        <v>32158435</v>
      </c>
    </row>
    <row r="11" spans="1:18" ht="28.5" customHeight="1" x14ac:dyDescent="0.2">
      <c r="A11" s="1078"/>
      <c r="B11" s="1085"/>
      <c r="C11" s="613" t="s">
        <v>665</v>
      </c>
      <c r="D11" s="601">
        <v>81111811</v>
      </c>
      <c r="E11" s="559" t="s">
        <v>755</v>
      </c>
      <c r="F11" s="602" t="s">
        <v>576</v>
      </c>
      <c r="G11" s="621">
        <v>20101</v>
      </c>
      <c r="H11" s="595" t="s">
        <v>569</v>
      </c>
      <c r="I11" s="595" t="s">
        <v>569</v>
      </c>
      <c r="J11" s="590">
        <v>180</v>
      </c>
      <c r="K11" s="618">
        <v>0</v>
      </c>
      <c r="L11" s="859" t="s">
        <v>639</v>
      </c>
      <c r="M11" s="859" t="str">
        <f>IF(L11=[1]listas!$C$1,[1]listas!$B$1,IF(L11=[1]listas!$C$2,[1]listas!$B$2,IF(L11=[1]listas!$C$3,[1]listas!$B$3,IF(L11=[1]listas!$C$4,[1]listas!$B$4,IF(L11=[1]listas!$C$5,[1]listas!$B$5,IF(L11=[1]listas!$C$6,[1]listas!$B$6,IF(L11=[1]listas!$C$7,[1]listas!$B$7,IF(L11=[1]listas!$C$8,[1]listas!$B$8,""))))))))</f>
        <v>CCE-05</v>
      </c>
      <c r="N11" s="840">
        <v>9587671.1999999993</v>
      </c>
      <c r="O11" s="840"/>
      <c r="P11" s="838"/>
      <c r="Q11" s="838"/>
      <c r="R11" s="838">
        <f t="shared" si="0"/>
        <v>9587671.1999999993</v>
      </c>
    </row>
    <row r="12" spans="1:18" ht="45" customHeight="1" x14ac:dyDescent="0.2">
      <c r="A12" s="1078"/>
      <c r="B12" s="1085"/>
      <c r="C12" s="613" t="s">
        <v>666</v>
      </c>
      <c r="D12" s="601">
        <v>81112500</v>
      </c>
      <c r="E12" s="559" t="s">
        <v>755</v>
      </c>
      <c r="F12" s="602" t="s">
        <v>576</v>
      </c>
      <c r="G12" s="621">
        <v>20101</v>
      </c>
      <c r="H12" s="595" t="s">
        <v>567</v>
      </c>
      <c r="I12" s="595" t="s">
        <v>567</v>
      </c>
      <c r="J12" s="590">
        <v>360</v>
      </c>
      <c r="K12" s="618">
        <v>0</v>
      </c>
      <c r="L12" s="859" t="s">
        <v>639</v>
      </c>
      <c r="M12" s="859" t="str">
        <f>IF(L12=[1]listas!$C$1,[1]listas!$B$1,IF(L12=[1]listas!$C$2,[1]listas!$B$2,IF(L12=[1]listas!$C$3,[1]listas!$B$3,IF(L12=[1]listas!$C$4,[1]listas!$B$4,IF(L12=[1]listas!$C$5,[1]listas!$B$5,IF(L12=[1]listas!$C$6,[1]listas!$B$6,IF(L12=[1]listas!$C$7,[1]listas!$B$7,IF(L12=[1]listas!$C$8,[1]listas!$B$8,""))))))))</f>
        <v>CCE-05</v>
      </c>
      <c r="N12" s="840">
        <v>8068022</v>
      </c>
      <c r="O12" s="840"/>
      <c r="P12" s="838"/>
      <c r="Q12" s="838"/>
      <c r="R12" s="838">
        <f t="shared" si="0"/>
        <v>8068022</v>
      </c>
    </row>
    <row r="13" spans="1:18" ht="28.5" customHeight="1" x14ac:dyDescent="0.2">
      <c r="A13" s="1078"/>
      <c r="B13" s="1085"/>
      <c r="C13" s="613" t="s">
        <v>667</v>
      </c>
      <c r="D13" s="601">
        <v>81112500</v>
      </c>
      <c r="E13" s="559" t="s">
        <v>755</v>
      </c>
      <c r="F13" s="602" t="s">
        <v>576</v>
      </c>
      <c r="G13" s="621">
        <v>20101</v>
      </c>
      <c r="H13" s="595" t="s">
        <v>97</v>
      </c>
      <c r="I13" s="595" t="s">
        <v>97</v>
      </c>
      <c r="J13" s="590">
        <v>360</v>
      </c>
      <c r="K13" s="618">
        <v>0</v>
      </c>
      <c r="L13" s="859" t="s">
        <v>620</v>
      </c>
      <c r="M13" s="859" t="str">
        <f>IF(L13=[1]listas!$C$1,[1]listas!$B$1,IF(L13=[1]listas!$C$2,[1]listas!$B$2,IF(L13=[1]listas!$C$3,[1]listas!$B$3,IF(L13=[1]listas!$C$4,[1]listas!$B$4,IF(L13=[1]listas!$C$5,[1]listas!$B$5,IF(L13=[1]listas!$C$6,[1]listas!$B$6,IF(L13=[1]listas!$C$7,[1]listas!$B$7,IF(L13=[1]listas!$C$8,[1]listas!$B$8,""))))))))</f>
        <v>CCE-10</v>
      </c>
      <c r="N13" s="840">
        <v>21370849</v>
      </c>
      <c r="O13" s="840"/>
      <c r="P13" s="838"/>
      <c r="Q13" s="838"/>
      <c r="R13" s="838">
        <f t="shared" si="0"/>
        <v>21370849</v>
      </c>
    </row>
    <row r="14" spans="1:18" ht="38.25" customHeight="1" x14ac:dyDescent="0.2">
      <c r="A14" s="1078"/>
      <c r="B14" s="1085"/>
      <c r="C14" s="613" t="s">
        <v>668</v>
      </c>
      <c r="D14" s="601" t="s">
        <v>742</v>
      </c>
      <c r="E14" s="559" t="s">
        <v>755</v>
      </c>
      <c r="F14" s="602" t="s">
        <v>576</v>
      </c>
      <c r="G14" s="621">
        <v>20101</v>
      </c>
      <c r="H14" s="595" t="s">
        <v>572</v>
      </c>
      <c r="I14" s="595" t="s">
        <v>572</v>
      </c>
      <c r="J14" s="596">
        <v>360</v>
      </c>
      <c r="K14" s="618">
        <v>0</v>
      </c>
      <c r="L14" s="859" t="s">
        <v>620</v>
      </c>
      <c r="M14" s="859" t="str">
        <f>IF(L14=[1]listas!$C$1,[1]listas!$B$1,IF(L14=[1]listas!$C$2,[1]listas!$B$2,IF(L14=[1]listas!$C$3,[1]listas!$B$3,IF(L14=[1]listas!$C$4,[1]listas!$B$4,IF(L14=[1]listas!$C$5,[1]listas!$B$5,IF(L14=[1]listas!$C$6,[1]listas!$B$6,IF(L14=[1]listas!$C$7,[1]listas!$B$7,IF(L14=[1]listas!$C$8,[1]listas!$B$8,""))))))))</f>
        <v>CCE-10</v>
      </c>
      <c r="N14" s="840">
        <v>15862775</v>
      </c>
      <c r="O14" s="840"/>
      <c r="P14" s="838"/>
      <c r="Q14" s="838"/>
      <c r="R14" s="838">
        <f t="shared" si="0"/>
        <v>15862775</v>
      </c>
    </row>
    <row r="15" spans="1:18" ht="28.5" customHeight="1" x14ac:dyDescent="0.2">
      <c r="A15" s="1078"/>
      <c r="B15" s="1085"/>
      <c r="C15" s="613" t="s">
        <v>669</v>
      </c>
      <c r="D15" s="601">
        <v>81112200</v>
      </c>
      <c r="E15" s="559" t="s">
        <v>755</v>
      </c>
      <c r="F15" s="602" t="s">
        <v>576</v>
      </c>
      <c r="G15" s="621">
        <v>20101</v>
      </c>
      <c r="H15" s="595" t="s">
        <v>26</v>
      </c>
      <c r="I15" s="595" t="s">
        <v>26</v>
      </c>
      <c r="J15" s="596">
        <v>90</v>
      </c>
      <c r="K15" s="618">
        <v>0</v>
      </c>
      <c r="L15" s="859" t="s">
        <v>620</v>
      </c>
      <c r="M15" s="859" t="str">
        <f>IF(L15=[1]listas!$C$1,[1]listas!$B$1,IF(L15=[1]listas!$C$2,[1]listas!$B$2,IF(L15=[1]listas!$C$3,[1]listas!$B$3,IF(L15=[1]listas!$C$4,[1]listas!$B$4,IF(L15=[1]listas!$C$5,[1]listas!$B$5,IF(L15=[1]listas!$C$6,[1]listas!$B$6,IF(L15=[1]listas!$C$7,[1]listas!$B$7,IF(L15=[1]listas!$C$8,[1]listas!$B$8,""))))))))</f>
        <v>CCE-10</v>
      </c>
      <c r="N15" s="840">
        <v>19008078</v>
      </c>
      <c r="O15" s="840"/>
      <c r="P15" s="838"/>
      <c r="Q15" s="838"/>
      <c r="R15" s="838">
        <f t="shared" si="0"/>
        <v>19008078</v>
      </c>
    </row>
    <row r="16" spans="1:18" ht="28.5" customHeight="1" x14ac:dyDescent="0.2">
      <c r="A16" s="1078"/>
      <c r="B16" s="1085"/>
      <c r="C16" s="613" t="s">
        <v>751</v>
      </c>
      <c r="D16" s="601">
        <v>81111812</v>
      </c>
      <c r="E16" s="559" t="s">
        <v>755</v>
      </c>
      <c r="F16" s="602" t="s">
        <v>576</v>
      </c>
      <c r="G16" s="621">
        <v>20101</v>
      </c>
      <c r="H16" s="595" t="s">
        <v>568</v>
      </c>
      <c r="I16" s="595" t="s">
        <v>568</v>
      </c>
      <c r="J16" s="596">
        <v>240</v>
      </c>
      <c r="K16" s="618">
        <v>0</v>
      </c>
      <c r="L16" s="859" t="s">
        <v>620</v>
      </c>
      <c r="M16" s="859" t="str">
        <f>IF(L16=[1]listas!$C$1,[1]listas!$B$1,IF(L16=[1]listas!$C$2,[1]listas!$B$2,IF(L16=[1]listas!$C$3,[1]listas!$B$3,IF(L16=[1]listas!$C$4,[1]listas!$B$4,IF(L16=[1]listas!$C$5,[1]listas!$B$5,IF(L16=[1]listas!$C$6,[1]listas!$B$6,IF(L16=[1]listas!$C$7,[1]listas!$B$7,IF(L16=[1]listas!$C$8,[1]listas!$B$8,""))))))))</f>
        <v>CCE-10</v>
      </c>
      <c r="N16" s="840">
        <v>8756500</v>
      </c>
      <c r="O16" s="840"/>
      <c r="P16" s="838"/>
      <c r="Q16" s="838"/>
      <c r="R16" s="838">
        <f t="shared" si="0"/>
        <v>8756500</v>
      </c>
    </row>
    <row r="17" spans="1:18" ht="28.5" customHeight="1" x14ac:dyDescent="0.2">
      <c r="A17" s="1078"/>
      <c r="B17" s="1085"/>
      <c r="C17" s="613" t="s">
        <v>670</v>
      </c>
      <c r="D17" s="601">
        <v>81112500</v>
      </c>
      <c r="E17" s="559" t="s">
        <v>755</v>
      </c>
      <c r="F17" s="602" t="s">
        <v>576</v>
      </c>
      <c r="G17" s="621">
        <v>20101</v>
      </c>
      <c r="H17" s="595" t="s">
        <v>358</v>
      </c>
      <c r="I17" s="595" t="s">
        <v>358</v>
      </c>
      <c r="J17" s="596">
        <v>90</v>
      </c>
      <c r="K17" s="618">
        <v>0</v>
      </c>
      <c r="L17" s="859" t="s">
        <v>620</v>
      </c>
      <c r="M17" s="859" t="str">
        <f>IF(L17=[1]listas!$C$1,[1]listas!$B$1,IF(L17=[1]listas!$C$2,[1]listas!$B$2,IF(L17=[1]listas!$C$3,[1]listas!$B$3,IF(L17=[1]listas!$C$4,[1]listas!$B$4,IF(L17=[1]listas!$C$5,[1]listas!$B$5,IF(L17=[1]listas!$C$6,[1]listas!$B$6,IF(L17=[1]listas!$C$7,[1]listas!$B$7,IF(L17=[1]listas!$C$8,[1]listas!$B$8,""))))))))</f>
        <v>CCE-10</v>
      </c>
      <c r="N17" s="840">
        <v>27000000</v>
      </c>
      <c r="O17" s="840"/>
      <c r="P17" s="838"/>
      <c r="Q17" s="838"/>
      <c r="R17" s="838">
        <f t="shared" si="0"/>
        <v>27000000</v>
      </c>
    </row>
    <row r="18" spans="1:18" ht="28.5" customHeight="1" x14ac:dyDescent="0.2">
      <c r="A18" s="1078"/>
      <c r="B18" s="1085"/>
      <c r="C18" s="613" t="s">
        <v>750</v>
      </c>
      <c r="D18" s="601">
        <v>81111500</v>
      </c>
      <c r="E18" s="559" t="s">
        <v>755</v>
      </c>
      <c r="F18" s="602" t="s">
        <v>576</v>
      </c>
      <c r="G18" s="621">
        <v>20101</v>
      </c>
      <c r="H18" s="595" t="s">
        <v>39</v>
      </c>
      <c r="I18" s="595" t="s">
        <v>39</v>
      </c>
      <c r="J18" s="596">
        <v>240</v>
      </c>
      <c r="K18" s="618">
        <v>0</v>
      </c>
      <c r="L18" s="859" t="s">
        <v>620</v>
      </c>
      <c r="M18" s="859" t="str">
        <f>IF(L18=[1]listas!$C$1,[1]listas!$B$1,IF(L18=[1]listas!$C$2,[1]listas!$B$2,IF(L18=[1]listas!$C$3,[1]listas!$B$3,IF(L18=[1]listas!$C$4,[1]listas!$B$4,IF(L18=[1]listas!$C$5,[1]listas!$B$5,IF(L18=[1]listas!$C$6,[1]listas!$B$6,IF(L18=[1]listas!$C$7,[1]listas!$B$7,IF(L18=[1]listas!$C$8,[1]listas!$B$8,""))))))))</f>
        <v>CCE-10</v>
      </c>
      <c r="N18" s="840">
        <v>8000000</v>
      </c>
      <c r="O18" s="840"/>
      <c r="P18" s="838"/>
      <c r="Q18" s="838"/>
      <c r="R18" s="838">
        <f t="shared" si="0"/>
        <v>8000000</v>
      </c>
    </row>
    <row r="19" spans="1:18" ht="58.5" customHeight="1" x14ac:dyDescent="0.2">
      <c r="A19" s="861">
        <v>120103</v>
      </c>
      <c r="B19" s="859" t="s">
        <v>672</v>
      </c>
      <c r="C19" s="594" t="s">
        <v>655</v>
      </c>
      <c r="D19" s="593" t="s">
        <v>834</v>
      </c>
      <c r="E19" s="593" t="s">
        <v>657</v>
      </c>
      <c r="F19" s="600" t="s">
        <v>658</v>
      </c>
      <c r="G19" s="593">
        <v>1010804</v>
      </c>
      <c r="H19" s="595" t="s">
        <v>570</v>
      </c>
      <c r="I19" s="596" t="s">
        <v>570</v>
      </c>
      <c r="J19" s="859">
        <v>90</v>
      </c>
      <c r="K19" s="618">
        <v>0</v>
      </c>
      <c r="L19" s="859" t="s">
        <v>620</v>
      </c>
      <c r="M19" s="859" t="str">
        <f>IF(L19=[3]listas!$C$1,[3]listas!$B$1,IF(L19=[3]listas!$C$2,[3]listas!$B$2,IF(L19=[3]listas!$C$3,[3]listas!$B$3,IF(L19=[3]listas!$C$4,[3]listas!$B$4,IF(L19=[3]listas!$C$5,[3]listas!$B$5,IF(L19=[3]listas!$C$6,[3]listas!$B$6,IF(L19=[3]listas!$C$7,[3]listas!$B$7,IF(L19=[3]listas!$C$8,[3]listas!$B$8,""))))))))</f>
        <v>CCE-10</v>
      </c>
      <c r="N19" s="838">
        <v>3000000</v>
      </c>
      <c r="O19" s="838"/>
      <c r="P19" s="838"/>
      <c r="Q19" s="838"/>
      <c r="R19" s="838">
        <f t="shared" ref="R19:R24" si="1">SUM(N19:P19)</f>
        <v>3000000</v>
      </c>
    </row>
    <row r="20" spans="1:18" ht="227.25" customHeight="1" x14ac:dyDescent="0.2">
      <c r="A20" s="861">
        <v>120104</v>
      </c>
      <c r="B20" s="859" t="s">
        <v>673</v>
      </c>
      <c r="C20" s="594" t="s">
        <v>659</v>
      </c>
      <c r="D20" s="593" t="s">
        <v>835</v>
      </c>
      <c r="E20" s="593" t="s">
        <v>657</v>
      </c>
      <c r="F20" s="600" t="s">
        <v>658</v>
      </c>
      <c r="G20" s="621">
        <v>1010804</v>
      </c>
      <c r="H20" s="576" t="s">
        <v>569</v>
      </c>
      <c r="I20" s="575" t="s">
        <v>569</v>
      </c>
      <c r="J20" s="575">
        <v>90</v>
      </c>
      <c r="K20" s="618">
        <v>0</v>
      </c>
      <c r="L20" s="859" t="s">
        <v>620</v>
      </c>
      <c r="M20" s="859" t="str">
        <f>IF(L20=[3]listas!$C$1,[3]listas!$B$1,IF(L20=[3]listas!$C$2,[3]listas!$B$2,IF(L20=[3]listas!$C$3,[3]listas!$B$3,IF(L20=[3]listas!$C$4,[3]listas!$B$4,IF(L20=[3]listas!$C$5,[3]listas!$B$5,IF(L20=[3]listas!$C$6,[3]listas!$B$6,IF(L20=[3]listas!$C$7,[3]listas!$B$7,IF(L20=[3]listas!$C$8,[3]listas!$B$8,""))))))))</f>
        <v>CCE-10</v>
      </c>
      <c r="N20" s="840">
        <v>3000000</v>
      </c>
      <c r="O20" s="840"/>
      <c r="P20" s="838"/>
      <c r="Q20" s="838"/>
      <c r="R20" s="838">
        <f t="shared" si="1"/>
        <v>3000000</v>
      </c>
    </row>
    <row r="21" spans="1:18" ht="63.75" x14ac:dyDescent="0.2">
      <c r="A21" s="1077">
        <v>120201</v>
      </c>
      <c r="B21" s="1079" t="s">
        <v>675</v>
      </c>
      <c r="C21" s="578" t="s">
        <v>676</v>
      </c>
      <c r="D21" s="579">
        <v>80131502</v>
      </c>
      <c r="E21" s="593" t="s">
        <v>816</v>
      </c>
      <c r="F21" s="571" t="s">
        <v>602</v>
      </c>
      <c r="G21" s="621">
        <v>10101</v>
      </c>
      <c r="H21" s="576" t="s">
        <v>567</v>
      </c>
      <c r="I21" s="575" t="s">
        <v>567</v>
      </c>
      <c r="J21" s="596">
        <v>360</v>
      </c>
      <c r="K21" s="618">
        <v>0</v>
      </c>
      <c r="L21" s="859" t="s">
        <v>639</v>
      </c>
      <c r="M21" s="859" t="str">
        <f>IF(L21=[3]listas!$C$1,[3]listas!$B$1,IF(L21=[3]listas!$C$2,[3]listas!$B$2,IF(L21=[3]listas!$C$3,[3]listas!$B$3,IF(L21=[3]listas!$C$4,[3]listas!$B$4,IF(L21=[3]listas!$C$5,[3]listas!$B$5,IF(L21=[3]listas!$C$6,[3]listas!$B$6,IF(L21=[3]listas!$C$7,[3]listas!$B$7,IF(L21=[3]listas!$C$8,[3]listas!$B$8,""))))))))</f>
        <v>CCE-05</v>
      </c>
      <c r="N21" s="840">
        <f>12*5600000</f>
        <v>67200000</v>
      </c>
      <c r="O21" s="840"/>
      <c r="P21" s="838"/>
      <c r="Q21" s="838"/>
      <c r="R21" s="838">
        <f t="shared" si="1"/>
        <v>67200000</v>
      </c>
    </row>
    <row r="22" spans="1:18" ht="63.75" x14ac:dyDescent="0.2">
      <c r="A22" s="1078"/>
      <c r="B22" s="1079"/>
      <c r="C22" s="578" t="s">
        <v>677</v>
      </c>
      <c r="D22" s="579">
        <v>80131502</v>
      </c>
      <c r="E22" s="593" t="s">
        <v>816</v>
      </c>
      <c r="F22" s="571" t="s">
        <v>602</v>
      </c>
      <c r="G22" s="621">
        <v>10101</v>
      </c>
      <c r="H22" s="576" t="s">
        <v>567</v>
      </c>
      <c r="I22" s="581" t="s">
        <v>567</v>
      </c>
      <c r="J22" s="596">
        <v>360</v>
      </c>
      <c r="K22" s="618">
        <v>0</v>
      </c>
      <c r="L22" s="859" t="s">
        <v>639</v>
      </c>
      <c r="M22" s="859" t="str">
        <f>IF(L22=[3]listas!$C$1,[3]listas!$B$1,IF(L22=[3]listas!$C$2,[3]listas!$B$2,IF(L22=[3]listas!$C$3,[3]listas!$B$3,IF(L22=[3]listas!$C$4,[3]listas!$B$4,IF(L22=[3]listas!$C$5,[3]listas!$B$5,IF(L22=[3]listas!$C$6,[3]listas!$B$6,IF(L22=[3]listas!$C$7,[3]listas!$B$7,IF(L22=[3]listas!$C$8,[3]listas!$B$8,""))))))))</f>
        <v>CCE-05</v>
      </c>
      <c r="N22" s="840">
        <f>12*8012000</f>
        <v>96144000</v>
      </c>
      <c r="O22" s="840"/>
      <c r="P22" s="838"/>
      <c r="Q22" s="838"/>
      <c r="R22" s="838">
        <f t="shared" si="1"/>
        <v>96144000</v>
      </c>
    </row>
    <row r="23" spans="1:18" ht="63.75" x14ac:dyDescent="0.2">
      <c r="A23" s="1078"/>
      <c r="B23" s="1079"/>
      <c r="C23" s="578" t="s">
        <v>678</v>
      </c>
      <c r="D23" s="579">
        <v>80131502</v>
      </c>
      <c r="E23" s="593" t="s">
        <v>816</v>
      </c>
      <c r="F23" s="571" t="s">
        <v>602</v>
      </c>
      <c r="G23" s="621">
        <v>10101</v>
      </c>
      <c r="H23" s="576" t="s">
        <v>567</v>
      </c>
      <c r="I23" s="581" t="s">
        <v>567</v>
      </c>
      <c r="J23" s="596">
        <v>360</v>
      </c>
      <c r="K23" s="618">
        <v>0</v>
      </c>
      <c r="L23" s="859" t="s">
        <v>639</v>
      </c>
      <c r="M23" s="859" t="str">
        <f>IF(L23=[3]listas!$C$1,[3]listas!$B$1,IF(L23=[3]listas!$C$2,[3]listas!$B$2,IF(L23=[3]listas!$C$3,[3]listas!$B$3,IF(L23=[3]listas!$C$4,[3]listas!$B$4,IF(L23=[3]listas!$C$5,[3]listas!$B$5,IF(L23=[3]listas!$C$6,[3]listas!$B$6,IF(L23=[3]listas!$C$7,[3]listas!$B$7,IF(L23=[3]listas!$C$8,[3]listas!$B$8,""))))))))</f>
        <v>CCE-05</v>
      </c>
      <c r="N23" s="840">
        <f>12*12058000</f>
        <v>144696000</v>
      </c>
      <c r="O23" s="840"/>
      <c r="P23" s="838"/>
      <c r="Q23" s="838"/>
      <c r="R23" s="838">
        <f t="shared" si="1"/>
        <v>144696000</v>
      </c>
    </row>
    <row r="24" spans="1:18" ht="63.75" x14ac:dyDescent="0.2">
      <c r="A24" s="1078"/>
      <c r="B24" s="1079"/>
      <c r="C24" s="578" t="s">
        <v>679</v>
      </c>
      <c r="D24" s="579">
        <v>80131502</v>
      </c>
      <c r="E24" s="593" t="s">
        <v>816</v>
      </c>
      <c r="F24" s="571" t="s">
        <v>602</v>
      </c>
      <c r="G24" s="621">
        <v>10101</v>
      </c>
      <c r="H24" s="576" t="s">
        <v>567</v>
      </c>
      <c r="I24" s="581" t="s">
        <v>567</v>
      </c>
      <c r="J24" s="596">
        <v>360</v>
      </c>
      <c r="K24" s="618">
        <v>0</v>
      </c>
      <c r="L24" s="859" t="s">
        <v>639</v>
      </c>
      <c r="M24" s="859" t="str">
        <f>IF(L24=[3]listas!$C$1,[3]listas!$B$1,IF(L24=[3]listas!$C$2,[3]listas!$B$2,IF(L24=[3]listas!$C$3,[3]listas!$B$3,IF(L24=[3]listas!$C$4,[3]listas!$B$4,IF(L24=[3]listas!$C$5,[3]listas!$B$5,IF(L24=[3]listas!$C$6,[3]listas!$B$6,IF(L24=[3]listas!$C$7,[3]listas!$B$7,IF(L24=[3]listas!$C$8,[3]listas!$B$8,""))))))))</f>
        <v>CCE-05</v>
      </c>
      <c r="N24" s="840">
        <f>12*7948000</f>
        <v>95376000</v>
      </c>
      <c r="O24" s="840"/>
      <c r="P24" s="838"/>
      <c r="Q24" s="838"/>
      <c r="R24" s="838">
        <f t="shared" si="1"/>
        <v>95376000</v>
      </c>
    </row>
    <row r="25" spans="1:18" ht="25.5" x14ac:dyDescent="0.2">
      <c r="A25" s="1080">
        <v>120203</v>
      </c>
      <c r="B25" s="1079" t="s">
        <v>708</v>
      </c>
      <c r="C25" s="583" t="s">
        <v>741</v>
      </c>
      <c r="D25" s="859">
        <v>81112101</v>
      </c>
      <c r="E25" s="592" t="s">
        <v>503</v>
      </c>
      <c r="F25" s="602" t="s">
        <v>576</v>
      </c>
      <c r="G25" s="621">
        <v>20101</v>
      </c>
      <c r="H25" s="595" t="s">
        <v>26</v>
      </c>
      <c r="I25" s="595" t="s">
        <v>150</v>
      </c>
      <c r="J25" s="596">
        <v>360</v>
      </c>
      <c r="K25" s="618">
        <v>0</v>
      </c>
      <c r="L25" s="859" t="s">
        <v>640</v>
      </c>
      <c r="M25" s="859" t="str">
        <f>IF(L25=[3]listas!$C$1,[3]listas!$B$1,IF(L25=[3]listas!$C$2,[3]listas!$B$2,IF(L25=[3]listas!$C$3,[3]listas!$B$3,IF(L25=[3]listas!$C$4,[3]listas!$B$4,IF(L25=[3]listas!$C$5,[3]listas!$B$5,IF(L25=[3]listas!$C$6,[3]listas!$B$6,IF(L25=[3]listas!$C$7,[3]listas!$B$7,IF(L25=[3]listas!$C$8,[3]listas!$B$8,""))))))))</f>
        <v>CCE-06</v>
      </c>
      <c r="N25" s="838">
        <v>37080000</v>
      </c>
      <c r="O25" s="838"/>
      <c r="P25" s="838"/>
      <c r="Q25" s="838"/>
      <c r="R25" s="838">
        <f>+N25+P25+Q25</f>
        <v>37080000</v>
      </c>
    </row>
    <row r="26" spans="1:18" ht="38.25" x14ac:dyDescent="0.2">
      <c r="A26" s="1080"/>
      <c r="B26" s="1079"/>
      <c r="C26" s="594" t="s">
        <v>681</v>
      </c>
      <c r="D26" s="859">
        <v>78102203</v>
      </c>
      <c r="E26" s="593" t="s">
        <v>715</v>
      </c>
      <c r="F26" s="602" t="s">
        <v>682</v>
      </c>
      <c r="G26" s="621">
        <v>30303</v>
      </c>
      <c r="H26" s="595" t="s">
        <v>570</v>
      </c>
      <c r="I26" s="595" t="s">
        <v>570</v>
      </c>
      <c r="J26" s="596">
        <v>210</v>
      </c>
      <c r="K26" s="618">
        <v>0</v>
      </c>
      <c r="L26" s="859" t="s">
        <v>620</v>
      </c>
      <c r="M26" s="859" t="str">
        <f>IF(L26=[3]listas!$C$1,[3]listas!$B$1,IF(L26=[3]listas!$C$2,[3]listas!$B$2,IF(L26=[3]listas!$C$3,[3]listas!$B$3,IF(L26=[3]listas!$C$4,[3]listas!$B$4,IF(L26=[3]listas!$C$5,[3]listas!$B$5,IF(L26=[3]listas!$C$6,[3]listas!$B$6,IF(L26=[3]listas!$C$7,[3]listas!$B$7,IF(L26=[3]listas!$C$8,[3]listas!$B$8,""))))))))</f>
        <v>CCE-10</v>
      </c>
      <c r="N26" s="838">
        <v>7640000</v>
      </c>
      <c r="O26" s="838"/>
      <c r="P26" s="838"/>
      <c r="Q26" s="838"/>
      <c r="R26" s="838">
        <f>+N26+P26+Q26</f>
        <v>7640000</v>
      </c>
    </row>
    <row r="27" spans="1:18" ht="76.5" customHeight="1" x14ac:dyDescent="0.2">
      <c r="A27" s="862">
        <v>120204</v>
      </c>
      <c r="B27" s="860" t="s">
        <v>684</v>
      </c>
      <c r="C27" s="583" t="s">
        <v>685</v>
      </c>
      <c r="D27" s="859">
        <v>80161801</v>
      </c>
      <c r="E27" s="593" t="s">
        <v>657</v>
      </c>
      <c r="F27" s="573" t="s">
        <v>658</v>
      </c>
      <c r="G27" s="593">
        <v>1010804</v>
      </c>
      <c r="H27" s="595" t="s">
        <v>389</v>
      </c>
      <c r="I27" s="596" t="s">
        <v>26</v>
      </c>
      <c r="J27" s="596">
        <v>360</v>
      </c>
      <c r="K27" s="618">
        <v>0</v>
      </c>
      <c r="L27" s="859" t="s">
        <v>620</v>
      </c>
      <c r="M27" s="859" t="str">
        <f>IF(L27=[3]listas!$C$1,[3]listas!$B$1,IF(L27=[3]listas!$C$2,[3]listas!$B$2,IF(L27=[3]listas!$C$3,[3]listas!$B$3,IF(L27=[3]listas!$C$4,[3]listas!$B$4,IF(L27=[3]listas!$C$5,[3]listas!$B$5,IF(L27=[3]listas!$C$6,[3]listas!$B$6,IF(L27=[3]listas!$C$7,[3]listas!$B$7,IF(L27=[3]listas!$C$8,[3]listas!$B$8,""))))))))</f>
        <v>CCE-10</v>
      </c>
      <c r="N27" s="844">
        <v>11000000</v>
      </c>
      <c r="O27" s="844"/>
      <c r="P27" s="844"/>
      <c r="Q27" s="844"/>
      <c r="R27" s="844">
        <f t="shared" ref="R27:R30" si="2">+N27+P27+Q27</f>
        <v>11000000</v>
      </c>
    </row>
    <row r="28" spans="1:18" ht="38.25" x14ac:dyDescent="0.2">
      <c r="A28" s="1077">
        <v>12020501</v>
      </c>
      <c r="B28" s="1084" t="s">
        <v>687</v>
      </c>
      <c r="C28" s="594" t="s">
        <v>688</v>
      </c>
      <c r="D28" s="859" t="s">
        <v>689</v>
      </c>
      <c r="E28" s="593" t="s">
        <v>657</v>
      </c>
      <c r="F28" s="571" t="s">
        <v>658</v>
      </c>
      <c r="G28" s="593">
        <v>1010804</v>
      </c>
      <c r="H28" s="595" t="s">
        <v>389</v>
      </c>
      <c r="I28" s="596" t="s">
        <v>26</v>
      </c>
      <c r="J28" s="596">
        <v>360</v>
      </c>
      <c r="K28" s="618">
        <v>0</v>
      </c>
      <c r="L28" s="859" t="s">
        <v>640</v>
      </c>
      <c r="M28" s="859" t="str">
        <f>IF(L28=[3]listas!$C$1,[3]listas!$B$1,IF(L28=[3]listas!$C$2,[3]listas!$B$2,IF(L28=[3]listas!$C$3,[3]listas!$B$3,IF(L28=[3]listas!$C$4,[3]listas!$B$4,IF(L28=[3]listas!$C$5,[3]listas!$B$5,IF(L28=[3]listas!$C$6,[3]listas!$B$6,IF(L28=[3]listas!$C$7,[3]listas!$B$7,IF(L28=[3]listas!$C$8,[3]listas!$B$8,""))))))))</f>
        <v>CCE-06</v>
      </c>
      <c r="N28" s="840">
        <v>45000000</v>
      </c>
      <c r="O28" s="840"/>
      <c r="P28" s="844"/>
      <c r="Q28" s="844"/>
      <c r="R28" s="844">
        <f t="shared" si="2"/>
        <v>45000000</v>
      </c>
    </row>
    <row r="29" spans="1:18" ht="25.5" x14ac:dyDescent="0.2">
      <c r="A29" s="1078"/>
      <c r="B29" s="1085"/>
      <c r="C29" s="594" t="s">
        <v>690</v>
      </c>
      <c r="D29" s="859">
        <v>78181500</v>
      </c>
      <c r="E29" s="593" t="s">
        <v>657</v>
      </c>
      <c r="F29" s="571" t="s">
        <v>658</v>
      </c>
      <c r="G29" s="593">
        <v>1010804</v>
      </c>
      <c r="H29" s="595" t="s">
        <v>104</v>
      </c>
      <c r="I29" s="596" t="s">
        <v>26</v>
      </c>
      <c r="J29" s="596">
        <v>360</v>
      </c>
      <c r="K29" s="618">
        <v>0</v>
      </c>
      <c r="L29" s="859" t="s">
        <v>620</v>
      </c>
      <c r="M29" s="859" t="str">
        <f>IF(L29=[3]listas!$C$1,[3]listas!$B$1,IF(L29=[3]listas!$C$2,[3]listas!$B$2,IF(L29=[3]listas!$C$3,[3]listas!$B$3,IF(L29=[3]listas!$C$4,[3]listas!$B$4,IF(L29=[3]listas!$C$5,[3]listas!$B$5,IF(L29=[3]listas!$C$6,[3]listas!$B$6,IF(L29=[3]listas!$C$7,[3]listas!$B$7,IF(L29=[3]listas!$C$8,[3]listas!$B$8,""))))))))</f>
        <v>CCE-10</v>
      </c>
      <c r="N29" s="840">
        <v>6774000</v>
      </c>
      <c r="O29" s="840"/>
      <c r="P29" s="844"/>
      <c r="Q29" s="844"/>
      <c r="R29" s="844">
        <f t="shared" si="2"/>
        <v>6774000</v>
      </c>
    </row>
    <row r="30" spans="1:18" ht="38.25" x14ac:dyDescent="0.2">
      <c r="A30" s="1077">
        <v>12020601</v>
      </c>
      <c r="B30" s="1084" t="s">
        <v>709</v>
      </c>
      <c r="C30" s="597" t="s">
        <v>691</v>
      </c>
      <c r="D30" s="859">
        <v>84131501</v>
      </c>
      <c r="E30" s="593" t="s">
        <v>816</v>
      </c>
      <c r="F30" s="571" t="s">
        <v>602</v>
      </c>
      <c r="G30" s="621">
        <v>10101</v>
      </c>
      <c r="H30" s="595" t="s">
        <v>101</v>
      </c>
      <c r="I30" s="596" t="s">
        <v>101</v>
      </c>
      <c r="J30" s="596">
        <v>360</v>
      </c>
      <c r="K30" s="618">
        <v>0</v>
      </c>
      <c r="L30" s="859" t="s">
        <v>638</v>
      </c>
      <c r="M30" s="859" t="str">
        <f>IF(L30=[3]listas!$C$1,[3]listas!$B$1,IF(L30=[3]listas!$C$2,[3]listas!$B$2,IF(L30=[3]listas!$C$3,[3]listas!$B$3,IF(L30=[3]listas!$C$4,[3]listas!$B$4,IF(L30=[3]listas!$C$5,[3]listas!$B$5,IF(L30=[3]listas!$C$6,[3]listas!$B$6,IF(L30=[3]listas!$C$7,[3]listas!$B$7,IF(L30=[3]listas!$C$8,[3]listas!$B$8,""))))))))</f>
        <v>CCE-04</v>
      </c>
      <c r="N30" s="840">
        <v>0</v>
      </c>
      <c r="O30" s="840"/>
      <c r="P30" s="844"/>
      <c r="Q30" s="844"/>
      <c r="R30" s="844">
        <f t="shared" si="2"/>
        <v>0</v>
      </c>
    </row>
    <row r="31" spans="1:18" ht="89.25" x14ac:dyDescent="0.2">
      <c r="A31" s="1078"/>
      <c r="B31" s="1085"/>
      <c r="C31" s="597" t="s">
        <v>692</v>
      </c>
      <c r="D31" s="859">
        <v>84131501</v>
      </c>
      <c r="E31" s="593" t="s">
        <v>816</v>
      </c>
      <c r="F31" s="571" t="s">
        <v>602</v>
      </c>
      <c r="G31" s="621">
        <v>10101</v>
      </c>
      <c r="H31" s="595" t="s">
        <v>569</v>
      </c>
      <c r="I31" s="596" t="s">
        <v>569</v>
      </c>
      <c r="J31" s="596">
        <v>360</v>
      </c>
      <c r="K31" s="618">
        <v>0</v>
      </c>
      <c r="L31" s="859" t="s">
        <v>640</v>
      </c>
      <c r="M31" s="859" t="str">
        <f>IF(L31=[3]listas!$C$1,[3]listas!$B$1,IF(L31=[3]listas!$C$2,[3]listas!$B$2,IF(L31=[3]listas!$C$3,[3]listas!$B$3,IF(L31=[3]listas!$C$4,[3]listas!$B$4,IF(L31=[3]listas!$C$5,[3]listas!$B$5,IF(L31=[3]listas!$C$6,[3]listas!$B$6,IF(L31=[3]listas!$C$7,[3]listas!$B$7,IF(L31=[3]listas!$C$8,[3]listas!$B$8,""))))))))</f>
        <v>CCE-06</v>
      </c>
      <c r="N31" s="840">
        <v>61800000</v>
      </c>
      <c r="O31" s="840"/>
      <c r="P31" s="846"/>
      <c r="Q31" s="840"/>
      <c r="R31" s="844">
        <f>+N31+P31+Q31</f>
        <v>61800000</v>
      </c>
    </row>
    <row r="32" spans="1:18" ht="25.5" customHeight="1" x14ac:dyDescent="0.2">
      <c r="A32" s="861">
        <v>120209</v>
      </c>
      <c r="B32" s="860" t="s">
        <v>711</v>
      </c>
      <c r="C32" s="583" t="s">
        <v>697</v>
      </c>
      <c r="D32" s="593">
        <v>86101705</v>
      </c>
      <c r="E32" s="593" t="s">
        <v>652</v>
      </c>
      <c r="F32" s="600" t="s">
        <v>653</v>
      </c>
      <c r="G32" s="621">
        <v>10106</v>
      </c>
      <c r="H32" s="595" t="s">
        <v>568</v>
      </c>
      <c r="I32" s="575" t="s">
        <v>568</v>
      </c>
      <c r="J32" s="596">
        <v>90</v>
      </c>
      <c r="K32" s="618">
        <v>0</v>
      </c>
      <c r="L32" s="859" t="s">
        <v>620</v>
      </c>
      <c r="M32" s="859" t="str">
        <f>IF(L32=[3]listas!$C$1,[3]listas!$B$1,IF(L32=[3]listas!$C$2,[3]listas!$B$2,IF(L32=[3]listas!$C$3,[3]listas!$B$3,IF(L32=[3]listas!$C$4,[3]listas!$B$4,IF(L32=[3]listas!$C$5,[3]listas!$B$5,IF(L32=[3]listas!$C$6,[3]listas!$B$6,IF(L32=[3]listas!$C$7,[3]listas!$B$7,IF(L32=[3]listas!$C$8,[3]listas!$B$8,""))))))))</f>
        <v>CCE-10</v>
      </c>
      <c r="N32" s="840">
        <v>13320000</v>
      </c>
      <c r="O32" s="840"/>
      <c r="P32" s="844"/>
      <c r="Q32" s="844"/>
      <c r="R32" s="844">
        <f>+N32+P32+Q32</f>
        <v>13320000</v>
      </c>
    </row>
    <row r="33" spans="1:18" ht="38.25" x14ac:dyDescent="0.2">
      <c r="A33" s="1080">
        <v>120210</v>
      </c>
      <c r="B33" s="1084" t="s">
        <v>712</v>
      </c>
      <c r="C33" s="597" t="s">
        <v>698</v>
      </c>
      <c r="D33" s="587" t="s">
        <v>836</v>
      </c>
      <c r="E33" s="593" t="s">
        <v>652</v>
      </c>
      <c r="F33" s="600" t="s">
        <v>653</v>
      </c>
      <c r="G33" s="621">
        <v>10106</v>
      </c>
      <c r="H33" s="595" t="s">
        <v>571</v>
      </c>
      <c r="I33" s="596" t="s">
        <v>571</v>
      </c>
      <c r="J33" s="596">
        <v>60</v>
      </c>
      <c r="K33" s="618">
        <v>0</v>
      </c>
      <c r="L33" s="859" t="s">
        <v>620</v>
      </c>
      <c r="M33" s="859" t="str">
        <f>IF(L33=[3]listas!$C$1,[3]listas!$B$1,IF(L33=[3]listas!$C$2,[3]listas!$B$2,IF(L33=[3]listas!$C$3,[3]listas!$B$3,IF(L33=[3]listas!$C$4,[3]listas!$B$4,IF(L33=[3]listas!$C$5,[3]listas!$B$5,IF(L33=[3]listas!$C$6,[3]listas!$B$6,IF(L33=[3]listas!$C$7,[3]listas!$B$7,IF(L33=[3]listas!$C$8,[3]listas!$B$8,""))))))))</f>
        <v>CCE-10</v>
      </c>
      <c r="N33" s="840">
        <v>20790000</v>
      </c>
      <c r="O33" s="840"/>
      <c r="P33" s="844"/>
      <c r="Q33" s="844"/>
      <c r="R33" s="844">
        <f>+N33+P33+Q33</f>
        <v>20790000</v>
      </c>
    </row>
    <row r="34" spans="1:18" ht="63.75" x14ac:dyDescent="0.2">
      <c r="A34" s="1080"/>
      <c r="B34" s="1085"/>
      <c r="C34" s="583" t="s">
        <v>700</v>
      </c>
      <c r="D34" s="859">
        <v>93141506</v>
      </c>
      <c r="E34" s="593" t="s">
        <v>652</v>
      </c>
      <c r="F34" s="600" t="s">
        <v>653</v>
      </c>
      <c r="G34" s="621">
        <v>10106</v>
      </c>
      <c r="H34" s="595" t="s">
        <v>568</v>
      </c>
      <c r="I34" s="596" t="s">
        <v>568</v>
      </c>
      <c r="J34" s="596">
        <v>90</v>
      </c>
      <c r="K34" s="618">
        <v>0</v>
      </c>
      <c r="L34" s="859" t="s">
        <v>620</v>
      </c>
      <c r="M34" s="859" t="str">
        <f>IF(L34=[3]listas!$C$1,[3]listas!$B$1,IF(L34=[3]listas!$C$2,[3]listas!$B$2,IF(L34=[3]listas!$C$3,[3]listas!$B$3,IF(L34=[3]listas!$C$4,[3]listas!$B$4,IF(L34=[3]listas!$C$5,[3]listas!$B$5,IF(L34=[3]listas!$C$6,[3]listas!$B$6,IF(L34=[3]listas!$C$7,[3]listas!$B$7,IF(L34=[3]listas!$C$8,[3]listas!$B$8,""))))))))</f>
        <v>CCE-10</v>
      </c>
      <c r="N34" s="840">
        <v>7800000</v>
      </c>
      <c r="O34" s="840"/>
      <c r="P34" s="844"/>
      <c r="Q34" s="844"/>
      <c r="R34" s="844">
        <f>+N34+P34+Q34</f>
        <v>7800000</v>
      </c>
    </row>
    <row r="35" spans="1:18" ht="25.5" customHeight="1" x14ac:dyDescent="0.2">
      <c r="A35" s="862">
        <v>120212</v>
      </c>
      <c r="B35" s="860" t="s">
        <v>702</v>
      </c>
      <c r="C35" s="597" t="s">
        <v>703</v>
      </c>
      <c r="D35" s="593">
        <v>93141808</v>
      </c>
      <c r="E35" s="593" t="s">
        <v>652</v>
      </c>
      <c r="F35" s="600" t="s">
        <v>653</v>
      </c>
      <c r="G35" s="621">
        <v>10106</v>
      </c>
      <c r="H35" s="595" t="s">
        <v>389</v>
      </c>
      <c r="I35" s="596" t="s">
        <v>389</v>
      </c>
      <c r="J35" s="596">
        <v>90</v>
      </c>
      <c r="K35" s="618">
        <v>0</v>
      </c>
      <c r="L35" s="859" t="s">
        <v>620</v>
      </c>
      <c r="M35" s="859" t="str">
        <f>IF(L35=[3]listas!$C$1,[3]listas!$B$1,IF(L35=[3]listas!$C$2,[3]listas!$B$2,IF(L35=[3]listas!$C$3,[3]listas!$B$3,IF(L35=[3]listas!$C$4,[3]listas!$B$4,IF(L35=[3]listas!$C$5,[3]listas!$B$5,IF(L35=[3]listas!$C$6,[3]listas!$B$6,IF(L35=[3]listas!$C$7,[3]listas!$B$7,IF(L35=[3]listas!$C$8,[3]listas!$B$8,""))))))))</f>
        <v>CCE-10</v>
      </c>
      <c r="N35" s="840">
        <v>4440000</v>
      </c>
      <c r="O35" s="840"/>
      <c r="P35" s="844"/>
      <c r="Q35" s="844"/>
      <c r="R35" s="844">
        <f>+N35+P35+Q35</f>
        <v>4440000</v>
      </c>
    </row>
    <row r="36" spans="1:18" x14ac:dyDescent="0.2">
      <c r="A36" s="863"/>
      <c r="B36" s="863"/>
      <c r="C36" s="863"/>
      <c r="D36" s="863"/>
      <c r="E36" s="863"/>
      <c r="F36" s="863"/>
      <c r="G36" s="863"/>
      <c r="H36" s="863"/>
      <c r="I36" s="863"/>
      <c r="J36" s="863"/>
      <c r="K36" s="863"/>
      <c r="L36" s="863"/>
      <c r="M36" s="863"/>
      <c r="N36" s="851"/>
      <c r="O36" s="851"/>
      <c r="P36" s="851"/>
      <c r="Q36" s="851"/>
      <c r="R36" s="851"/>
    </row>
  </sheetData>
  <autoFilter ref="A8:R35"/>
  <mergeCells count="29">
    <mergeCell ref="A33:A34"/>
    <mergeCell ref="B33:B34"/>
    <mergeCell ref="A30:A31"/>
    <mergeCell ref="B30:B31"/>
    <mergeCell ref="A28:A29"/>
    <mergeCell ref="B28:B29"/>
    <mergeCell ref="A21:A24"/>
    <mergeCell ref="B21:B24"/>
    <mergeCell ref="A25:A26"/>
    <mergeCell ref="B25:B26"/>
    <mergeCell ref="N7:R7"/>
    <mergeCell ref="A10:A18"/>
    <mergeCell ref="B10:B18"/>
    <mergeCell ref="A6:B6"/>
    <mergeCell ref="C6:R6"/>
    <mergeCell ref="A7:A8"/>
    <mergeCell ref="B7:B8"/>
    <mergeCell ref="C7:C8"/>
    <mergeCell ref="D7:D8"/>
    <mergeCell ref="E7:E8"/>
    <mergeCell ref="F7:F8"/>
    <mergeCell ref="G7:G8"/>
    <mergeCell ref="H7:L7"/>
    <mergeCell ref="A1:B5"/>
    <mergeCell ref="C1:L5"/>
    <mergeCell ref="N1:R1"/>
    <mergeCell ref="N2:R3"/>
    <mergeCell ref="N4:R4"/>
    <mergeCell ref="N5:R5"/>
  </mergeCells>
  <dataValidations count="1">
    <dataValidation type="list" allowBlank="1" showInputMessage="1" showErrorMessage="1" sqref="L9:L35">
      <formula1>modalidad</formula1>
    </dataValidation>
  </dataValidations>
  <hyperlinks>
    <hyperlink ref="F9" r:id="rId1"/>
    <hyperlink ref="F10" r:id="rId2"/>
    <hyperlink ref="F11:F16" r:id="rId3" display="olsanchez@idep.edu.co"/>
    <hyperlink ref="F15" r:id="rId4"/>
    <hyperlink ref="F17" r:id="rId5"/>
    <hyperlink ref="F18" r:id="rId6"/>
    <hyperlink ref="F19" r:id="rId7"/>
    <hyperlink ref="F20" r:id="rId8"/>
    <hyperlink ref="F21" r:id="rId9"/>
    <hyperlink ref="F22" r:id="rId10"/>
    <hyperlink ref="F23" r:id="rId11"/>
    <hyperlink ref="F24" r:id="rId12"/>
    <hyperlink ref="F27" r:id="rId13"/>
    <hyperlink ref="F28" r:id="rId14"/>
    <hyperlink ref="F29" r:id="rId15"/>
    <hyperlink ref="F30" r:id="rId16"/>
    <hyperlink ref="F31" r:id="rId17"/>
    <hyperlink ref="F32" r:id="rId18"/>
    <hyperlink ref="F33" r:id="rId19"/>
    <hyperlink ref="F34" r:id="rId20"/>
    <hyperlink ref="F35" r:id="rId21"/>
    <hyperlink ref="F25" r:id="rId22"/>
    <hyperlink ref="F26" r:id="rId23"/>
  </hyperlinks>
  <pageMargins left="0.7" right="0.7" top="0.75" bottom="0.75" header="0.3" footer="0.3"/>
  <pageSetup paperSize="14" scale="54" orientation="landscape" r:id="rId24"/>
  <rowBreaks count="2" manualBreakCount="2">
    <brk id="20" max="16383" man="1"/>
    <brk id="29" max="16383" man="1"/>
  </rowBreaks>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89"/>
  <sheetViews>
    <sheetView view="pageBreakPreview" zoomScale="85" zoomScaleNormal="70" zoomScaleSheetLayoutView="85" workbookViewId="0">
      <selection activeCell="H34" sqref="H34"/>
    </sheetView>
  </sheetViews>
  <sheetFormatPr baseColWidth="10" defaultRowHeight="12" x14ac:dyDescent="0.2"/>
  <cols>
    <col min="1" max="1" width="5.42578125" style="667" customWidth="1"/>
    <col min="2" max="2" width="5.7109375" style="667" customWidth="1"/>
    <col min="3" max="3" width="5.5703125" style="667" customWidth="1"/>
    <col min="4" max="4" width="4.5703125" style="667" customWidth="1"/>
    <col min="5" max="5" width="5.7109375" style="667" customWidth="1"/>
    <col min="6" max="6" width="12.42578125" style="672" customWidth="1"/>
    <col min="7" max="7" width="62.28515625" style="760" customWidth="1"/>
    <col min="8" max="8" width="14" style="667" customWidth="1"/>
    <col min="9" max="9" width="11.5703125" style="768" customWidth="1"/>
    <col min="10" max="10" width="11.85546875" style="667" customWidth="1"/>
    <col min="11" max="11" width="12.85546875" style="667" customWidth="1"/>
    <col min="12" max="12" width="12" style="667" customWidth="1"/>
    <col min="13" max="13" width="12.140625" style="667" customWidth="1"/>
    <col min="14" max="15" width="9.140625" style="667" customWidth="1"/>
    <col min="16" max="16" width="12.7109375" style="667" customWidth="1"/>
    <col min="17" max="17" width="10.42578125" style="667" customWidth="1"/>
    <col min="18" max="21" width="20" style="821" customWidth="1"/>
    <col min="22" max="22" width="7.7109375" style="667" hidden="1" customWidth="1"/>
    <col min="23" max="23" width="0.140625" style="667" customWidth="1"/>
    <col min="24" max="24" width="16.42578125" style="667" hidden="1" customWidth="1"/>
    <col min="25" max="25" width="17.28515625" style="667" hidden="1" customWidth="1"/>
    <col min="26" max="26" width="12.5703125" style="677" hidden="1" customWidth="1"/>
    <col min="27" max="27" width="11" style="667" hidden="1" customWidth="1"/>
    <col min="28" max="28" width="37.85546875" style="667" hidden="1" customWidth="1"/>
    <col min="29" max="29" width="16.140625" style="667" hidden="1" customWidth="1"/>
    <col min="30" max="30" width="16.5703125" style="667" hidden="1" customWidth="1"/>
    <col min="31" max="31" width="14.140625" style="667" hidden="1" customWidth="1"/>
    <col min="32" max="32" width="15.5703125" style="667" hidden="1" customWidth="1"/>
    <col min="33" max="33" width="17.140625" style="667" hidden="1" customWidth="1"/>
    <col min="34" max="35" width="17.85546875" style="667" hidden="1" customWidth="1"/>
    <col min="36" max="36" width="17.42578125" style="667" hidden="1" customWidth="1"/>
    <col min="37" max="37" width="18.5703125" style="667" hidden="1" customWidth="1"/>
    <col min="38" max="39" width="19.28515625" style="667" hidden="1" customWidth="1"/>
    <col min="40" max="41" width="19.5703125" style="667" hidden="1" customWidth="1"/>
    <col min="42" max="42" width="20.140625" style="667" hidden="1" customWidth="1"/>
    <col min="43" max="43" width="20.42578125" style="667" hidden="1" customWidth="1"/>
    <col min="44" max="45" width="20.85546875" style="667" hidden="1" customWidth="1"/>
    <col min="46" max="46" width="11.7109375" style="667" hidden="1" customWidth="1"/>
    <col min="47" max="47" width="13" style="667" bestFit="1" customWidth="1"/>
    <col min="48" max="228" width="11.42578125" style="667"/>
    <col min="229" max="229" width="1.42578125" style="667" customWidth="1"/>
    <col min="230" max="230" width="7.5703125" style="667" customWidth="1"/>
    <col min="231" max="231" width="4.85546875" style="667" customWidth="1"/>
    <col min="232" max="232" width="8" style="667" customWidth="1"/>
    <col min="233" max="233" width="8.140625" style="667" customWidth="1"/>
    <col min="234" max="234" width="7.28515625" style="667" customWidth="1"/>
    <col min="235" max="235" width="20.7109375" style="667" customWidth="1"/>
    <col min="236" max="236" width="15" style="667" customWidth="1"/>
    <col min="237" max="237" width="0.140625" style="667" customWidth="1"/>
    <col min="238" max="238" width="0" style="667" hidden="1" customWidth="1"/>
    <col min="239" max="239" width="78.85546875" style="667" customWidth="1"/>
    <col min="240" max="240" width="14.140625" style="667" customWidth="1"/>
    <col min="241" max="241" width="0.28515625" style="667" customWidth="1"/>
    <col min="242" max="242" width="11.7109375" style="667" customWidth="1"/>
    <col min="243" max="243" width="8.7109375" style="667" customWidth="1"/>
    <col min="244" max="244" width="0" style="667" hidden="1" customWidth="1"/>
    <col min="245" max="245" width="11.42578125" style="667" customWidth="1"/>
    <col min="246" max="248" width="0" style="667" hidden="1" customWidth="1"/>
    <col min="249" max="249" width="19" style="667" customWidth="1"/>
    <col min="250" max="250" width="17.28515625" style="667" customWidth="1"/>
    <col min="251" max="251" width="19.7109375" style="667" customWidth="1"/>
    <col min="252" max="252" width="20.7109375" style="667" customWidth="1"/>
    <col min="253" max="253" width="13.140625" style="667" bestFit="1" customWidth="1"/>
    <col min="254" max="254" width="21.5703125" style="667" customWidth="1"/>
    <col min="255" max="255" width="16" style="667" bestFit="1" customWidth="1"/>
    <col min="256" max="256" width="13.140625" style="667" bestFit="1" customWidth="1"/>
    <col min="257" max="257" width="38.28515625" style="667" bestFit="1" customWidth="1"/>
    <col min="258" max="258" width="1.28515625" style="667" customWidth="1"/>
    <col min="259" max="259" width="0" style="667" hidden="1" customWidth="1"/>
    <col min="260" max="484" width="11.42578125" style="667"/>
    <col min="485" max="485" width="1.42578125" style="667" customWidth="1"/>
    <col min="486" max="486" width="7.5703125" style="667" customWidth="1"/>
    <col min="487" max="487" width="4.85546875" style="667" customWidth="1"/>
    <col min="488" max="488" width="8" style="667" customWidth="1"/>
    <col min="489" max="489" width="8.140625" style="667" customWidth="1"/>
    <col min="490" max="490" width="7.28515625" style="667" customWidth="1"/>
    <col min="491" max="491" width="20.7109375" style="667" customWidth="1"/>
    <col min="492" max="492" width="15" style="667" customWidth="1"/>
    <col min="493" max="493" width="0.140625" style="667" customWidth="1"/>
    <col min="494" max="494" width="0" style="667" hidden="1" customWidth="1"/>
    <col min="495" max="495" width="78.85546875" style="667" customWidth="1"/>
    <col min="496" max="496" width="14.140625" style="667" customWidth="1"/>
    <col min="497" max="497" width="0.28515625" style="667" customWidth="1"/>
    <col min="498" max="498" width="11.7109375" style="667" customWidth="1"/>
    <col min="499" max="499" width="8.7109375" style="667" customWidth="1"/>
    <col min="500" max="500" width="0" style="667" hidden="1" customWidth="1"/>
    <col min="501" max="501" width="11.42578125" style="667" customWidth="1"/>
    <col min="502" max="504" width="0" style="667" hidden="1" customWidth="1"/>
    <col min="505" max="505" width="19" style="667" customWidth="1"/>
    <col min="506" max="506" width="17.28515625" style="667" customWidth="1"/>
    <col min="507" max="507" width="19.7109375" style="667" customWidth="1"/>
    <col min="508" max="508" width="20.7109375" style="667" customWidth="1"/>
    <col min="509" max="509" width="13.140625" style="667" bestFit="1" customWidth="1"/>
    <col min="510" max="510" width="21.5703125" style="667" customWidth="1"/>
    <col min="511" max="511" width="16" style="667" bestFit="1" customWidth="1"/>
    <col min="512" max="512" width="13.140625" style="667" bestFit="1" customWidth="1"/>
    <col min="513" max="513" width="38.28515625" style="667" bestFit="1" customWidth="1"/>
    <col min="514" max="514" width="1.28515625" style="667" customWidth="1"/>
    <col min="515" max="515" width="0" style="667" hidden="1" customWidth="1"/>
    <col min="516" max="740" width="11.42578125" style="667"/>
    <col min="741" max="741" width="1.42578125" style="667" customWidth="1"/>
    <col min="742" max="742" width="7.5703125" style="667" customWidth="1"/>
    <col min="743" max="743" width="4.85546875" style="667" customWidth="1"/>
    <col min="744" max="744" width="8" style="667" customWidth="1"/>
    <col min="745" max="745" width="8.140625" style="667" customWidth="1"/>
    <col min="746" max="746" width="7.28515625" style="667" customWidth="1"/>
    <col min="747" max="747" width="20.7109375" style="667" customWidth="1"/>
    <col min="748" max="748" width="15" style="667" customWidth="1"/>
    <col min="749" max="749" width="0.140625" style="667" customWidth="1"/>
    <col min="750" max="750" width="0" style="667" hidden="1" customWidth="1"/>
    <col min="751" max="751" width="78.85546875" style="667" customWidth="1"/>
    <col min="752" max="752" width="14.140625" style="667" customWidth="1"/>
    <col min="753" max="753" width="0.28515625" style="667" customWidth="1"/>
    <col min="754" max="754" width="11.7109375" style="667" customWidth="1"/>
    <col min="755" max="755" width="8.7109375" style="667" customWidth="1"/>
    <col min="756" max="756" width="0" style="667" hidden="1" customWidth="1"/>
    <col min="757" max="757" width="11.42578125" style="667" customWidth="1"/>
    <col min="758" max="760" width="0" style="667" hidden="1" customWidth="1"/>
    <col min="761" max="761" width="19" style="667" customWidth="1"/>
    <col min="762" max="762" width="17.28515625" style="667" customWidth="1"/>
    <col min="763" max="763" width="19.7109375" style="667" customWidth="1"/>
    <col min="764" max="764" width="20.7109375" style="667" customWidth="1"/>
    <col min="765" max="765" width="13.140625" style="667" bestFit="1" customWidth="1"/>
    <col min="766" max="766" width="21.5703125" style="667" customWidth="1"/>
    <col min="767" max="767" width="16" style="667" bestFit="1" customWidth="1"/>
    <col min="768" max="768" width="13.140625" style="667" bestFit="1" customWidth="1"/>
    <col min="769" max="769" width="38.28515625" style="667" bestFit="1" customWidth="1"/>
    <col min="770" max="770" width="1.28515625" style="667" customWidth="1"/>
    <col min="771" max="771" width="0" style="667" hidden="1" customWidth="1"/>
    <col min="772" max="996" width="11.42578125" style="667"/>
    <col min="997" max="997" width="1.42578125" style="667" customWidth="1"/>
    <col min="998" max="998" width="7.5703125" style="667" customWidth="1"/>
    <col min="999" max="999" width="4.85546875" style="667" customWidth="1"/>
    <col min="1000" max="1000" width="8" style="667" customWidth="1"/>
    <col min="1001" max="1001" width="8.140625" style="667" customWidth="1"/>
    <col min="1002" max="1002" width="7.28515625" style="667" customWidth="1"/>
    <col min="1003" max="1003" width="20.7109375" style="667" customWidth="1"/>
    <col min="1004" max="1004" width="15" style="667" customWidth="1"/>
    <col min="1005" max="1005" width="0.140625" style="667" customWidth="1"/>
    <col min="1006" max="1006" width="0" style="667" hidden="1" customWidth="1"/>
    <col min="1007" max="1007" width="78.85546875" style="667" customWidth="1"/>
    <col min="1008" max="1008" width="14.140625" style="667" customWidth="1"/>
    <col min="1009" max="1009" width="0.28515625" style="667" customWidth="1"/>
    <col min="1010" max="1010" width="11.7109375" style="667" customWidth="1"/>
    <col min="1011" max="1011" width="8.7109375" style="667" customWidth="1"/>
    <col min="1012" max="1012" width="0" style="667" hidden="1" customWidth="1"/>
    <col min="1013" max="1013" width="11.42578125" style="667" customWidth="1"/>
    <col min="1014" max="1016" width="0" style="667" hidden="1" customWidth="1"/>
    <col min="1017" max="1017" width="19" style="667" customWidth="1"/>
    <col min="1018" max="1018" width="17.28515625" style="667" customWidth="1"/>
    <col min="1019" max="1019" width="19.7109375" style="667" customWidth="1"/>
    <col min="1020" max="1020" width="20.7109375" style="667" customWidth="1"/>
    <col min="1021" max="1021" width="13.140625" style="667" bestFit="1" customWidth="1"/>
    <col min="1022" max="1022" width="21.5703125" style="667" customWidth="1"/>
    <col min="1023" max="1023" width="16" style="667" bestFit="1" customWidth="1"/>
    <col min="1024" max="1024" width="13.140625" style="667" bestFit="1" customWidth="1"/>
    <col min="1025" max="1025" width="38.28515625" style="667" bestFit="1" customWidth="1"/>
    <col min="1026" max="1026" width="1.28515625" style="667" customWidth="1"/>
    <col min="1027" max="1027" width="0" style="667" hidden="1" customWidth="1"/>
    <col min="1028" max="1252" width="11.42578125" style="667"/>
    <col min="1253" max="1253" width="1.42578125" style="667" customWidth="1"/>
    <col min="1254" max="1254" width="7.5703125" style="667" customWidth="1"/>
    <col min="1255" max="1255" width="4.85546875" style="667" customWidth="1"/>
    <col min="1256" max="1256" width="8" style="667" customWidth="1"/>
    <col min="1257" max="1257" width="8.140625" style="667" customWidth="1"/>
    <col min="1258" max="1258" width="7.28515625" style="667" customWidth="1"/>
    <col min="1259" max="1259" width="20.7109375" style="667" customWidth="1"/>
    <col min="1260" max="1260" width="15" style="667" customWidth="1"/>
    <col min="1261" max="1261" width="0.140625" style="667" customWidth="1"/>
    <col min="1262" max="1262" width="0" style="667" hidden="1" customWidth="1"/>
    <col min="1263" max="1263" width="78.85546875" style="667" customWidth="1"/>
    <col min="1264" max="1264" width="14.140625" style="667" customWidth="1"/>
    <col min="1265" max="1265" width="0.28515625" style="667" customWidth="1"/>
    <col min="1266" max="1266" width="11.7109375" style="667" customWidth="1"/>
    <col min="1267" max="1267" width="8.7109375" style="667" customWidth="1"/>
    <col min="1268" max="1268" width="0" style="667" hidden="1" customWidth="1"/>
    <col min="1269" max="1269" width="11.42578125" style="667" customWidth="1"/>
    <col min="1270" max="1272" width="0" style="667" hidden="1" customWidth="1"/>
    <col min="1273" max="1273" width="19" style="667" customWidth="1"/>
    <col min="1274" max="1274" width="17.28515625" style="667" customWidth="1"/>
    <col min="1275" max="1275" width="19.7109375" style="667" customWidth="1"/>
    <col min="1276" max="1276" width="20.7109375" style="667" customWidth="1"/>
    <col min="1277" max="1277" width="13.140625" style="667" bestFit="1" customWidth="1"/>
    <col min="1278" max="1278" width="21.5703125" style="667" customWidth="1"/>
    <col min="1279" max="1279" width="16" style="667" bestFit="1" customWidth="1"/>
    <col min="1280" max="1280" width="13.140625" style="667" bestFit="1" customWidth="1"/>
    <col min="1281" max="1281" width="38.28515625" style="667" bestFit="1" customWidth="1"/>
    <col min="1282" max="1282" width="1.28515625" style="667" customWidth="1"/>
    <col min="1283" max="1283" width="0" style="667" hidden="1" customWidth="1"/>
    <col min="1284" max="1508" width="11.42578125" style="667"/>
    <col min="1509" max="1509" width="1.42578125" style="667" customWidth="1"/>
    <col min="1510" max="1510" width="7.5703125" style="667" customWidth="1"/>
    <col min="1511" max="1511" width="4.85546875" style="667" customWidth="1"/>
    <col min="1512" max="1512" width="8" style="667" customWidth="1"/>
    <col min="1513" max="1513" width="8.140625" style="667" customWidth="1"/>
    <col min="1514" max="1514" width="7.28515625" style="667" customWidth="1"/>
    <col min="1515" max="1515" width="20.7109375" style="667" customWidth="1"/>
    <col min="1516" max="1516" width="15" style="667" customWidth="1"/>
    <col min="1517" max="1517" width="0.140625" style="667" customWidth="1"/>
    <col min="1518" max="1518" width="0" style="667" hidden="1" customWidth="1"/>
    <col min="1519" max="1519" width="78.85546875" style="667" customWidth="1"/>
    <col min="1520" max="1520" width="14.140625" style="667" customWidth="1"/>
    <col min="1521" max="1521" width="0.28515625" style="667" customWidth="1"/>
    <col min="1522" max="1522" width="11.7109375" style="667" customWidth="1"/>
    <col min="1523" max="1523" width="8.7109375" style="667" customWidth="1"/>
    <col min="1524" max="1524" width="0" style="667" hidden="1" customWidth="1"/>
    <col min="1525" max="1525" width="11.42578125" style="667" customWidth="1"/>
    <col min="1526" max="1528" width="0" style="667" hidden="1" customWidth="1"/>
    <col min="1529" max="1529" width="19" style="667" customWidth="1"/>
    <col min="1530" max="1530" width="17.28515625" style="667" customWidth="1"/>
    <col min="1531" max="1531" width="19.7109375" style="667" customWidth="1"/>
    <col min="1532" max="1532" width="20.7109375" style="667" customWidth="1"/>
    <col min="1533" max="1533" width="13.140625" style="667" bestFit="1" customWidth="1"/>
    <col min="1534" max="1534" width="21.5703125" style="667" customWidth="1"/>
    <col min="1535" max="1535" width="16" style="667" bestFit="1" customWidth="1"/>
    <col min="1536" max="1536" width="13.140625" style="667" bestFit="1" customWidth="1"/>
    <col min="1537" max="1537" width="38.28515625" style="667" bestFit="1" customWidth="1"/>
    <col min="1538" max="1538" width="1.28515625" style="667" customWidth="1"/>
    <col min="1539" max="1539" width="0" style="667" hidden="1" customWidth="1"/>
    <col min="1540" max="1764" width="11.42578125" style="667"/>
    <col min="1765" max="1765" width="1.42578125" style="667" customWidth="1"/>
    <col min="1766" max="1766" width="7.5703125" style="667" customWidth="1"/>
    <col min="1767" max="1767" width="4.85546875" style="667" customWidth="1"/>
    <col min="1768" max="1768" width="8" style="667" customWidth="1"/>
    <col min="1769" max="1769" width="8.140625" style="667" customWidth="1"/>
    <col min="1770" max="1770" width="7.28515625" style="667" customWidth="1"/>
    <col min="1771" max="1771" width="20.7109375" style="667" customWidth="1"/>
    <col min="1772" max="1772" width="15" style="667" customWidth="1"/>
    <col min="1773" max="1773" width="0.140625" style="667" customWidth="1"/>
    <col min="1774" max="1774" width="0" style="667" hidden="1" customWidth="1"/>
    <col min="1775" max="1775" width="78.85546875" style="667" customWidth="1"/>
    <col min="1776" max="1776" width="14.140625" style="667" customWidth="1"/>
    <col min="1777" max="1777" width="0.28515625" style="667" customWidth="1"/>
    <col min="1778" max="1778" width="11.7109375" style="667" customWidth="1"/>
    <col min="1779" max="1779" width="8.7109375" style="667" customWidth="1"/>
    <col min="1780" max="1780" width="0" style="667" hidden="1" customWidth="1"/>
    <col min="1781" max="1781" width="11.42578125" style="667" customWidth="1"/>
    <col min="1782" max="1784" width="0" style="667" hidden="1" customWidth="1"/>
    <col min="1785" max="1785" width="19" style="667" customWidth="1"/>
    <col min="1786" max="1786" width="17.28515625" style="667" customWidth="1"/>
    <col min="1787" max="1787" width="19.7109375" style="667" customWidth="1"/>
    <col min="1788" max="1788" width="20.7109375" style="667" customWidth="1"/>
    <col min="1789" max="1789" width="13.140625" style="667" bestFit="1" customWidth="1"/>
    <col min="1790" max="1790" width="21.5703125" style="667" customWidth="1"/>
    <col min="1791" max="1791" width="16" style="667" bestFit="1" customWidth="1"/>
    <col min="1792" max="1792" width="13.140625" style="667" bestFit="1" customWidth="1"/>
    <col min="1793" max="1793" width="38.28515625" style="667" bestFit="1" customWidth="1"/>
    <col min="1794" max="1794" width="1.28515625" style="667" customWidth="1"/>
    <col min="1795" max="1795" width="0" style="667" hidden="1" customWidth="1"/>
    <col min="1796" max="2020" width="11.42578125" style="667"/>
    <col min="2021" max="2021" width="1.42578125" style="667" customWidth="1"/>
    <col min="2022" max="2022" width="7.5703125" style="667" customWidth="1"/>
    <col min="2023" max="2023" width="4.85546875" style="667" customWidth="1"/>
    <col min="2024" max="2024" width="8" style="667" customWidth="1"/>
    <col min="2025" max="2025" width="8.140625" style="667" customWidth="1"/>
    <col min="2026" max="2026" width="7.28515625" style="667" customWidth="1"/>
    <col min="2027" max="2027" width="20.7109375" style="667" customWidth="1"/>
    <col min="2028" max="2028" width="15" style="667" customWidth="1"/>
    <col min="2029" max="2029" width="0.140625" style="667" customWidth="1"/>
    <col min="2030" max="2030" width="0" style="667" hidden="1" customWidth="1"/>
    <col min="2031" max="2031" width="78.85546875" style="667" customWidth="1"/>
    <col min="2032" max="2032" width="14.140625" style="667" customWidth="1"/>
    <col min="2033" max="2033" width="0.28515625" style="667" customWidth="1"/>
    <col min="2034" max="2034" width="11.7109375" style="667" customWidth="1"/>
    <col min="2035" max="2035" width="8.7109375" style="667" customWidth="1"/>
    <col min="2036" max="2036" width="0" style="667" hidden="1" customWidth="1"/>
    <col min="2037" max="2037" width="11.42578125" style="667" customWidth="1"/>
    <col min="2038" max="2040" width="0" style="667" hidden="1" customWidth="1"/>
    <col min="2041" max="2041" width="19" style="667" customWidth="1"/>
    <col min="2042" max="2042" width="17.28515625" style="667" customWidth="1"/>
    <col min="2043" max="2043" width="19.7109375" style="667" customWidth="1"/>
    <col min="2044" max="2044" width="20.7109375" style="667" customWidth="1"/>
    <col min="2045" max="2045" width="13.140625" style="667" bestFit="1" customWidth="1"/>
    <col min="2046" max="2046" width="21.5703125" style="667" customWidth="1"/>
    <col min="2047" max="2047" width="16" style="667" bestFit="1" customWidth="1"/>
    <col min="2048" max="2048" width="13.140625" style="667" bestFit="1" customWidth="1"/>
    <col min="2049" max="2049" width="38.28515625" style="667" bestFit="1" customWidth="1"/>
    <col min="2050" max="2050" width="1.28515625" style="667" customWidth="1"/>
    <col min="2051" max="2051" width="0" style="667" hidden="1" customWidth="1"/>
    <col min="2052" max="2276" width="11.42578125" style="667"/>
    <col min="2277" max="2277" width="1.42578125" style="667" customWidth="1"/>
    <col min="2278" max="2278" width="7.5703125" style="667" customWidth="1"/>
    <col min="2279" max="2279" width="4.85546875" style="667" customWidth="1"/>
    <col min="2280" max="2280" width="8" style="667" customWidth="1"/>
    <col min="2281" max="2281" width="8.140625" style="667" customWidth="1"/>
    <col min="2282" max="2282" width="7.28515625" style="667" customWidth="1"/>
    <col min="2283" max="2283" width="20.7109375" style="667" customWidth="1"/>
    <col min="2284" max="2284" width="15" style="667" customWidth="1"/>
    <col min="2285" max="2285" width="0.140625" style="667" customWidth="1"/>
    <col min="2286" max="2286" width="0" style="667" hidden="1" customWidth="1"/>
    <col min="2287" max="2287" width="78.85546875" style="667" customWidth="1"/>
    <col min="2288" max="2288" width="14.140625" style="667" customWidth="1"/>
    <col min="2289" max="2289" width="0.28515625" style="667" customWidth="1"/>
    <col min="2290" max="2290" width="11.7109375" style="667" customWidth="1"/>
    <col min="2291" max="2291" width="8.7109375" style="667" customWidth="1"/>
    <col min="2292" max="2292" width="0" style="667" hidden="1" customWidth="1"/>
    <col min="2293" max="2293" width="11.42578125" style="667" customWidth="1"/>
    <col min="2294" max="2296" width="0" style="667" hidden="1" customWidth="1"/>
    <col min="2297" max="2297" width="19" style="667" customWidth="1"/>
    <col min="2298" max="2298" width="17.28515625" style="667" customWidth="1"/>
    <col min="2299" max="2299" width="19.7109375" style="667" customWidth="1"/>
    <col min="2300" max="2300" width="20.7109375" style="667" customWidth="1"/>
    <col min="2301" max="2301" width="13.140625" style="667" bestFit="1" customWidth="1"/>
    <col min="2302" max="2302" width="21.5703125" style="667" customWidth="1"/>
    <col min="2303" max="2303" width="16" style="667" bestFit="1" customWidth="1"/>
    <col min="2304" max="2304" width="13.140625" style="667" bestFit="1" customWidth="1"/>
    <col min="2305" max="2305" width="38.28515625" style="667" bestFit="1" customWidth="1"/>
    <col min="2306" max="2306" width="1.28515625" style="667" customWidth="1"/>
    <col min="2307" max="2307" width="0" style="667" hidden="1" customWidth="1"/>
    <col min="2308" max="2532" width="11.42578125" style="667"/>
    <col min="2533" max="2533" width="1.42578125" style="667" customWidth="1"/>
    <col min="2534" max="2534" width="7.5703125" style="667" customWidth="1"/>
    <col min="2535" max="2535" width="4.85546875" style="667" customWidth="1"/>
    <col min="2536" max="2536" width="8" style="667" customWidth="1"/>
    <col min="2537" max="2537" width="8.140625" style="667" customWidth="1"/>
    <col min="2538" max="2538" width="7.28515625" style="667" customWidth="1"/>
    <col min="2539" max="2539" width="20.7109375" style="667" customWidth="1"/>
    <col min="2540" max="2540" width="15" style="667" customWidth="1"/>
    <col min="2541" max="2541" width="0.140625" style="667" customWidth="1"/>
    <col min="2542" max="2542" width="0" style="667" hidden="1" customWidth="1"/>
    <col min="2543" max="2543" width="78.85546875" style="667" customWidth="1"/>
    <col min="2544" max="2544" width="14.140625" style="667" customWidth="1"/>
    <col min="2545" max="2545" width="0.28515625" style="667" customWidth="1"/>
    <col min="2546" max="2546" width="11.7109375" style="667" customWidth="1"/>
    <col min="2547" max="2547" width="8.7109375" style="667" customWidth="1"/>
    <col min="2548" max="2548" width="0" style="667" hidden="1" customWidth="1"/>
    <col min="2549" max="2549" width="11.42578125" style="667" customWidth="1"/>
    <col min="2550" max="2552" width="0" style="667" hidden="1" customWidth="1"/>
    <col min="2553" max="2553" width="19" style="667" customWidth="1"/>
    <col min="2554" max="2554" width="17.28515625" style="667" customWidth="1"/>
    <col min="2555" max="2555" width="19.7109375" style="667" customWidth="1"/>
    <col min="2556" max="2556" width="20.7109375" style="667" customWidth="1"/>
    <col min="2557" max="2557" width="13.140625" style="667" bestFit="1" customWidth="1"/>
    <col min="2558" max="2558" width="21.5703125" style="667" customWidth="1"/>
    <col min="2559" max="2559" width="16" style="667" bestFit="1" customWidth="1"/>
    <col min="2560" max="2560" width="13.140625" style="667" bestFit="1" customWidth="1"/>
    <col min="2561" max="2561" width="38.28515625" style="667" bestFit="1" customWidth="1"/>
    <col min="2562" max="2562" width="1.28515625" style="667" customWidth="1"/>
    <col min="2563" max="2563" width="0" style="667" hidden="1" customWidth="1"/>
    <col min="2564" max="2788" width="11.42578125" style="667"/>
    <col min="2789" max="2789" width="1.42578125" style="667" customWidth="1"/>
    <col min="2790" max="2790" width="7.5703125" style="667" customWidth="1"/>
    <col min="2791" max="2791" width="4.85546875" style="667" customWidth="1"/>
    <col min="2792" max="2792" width="8" style="667" customWidth="1"/>
    <col min="2793" max="2793" width="8.140625" style="667" customWidth="1"/>
    <col min="2794" max="2794" width="7.28515625" style="667" customWidth="1"/>
    <col min="2795" max="2795" width="20.7109375" style="667" customWidth="1"/>
    <col min="2796" max="2796" width="15" style="667" customWidth="1"/>
    <col min="2797" max="2797" width="0.140625" style="667" customWidth="1"/>
    <col min="2798" max="2798" width="0" style="667" hidden="1" customWidth="1"/>
    <col min="2799" max="2799" width="78.85546875" style="667" customWidth="1"/>
    <col min="2800" max="2800" width="14.140625" style="667" customWidth="1"/>
    <col min="2801" max="2801" width="0.28515625" style="667" customWidth="1"/>
    <col min="2802" max="2802" width="11.7109375" style="667" customWidth="1"/>
    <col min="2803" max="2803" width="8.7109375" style="667" customWidth="1"/>
    <col min="2804" max="2804" width="0" style="667" hidden="1" customWidth="1"/>
    <col min="2805" max="2805" width="11.42578125" style="667" customWidth="1"/>
    <col min="2806" max="2808" width="0" style="667" hidden="1" customWidth="1"/>
    <col min="2809" max="2809" width="19" style="667" customWidth="1"/>
    <col min="2810" max="2810" width="17.28515625" style="667" customWidth="1"/>
    <col min="2811" max="2811" width="19.7109375" style="667" customWidth="1"/>
    <col min="2812" max="2812" width="20.7109375" style="667" customWidth="1"/>
    <col min="2813" max="2813" width="13.140625" style="667" bestFit="1" customWidth="1"/>
    <col min="2814" max="2814" width="21.5703125" style="667" customWidth="1"/>
    <col min="2815" max="2815" width="16" style="667" bestFit="1" customWidth="1"/>
    <col min="2816" max="2816" width="13.140625" style="667" bestFit="1" customWidth="1"/>
    <col min="2817" max="2817" width="38.28515625" style="667" bestFit="1" customWidth="1"/>
    <col min="2818" max="2818" width="1.28515625" style="667" customWidth="1"/>
    <col min="2819" max="2819" width="0" style="667" hidden="1" customWidth="1"/>
    <col min="2820" max="3044" width="11.42578125" style="667"/>
    <col min="3045" max="3045" width="1.42578125" style="667" customWidth="1"/>
    <col min="3046" max="3046" width="7.5703125" style="667" customWidth="1"/>
    <col min="3047" max="3047" width="4.85546875" style="667" customWidth="1"/>
    <col min="3048" max="3048" width="8" style="667" customWidth="1"/>
    <col min="3049" max="3049" width="8.140625" style="667" customWidth="1"/>
    <col min="3050" max="3050" width="7.28515625" style="667" customWidth="1"/>
    <col min="3051" max="3051" width="20.7109375" style="667" customWidth="1"/>
    <col min="3052" max="3052" width="15" style="667" customWidth="1"/>
    <col min="3053" max="3053" width="0.140625" style="667" customWidth="1"/>
    <col min="3054" max="3054" width="0" style="667" hidden="1" customWidth="1"/>
    <col min="3055" max="3055" width="78.85546875" style="667" customWidth="1"/>
    <col min="3056" max="3056" width="14.140625" style="667" customWidth="1"/>
    <col min="3057" max="3057" width="0.28515625" style="667" customWidth="1"/>
    <col min="3058" max="3058" width="11.7109375" style="667" customWidth="1"/>
    <col min="3059" max="3059" width="8.7109375" style="667" customWidth="1"/>
    <col min="3060" max="3060" width="0" style="667" hidden="1" customWidth="1"/>
    <col min="3061" max="3061" width="11.42578125" style="667" customWidth="1"/>
    <col min="3062" max="3064" width="0" style="667" hidden="1" customWidth="1"/>
    <col min="3065" max="3065" width="19" style="667" customWidth="1"/>
    <col min="3066" max="3066" width="17.28515625" style="667" customWidth="1"/>
    <col min="3067" max="3067" width="19.7109375" style="667" customWidth="1"/>
    <col min="3068" max="3068" width="20.7109375" style="667" customWidth="1"/>
    <col min="3069" max="3069" width="13.140625" style="667" bestFit="1" customWidth="1"/>
    <col min="3070" max="3070" width="21.5703125" style="667" customWidth="1"/>
    <col min="3071" max="3071" width="16" style="667" bestFit="1" customWidth="1"/>
    <col min="3072" max="3072" width="13.140625" style="667" bestFit="1" customWidth="1"/>
    <col min="3073" max="3073" width="38.28515625" style="667" bestFit="1" customWidth="1"/>
    <col min="3074" max="3074" width="1.28515625" style="667" customWidth="1"/>
    <col min="3075" max="3075" width="0" style="667" hidden="1" customWidth="1"/>
    <col min="3076" max="3300" width="11.42578125" style="667"/>
    <col min="3301" max="3301" width="1.42578125" style="667" customWidth="1"/>
    <col min="3302" max="3302" width="7.5703125" style="667" customWidth="1"/>
    <col min="3303" max="3303" width="4.85546875" style="667" customWidth="1"/>
    <col min="3304" max="3304" width="8" style="667" customWidth="1"/>
    <col min="3305" max="3305" width="8.140625" style="667" customWidth="1"/>
    <col min="3306" max="3306" width="7.28515625" style="667" customWidth="1"/>
    <col min="3307" max="3307" width="20.7109375" style="667" customWidth="1"/>
    <col min="3308" max="3308" width="15" style="667" customWidth="1"/>
    <col min="3309" max="3309" width="0.140625" style="667" customWidth="1"/>
    <col min="3310" max="3310" width="0" style="667" hidden="1" customWidth="1"/>
    <col min="3311" max="3311" width="78.85546875" style="667" customWidth="1"/>
    <col min="3312" max="3312" width="14.140625" style="667" customWidth="1"/>
    <col min="3313" max="3313" width="0.28515625" style="667" customWidth="1"/>
    <col min="3314" max="3314" width="11.7109375" style="667" customWidth="1"/>
    <col min="3315" max="3315" width="8.7109375" style="667" customWidth="1"/>
    <col min="3316" max="3316" width="0" style="667" hidden="1" customWidth="1"/>
    <col min="3317" max="3317" width="11.42578125" style="667" customWidth="1"/>
    <col min="3318" max="3320" width="0" style="667" hidden="1" customWidth="1"/>
    <col min="3321" max="3321" width="19" style="667" customWidth="1"/>
    <col min="3322" max="3322" width="17.28515625" style="667" customWidth="1"/>
    <col min="3323" max="3323" width="19.7109375" style="667" customWidth="1"/>
    <col min="3324" max="3324" width="20.7109375" style="667" customWidth="1"/>
    <col min="3325" max="3325" width="13.140625" style="667" bestFit="1" customWidth="1"/>
    <col min="3326" max="3326" width="21.5703125" style="667" customWidth="1"/>
    <col min="3327" max="3327" width="16" style="667" bestFit="1" customWidth="1"/>
    <col min="3328" max="3328" width="13.140625" style="667" bestFit="1" customWidth="1"/>
    <col min="3329" max="3329" width="38.28515625" style="667" bestFit="1" customWidth="1"/>
    <col min="3330" max="3330" width="1.28515625" style="667" customWidth="1"/>
    <col min="3331" max="3331" width="0" style="667" hidden="1" customWidth="1"/>
    <col min="3332" max="3556" width="11.42578125" style="667"/>
    <col min="3557" max="3557" width="1.42578125" style="667" customWidth="1"/>
    <col min="3558" max="3558" width="7.5703125" style="667" customWidth="1"/>
    <col min="3559" max="3559" width="4.85546875" style="667" customWidth="1"/>
    <col min="3560" max="3560" width="8" style="667" customWidth="1"/>
    <col min="3561" max="3561" width="8.140625" style="667" customWidth="1"/>
    <col min="3562" max="3562" width="7.28515625" style="667" customWidth="1"/>
    <col min="3563" max="3563" width="20.7109375" style="667" customWidth="1"/>
    <col min="3564" max="3564" width="15" style="667" customWidth="1"/>
    <col min="3565" max="3565" width="0.140625" style="667" customWidth="1"/>
    <col min="3566" max="3566" width="0" style="667" hidden="1" customWidth="1"/>
    <col min="3567" max="3567" width="78.85546875" style="667" customWidth="1"/>
    <col min="3568" max="3568" width="14.140625" style="667" customWidth="1"/>
    <col min="3569" max="3569" width="0.28515625" style="667" customWidth="1"/>
    <col min="3570" max="3570" width="11.7109375" style="667" customWidth="1"/>
    <col min="3571" max="3571" width="8.7109375" style="667" customWidth="1"/>
    <col min="3572" max="3572" width="0" style="667" hidden="1" customWidth="1"/>
    <col min="3573" max="3573" width="11.42578125" style="667" customWidth="1"/>
    <col min="3574" max="3576" width="0" style="667" hidden="1" customWidth="1"/>
    <col min="3577" max="3577" width="19" style="667" customWidth="1"/>
    <col min="3578" max="3578" width="17.28515625" style="667" customWidth="1"/>
    <col min="3579" max="3579" width="19.7109375" style="667" customWidth="1"/>
    <col min="3580" max="3580" width="20.7109375" style="667" customWidth="1"/>
    <col min="3581" max="3581" width="13.140625" style="667" bestFit="1" customWidth="1"/>
    <col min="3582" max="3582" width="21.5703125" style="667" customWidth="1"/>
    <col min="3583" max="3583" width="16" style="667" bestFit="1" customWidth="1"/>
    <col min="3584" max="3584" width="13.140625" style="667" bestFit="1" customWidth="1"/>
    <col min="3585" max="3585" width="38.28515625" style="667" bestFit="1" customWidth="1"/>
    <col min="3586" max="3586" width="1.28515625" style="667" customWidth="1"/>
    <col min="3587" max="3587" width="0" style="667" hidden="1" customWidth="1"/>
    <col min="3588" max="3812" width="11.42578125" style="667"/>
    <col min="3813" max="3813" width="1.42578125" style="667" customWidth="1"/>
    <col min="3814" max="3814" width="7.5703125" style="667" customWidth="1"/>
    <col min="3815" max="3815" width="4.85546875" style="667" customWidth="1"/>
    <col min="3816" max="3816" width="8" style="667" customWidth="1"/>
    <col min="3817" max="3817" width="8.140625" style="667" customWidth="1"/>
    <col min="3818" max="3818" width="7.28515625" style="667" customWidth="1"/>
    <col min="3819" max="3819" width="20.7109375" style="667" customWidth="1"/>
    <col min="3820" max="3820" width="15" style="667" customWidth="1"/>
    <col min="3821" max="3821" width="0.140625" style="667" customWidth="1"/>
    <col min="3822" max="3822" width="0" style="667" hidden="1" customWidth="1"/>
    <col min="3823" max="3823" width="78.85546875" style="667" customWidth="1"/>
    <col min="3824" max="3824" width="14.140625" style="667" customWidth="1"/>
    <col min="3825" max="3825" width="0.28515625" style="667" customWidth="1"/>
    <col min="3826" max="3826" width="11.7109375" style="667" customWidth="1"/>
    <col min="3827" max="3827" width="8.7109375" style="667" customWidth="1"/>
    <col min="3828" max="3828" width="0" style="667" hidden="1" customWidth="1"/>
    <col min="3829" max="3829" width="11.42578125" style="667" customWidth="1"/>
    <col min="3830" max="3832" width="0" style="667" hidden="1" customWidth="1"/>
    <col min="3833" max="3833" width="19" style="667" customWidth="1"/>
    <col min="3834" max="3834" width="17.28515625" style="667" customWidth="1"/>
    <col min="3835" max="3835" width="19.7109375" style="667" customWidth="1"/>
    <col min="3836" max="3836" width="20.7109375" style="667" customWidth="1"/>
    <col min="3837" max="3837" width="13.140625" style="667" bestFit="1" customWidth="1"/>
    <col min="3838" max="3838" width="21.5703125" style="667" customWidth="1"/>
    <col min="3839" max="3839" width="16" style="667" bestFit="1" customWidth="1"/>
    <col min="3840" max="3840" width="13.140625" style="667" bestFit="1" customWidth="1"/>
    <col min="3841" max="3841" width="38.28515625" style="667" bestFit="1" customWidth="1"/>
    <col min="3842" max="3842" width="1.28515625" style="667" customWidth="1"/>
    <col min="3843" max="3843" width="0" style="667" hidden="1" customWidth="1"/>
    <col min="3844" max="4068" width="11.42578125" style="667"/>
    <col min="4069" max="4069" width="1.42578125" style="667" customWidth="1"/>
    <col min="4070" max="4070" width="7.5703125" style="667" customWidth="1"/>
    <col min="4071" max="4071" width="4.85546875" style="667" customWidth="1"/>
    <col min="4072" max="4072" width="8" style="667" customWidth="1"/>
    <col min="4073" max="4073" width="8.140625" style="667" customWidth="1"/>
    <col min="4074" max="4074" width="7.28515625" style="667" customWidth="1"/>
    <col min="4075" max="4075" width="20.7109375" style="667" customWidth="1"/>
    <col min="4076" max="4076" width="15" style="667" customWidth="1"/>
    <col min="4077" max="4077" width="0.140625" style="667" customWidth="1"/>
    <col min="4078" max="4078" width="0" style="667" hidden="1" customWidth="1"/>
    <col min="4079" max="4079" width="78.85546875" style="667" customWidth="1"/>
    <col min="4080" max="4080" width="14.140625" style="667" customWidth="1"/>
    <col min="4081" max="4081" width="0.28515625" style="667" customWidth="1"/>
    <col min="4082" max="4082" width="11.7109375" style="667" customWidth="1"/>
    <col min="4083" max="4083" width="8.7109375" style="667" customWidth="1"/>
    <col min="4084" max="4084" width="0" style="667" hidden="1" customWidth="1"/>
    <col min="4085" max="4085" width="11.42578125" style="667" customWidth="1"/>
    <col min="4086" max="4088" width="0" style="667" hidden="1" customWidth="1"/>
    <col min="4089" max="4089" width="19" style="667" customWidth="1"/>
    <col min="4090" max="4090" width="17.28515625" style="667" customWidth="1"/>
    <col min="4091" max="4091" width="19.7109375" style="667" customWidth="1"/>
    <col min="4092" max="4092" width="20.7109375" style="667" customWidth="1"/>
    <col min="4093" max="4093" width="13.140625" style="667" bestFit="1" customWidth="1"/>
    <col min="4094" max="4094" width="21.5703125" style="667" customWidth="1"/>
    <col min="4095" max="4095" width="16" style="667" bestFit="1" customWidth="1"/>
    <col min="4096" max="4096" width="13.140625" style="667" bestFit="1" customWidth="1"/>
    <col min="4097" max="4097" width="38.28515625" style="667" bestFit="1" customWidth="1"/>
    <col min="4098" max="4098" width="1.28515625" style="667" customWidth="1"/>
    <col min="4099" max="4099" width="0" style="667" hidden="1" customWidth="1"/>
    <col min="4100" max="4324" width="11.42578125" style="667"/>
    <col min="4325" max="4325" width="1.42578125" style="667" customWidth="1"/>
    <col min="4326" max="4326" width="7.5703125" style="667" customWidth="1"/>
    <col min="4327" max="4327" width="4.85546875" style="667" customWidth="1"/>
    <col min="4328" max="4328" width="8" style="667" customWidth="1"/>
    <col min="4329" max="4329" width="8.140625" style="667" customWidth="1"/>
    <col min="4330" max="4330" width="7.28515625" style="667" customWidth="1"/>
    <col min="4331" max="4331" width="20.7109375" style="667" customWidth="1"/>
    <col min="4332" max="4332" width="15" style="667" customWidth="1"/>
    <col min="4333" max="4333" width="0.140625" style="667" customWidth="1"/>
    <col min="4334" max="4334" width="0" style="667" hidden="1" customWidth="1"/>
    <col min="4335" max="4335" width="78.85546875" style="667" customWidth="1"/>
    <col min="4336" max="4336" width="14.140625" style="667" customWidth="1"/>
    <col min="4337" max="4337" width="0.28515625" style="667" customWidth="1"/>
    <col min="4338" max="4338" width="11.7109375" style="667" customWidth="1"/>
    <col min="4339" max="4339" width="8.7109375" style="667" customWidth="1"/>
    <col min="4340" max="4340" width="0" style="667" hidden="1" customWidth="1"/>
    <col min="4341" max="4341" width="11.42578125" style="667" customWidth="1"/>
    <col min="4342" max="4344" width="0" style="667" hidden="1" customWidth="1"/>
    <col min="4345" max="4345" width="19" style="667" customWidth="1"/>
    <col min="4346" max="4346" width="17.28515625" style="667" customWidth="1"/>
    <col min="4347" max="4347" width="19.7109375" style="667" customWidth="1"/>
    <col min="4348" max="4348" width="20.7109375" style="667" customWidth="1"/>
    <col min="4349" max="4349" width="13.140625" style="667" bestFit="1" customWidth="1"/>
    <col min="4350" max="4350" width="21.5703125" style="667" customWidth="1"/>
    <col min="4351" max="4351" width="16" style="667" bestFit="1" customWidth="1"/>
    <col min="4352" max="4352" width="13.140625" style="667" bestFit="1" customWidth="1"/>
    <col min="4353" max="4353" width="38.28515625" style="667" bestFit="1" customWidth="1"/>
    <col min="4354" max="4354" width="1.28515625" style="667" customWidth="1"/>
    <col min="4355" max="4355" width="0" style="667" hidden="1" customWidth="1"/>
    <col min="4356" max="4580" width="11.42578125" style="667"/>
    <col min="4581" max="4581" width="1.42578125" style="667" customWidth="1"/>
    <col min="4582" max="4582" width="7.5703125" style="667" customWidth="1"/>
    <col min="4583" max="4583" width="4.85546875" style="667" customWidth="1"/>
    <col min="4584" max="4584" width="8" style="667" customWidth="1"/>
    <col min="4585" max="4585" width="8.140625" style="667" customWidth="1"/>
    <col min="4586" max="4586" width="7.28515625" style="667" customWidth="1"/>
    <col min="4587" max="4587" width="20.7109375" style="667" customWidth="1"/>
    <col min="4588" max="4588" width="15" style="667" customWidth="1"/>
    <col min="4589" max="4589" width="0.140625" style="667" customWidth="1"/>
    <col min="4590" max="4590" width="0" style="667" hidden="1" customWidth="1"/>
    <col min="4591" max="4591" width="78.85546875" style="667" customWidth="1"/>
    <col min="4592" max="4592" width="14.140625" style="667" customWidth="1"/>
    <col min="4593" max="4593" width="0.28515625" style="667" customWidth="1"/>
    <col min="4594" max="4594" width="11.7109375" style="667" customWidth="1"/>
    <col min="4595" max="4595" width="8.7109375" style="667" customWidth="1"/>
    <col min="4596" max="4596" width="0" style="667" hidden="1" customWidth="1"/>
    <col min="4597" max="4597" width="11.42578125" style="667" customWidth="1"/>
    <col min="4598" max="4600" width="0" style="667" hidden="1" customWidth="1"/>
    <col min="4601" max="4601" width="19" style="667" customWidth="1"/>
    <col min="4602" max="4602" width="17.28515625" style="667" customWidth="1"/>
    <col min="4603" max="4603" width="19.7109375" style="667" customWidth="1"/>
    <col min="4604" max="4604" width="20.7109375" style="667" customWidth="1"/>
    <col min="4605" max="4605" width="13.140625" style="667" bestFit="1" customWidth="1"/>
    <col min="4606" max="4606" width="21.5703125" style="667" customWidth="1"/>
    <col min="4607" max="4607" width="16" style="667" bestFit="1" customWidth="1"/>
    <col min="4608" max="4608" width="13.140625" style="667" bestFit="1" customWidth="1"/>
    <col min="4609" max="4609" width="38.28515625" style="667" bestFit="1" customWidth="1"/>
    <col min="4610" max="4610" width="1.28515625" style="667" customWidth="1"/>
    <col min="4611" max="4611" width="0" style="667" hidden="1" customWidth="1"/>
    <col min="4612" max="4836" width="11.42578125" style="667"/>
    <col min="4837" max="4837" width="1.42578125" style="667" customWidth="1"/>
    <col min="4838" max="4838" width="7.5703125" style="667" customWidth="1"/>
    <col min="4839" max="4839" width="4.85546875" style="667" customWidth="1"/>
    <col min="4840" max="4840" width="8" style="667" customWidth="1"/>
    <col min="4841" max="4841" width="8.140625" style="667" customWidth="1"/>
    <col min="4842" max="4842" width="7.28515625" style="667" customWidth="1"/>
    <col min="4843" max="4843" width="20.7109375" style="667" customWidth="1"/>
    <col min="4844" max="4844" width="15" style="667" customWidth="1"/>
    <col min="4845" max="4845" width="0.140625" style="667" customWidth="1"/>
    <col min="4846" max="4846" width="0" style="667" hidden="1" customWidth="1"/>
    <col min="4847" max="4847" width="78.85546875" style="667" customWidth="1"/>
    <col min="4848" max="4848" width="14.140625" style="667" customWidth="1"/>
    <col min="4849" max="4849" width="0.28515625" style="667" customWidth="1"/>
    <col min="4850" max="4850" width="11.7109375" style="667" customWidth="1"/>
    <col min="4851" max="4851" width="8.7109375" style="667" customWidth="1"/>
    <col min="4852" max="4852" width="0" style="667" hidden="1" customWidth="1"/>
    <col min="4853" max="4853" width="11.42578125" style="667" customWidth="1"/>
    <col min="4854" max="4856" width="0" style="667" hidden="1" customWidth="1"/>
    <col min="4857" max="4857" width="19" style="667" customWidth="1"/>
    <col min="4858" max="4858" width="17.28515625" style="667" customWidth="1"/>
    <col min="4859" max="4859" width="19.7109375" style="667" customWidth="1"/>
    <col min="4860" max="4860" width="20.7109375" style="667" customWidth="1"/>
    <col min="4861" max="4861" width="13.140625" style="667" bestFit="1" customWidth="1"/>
    <col min="4862" max="4862" width="21.5703125" style="667" customWidth="1"/>
    <col min="4863" max="4863" width="16" style="667" bestFit="1" customWidth="1"/>
    <col min="4864" max="4864" width="13.140625" style="667" bestFit="1" customWidth="1"/>
    <col min="4865" max="4865" width="38.28515625" style="667" bestFit="1" customWidth="1"/>
    <col min="4866" max="4866" width="1.28515625" style="667" customWidth="1"/>
    <col min="4867" max="4867" width="0" style="667" hidden="1" customWidth="1"/>
    <col min="4868" max="5092" width="11.42578125" style="667"/>
    <col min="5093" max="5093" width="1.42578125" style="667" customWidth="1"/>
    <col min="5094" max="5094" width="7.5703125" style="667" customWidth="1"/>
    <col min="5095" max="5095" width="4.85546875" style="667" customWidth="1"/>
    <col min="5096" max="5096" width="8" style="667" customWidth="1"/>
    <col min="5097" max="5097" width="8.140625" style="667" customWidth="1"/>
    <col min="5098" max="5098" width="7.28515625" style="667" customWidth="1"/>
    <col min="5099" max="5099" width="20.7109375" style="667" customWidth="1"/>
    <col min="5100" max="5100" width="15" style="667" customWidth="1"/>
    <col min="5101" max="5101" width="0.140625" style="667" customWidth="1"/>
    <col min="5102" max="5102" width="0" style="667" hidden="1" customWidth="1"/>
    <col min="5103" max="5103" width="78.85546875" style="667" customWidth="1"/>
    <col min="5104" max="5104" width="14.140625" style="667" customWidth="1"/>
    <col min="5105" max="5105" width="0.28515625" style="667" customWidth="1"/>
    <col min="5106" max="5106" width="11.7109375" style="667" customWidth="1"/>
    <col min="5107" max="5107" width="8.7109375" style="667" customWidth="1"/>
    <col min="5108" max="5108" width="0" style="667" hidden="1" customWidth="1"/>
    <col min="5109" max="5109" width="11.42578125" style="667" customWidth="1"/>
    <col min="5110" max="5112" width="0" style="667" hidden="1" customWidth="1"/>
    <col min="5113" max="5113" width="19" style="667" customWidth="1"/>
    <col min="5114" max="5114" width="17.28515625" style="667" customWidth="1"/>
    <col min="5115" max="5115" width="19.7109375" style="667" customWidth="1"/>
    <col min="5116" max="5116" width="20.7109375" style="667" customWidth="1"/>
    <col min="5117" max="5117" width="13.140625" style="667" bestFit="1" customWidth="1"/>
    <col min="5118" max="5118" width="21.5703125" style="667" customWidth="1"/>
    <col min="5119" max="5119" width="16" style="667" bestFit="1" customWidth="1"/>
    <col min="5120" max="5120" width="13.140625" style="667" bestFit="1" customWidth="1"/>
    <col min="5121" max="5121" width="38.28515625" style="667" bestFit="1" customWidth="1"/>
    <col min="5122" max="5122" width="1.28515625" style="667" customWidth="1"/>
    <col min="5123" max="5123" width="0" style="667" hidden="1" customWidth="1"/>
    <col min="5124" max="5348" width="11.42578125" style="667"/>
    <col min="5349" max="5349" width="1.42578125" style="667" customWidth="1"/>
    <col min="5350" max="5350" width="7.5703125" style="667" customWidth="1"/>
    <col min="5351" max="5351" width="4.85546875" style="667" customWidth="1"/>
    <col min="5352" max="5352" width="8" style="667" customWidth="1"/>
    <col min="5353" max="5353" width="8.140625" style="667" customWidth="1"/>
    <col min="5354" max="5354" width="7.28515625" style="667" customWidth="1"/>
    <col min="5355" max="5355" width="20.7109375" style="667" customWidth="1"/>
    <col min="5356" max="5356" width="15" style="667" customWidth="1"/>
    <col min="5357" max="5357" width="0.140625" style="667" customWidth="1"/>
    <col min="5358" max="5358" width="0" style="667" hidden="1" customWidth="1"/>
    <col min="5359" max="5359" width="78.85546875" style="667" customWidth="1"/>
    <col min="5360" max="5360" width="14.140625" style="667" customWidth="1"/>
    <col min="5361" max="5361" width="0.28515625" style="667" customWidth="1"/>
    <col min="5362" max="5362" width="11.7109375" style="667" customWidth="1"/>
    <col min="5363" max="5363" width="8.7109375" style="667" customWidth="1"/>
    <col min="5364" max="5364" width="0" style="667" hidden="1" customWidth="1"/>
    <col min="5365" max="5365" width="11.42578125" style="667" customWidth="1"/>
    <col min="5366" max="5368" width="0" style="667" hidden="1" customWidth="1"/>
    <col min="5369" max="5369" width="19" style="667" customWidth="1"/>
    <col min="5370" max="5370" width="17.28515625" style="667" customWidth="1"/>
    <col min="5371" max="5371" width="19.7109375" style="667" customWidth="1"/>
    <col min="5372" max="5372" width="20.7109375" style="667" customWidth="1"/>
    <col min="5373" max="5373" width="13.140625" style="667" bestFit="1" customWidth="1"/>
    <col min="5374" max="5374" width="21.5703125" style="667" customWidth="1"/>
    <col min="5375" max="5375" width="16" style="667" bestFit="1" customWidth="1"/>
    <col min="5376" max="5376" width="13.140625" style="667" bestFit="1" customWidth="1"/>
    <col min="5377" max="5377" width="38.28515625" style="667" bestFit="1" customWidth="1"/>
    <col min="5378" max="5378" width="1.28515625" style="667" customWidth="1"/>
    <col min="5379" max="5379" width="0" style="667" hidden="1" customWidth="1"/>
    <col min="5380" max="5604" width="11.42578125" style="667"/>
    <col min="5605" max="5605" width="1.42578125" style="667" customWidth="1"/>
    <col min="5606" max="5606" width="7.5703125" style="667" customWidth="1"/>
    <col min="5607" max="5607" width="4.85546875" style="667" customWidth="1"/>
    <col min="5608" max="5608" width="8" style="667" customWidth="1"/>
    <col min="5609" max="5609" width="8.140625" style="667" customWidth="1"/>
    <col min="5610" max="5610" width="7.28515625" style="667" customWidth="1"/>
    <col min="5611" max="5611" width="20.7109375" style="667" customWidth="1"/>
    <col min="5612" max="5612" width="15" style="667" customWidth="1"/>
    <col min="5613" max="5613" width="0.140625" style="667" customWidth="1"/>
    <col min="5614" max="5614" width="0" style="667" hidden="1" customWidth="1"/>
    <col min="5615" max="5615" width="78.85546875" style="667" customWidth="1"/>
    <col min="5616" max="5616" width="14.140625" style="667" customWidth="1"/>
    <col min="5617" max="5617" width="0.28515625" style="667" customWidth="1"/>
    <col min="5618" max="5618" width="11.7109375" style="667" customWidth="1"/>
    <col min="5619" max="5619" width="8.7109375" style="667" customWidth="1"/>
    <col min="5620" max="5620" width="0" style="667" hidden="1" customWidth="1"/>
    <col min="5621" max="5621" width="11.42578125" style="667" customWidth="1"/>
    <col min="5622" max="5624" width="0" style="667" hidden="1" customWidth="1"/>
    <col min="5625" max="5625" width="19" style="667" customWidth="1"/>
    <col min="5626" max="5626" width="17.28515625" style="667" customWidth="1"/>
    <col min="5627" max="5627" width="19.7109375" style="667" customWidth="1"/>
    <col min="5628" max="5628" width="20.7109375" style="667" customWidth="1"/>
    <col min="5629" max="5629" width="13.140625" style="667" bestFit="1" customWidth="1"/>
    <col min="5630" max="5630" width="21.5703125" style="667" customWidth="1"/>
    <col min="5631" max="5631" width="16" style="667" bestFit="1" customWidth="1"/>
    <col min="5632" max="5632" width="13.140625" style="667" bestFit="1" customWidth="1"/>
    <col min="5633" max="5633" width="38.28515625" style="667" bestFit="1" customWidth="1"/>
    <col min="5634" max="5634" width="1.28515625" style="667" customWidth="1"/>
    <col min="5635" max="5635" width="0" style="667" hidden="1" customWidth="1"/>
    <col min="5636" max="5860" width="11.42578125" style="667"/>
    <col min="5861" max="5861" width="1.42578125" style="667" customWidth="1"/>
    <col min="5862" max="5862" width="7.5703125" style="667" customWidth="1"/>
    <col min="5863" max="5863" width="4.85546875" style="667" customWidth="1"/>
    <col min="5864" max="5864" width="8" style="667" customWidth="1"/>
    <col min="5865" max="5865" width="8.140625" style="667" customWidth="1"/>
    <col min="5866" max="5866" width="7.28515625" style="667" customWidth="1"/>
    <col min="5867" max="5867" width="20.7109375" style="667" customWidth="1"/>
    <col min="5868" max="5868" width="15" style="667" customWidth="1"/>
    <col min="5869" max="5869" width="0.140625" style="667" customWidth="1"/>
    <col min="5870" max="5870" width="0" style="667" hidden="1" customWidth="1"/>
    <col min="5871" max="5871" width="78.85546875" style="667" customWidth="1"/>
    <col min="5872" max="5872" width="14.140625" style="667" customWidth="1"/>
    <col min="5873" max="5873" width="0.28515625" style="667" customWidth="1"/>
    <col min="5874" max="5874" width="11.7109375" style="667" customWidth="1"/>
    <col min="5875" max="5875" width="8.7109375" style="667" customWidth="1"/>
    <col min="5876" max="5876" width="0" style="667" hidden="1" customWidth="1"/>
    <col min="5877" max="5877" width="11.42578125" style="667" customWidth="1"/>
    <col min="5878" max="5880" width="0" style="667" hidden="1" customWidth="1"/>
    <col min="5881" max="5881" width="19" style="667" customWidth="1"/>
    <col min="5882" max="5882" width="17.28515625" style="667" customWidth="1"/>
    <col min="5883" max="5883" width="19.7109375" style="667" customWidth="1"/>
    <col min="5884" max="5884" width="20.7109375" style="667" customWidth="1"/>
    <col min="5885" max="5885" width="13.140625" style="667" bestFit="1" customWidth="1"/>
    <col min="5886" max="5886" width="21.5703125" style="667" customWidth="1"/>
    <col min="5887" max="5887" width="16" style="667" bestFit="1" customWidth="1"/>
    <col min="5888" max="5888" width="13.140625" style="667" bestFit="1" customWidth="1"/>
    <col min="5889" max="5889" width="38.28515625" style="667" bestFit="1" customWidth="1"/>
    <col min="5890" max="5890" width="1.28515625" style="667" customWidth="1"/>
    <col min="5891" max="5891" width="0" style="667" hidden="1" customWidth="1"/>
    <col min="5892" max="6116" width="11.42578125" style="667"/>
    <col min="6117" max="6117" width="1.42578125" style="667" customWidth="1"/>
    <col min="6118" max="6118" width="7.5703125" style="667" customWidth="1"/>
    <col min="6119" max="6119" width="4.85546875" style="667" customWidth="1"/>
    <col min="6120" max="6120" width="8" style="667" customWidth="1"/>
    <col min="6121" max="6121" width="8.140625" style="667" customWidth="1"/>
    <col min="6122" max="6122" width="7.28515625" style="667" customWidth="1"/>
    <col min="6123" max="6123" width="20.7109375" style="667" customWidth="1"/>
    <col min="6124" max="6124" width="15" style="667" customWidth="1"/>
    <col min="6125" max="6125" width="0.140625" style="667" customWidth="1"/>
    <col min="6126" max="6126" width="0" style="667" hidden="1" customWidth="1"/>
    <col min="6127" max="6127" width="78.85546875" style="667" customWidth="1"/>
    <col min="6128" max="6128" width="14.140625" style="667" customWidth="1"/>
    <col min="6129" max="6129" width="0.28515625" style="667" customWidth="1"/>
    <col min="6130" max="6130" width="11.7109375" style="667" customWidth="1"/>
    <col min="6131" max="6131" width="8.7109375" style="667" customWidth="1"/>
    <col min="6132" max="6132" width="0" style="667" hidden="1" customWidth="1"/>
    <col min="6133" max="6133" width="11.42578125" style="667" customWidth="1"/>
    <col min="6134" max="6136" width="0" style="667" hidden="1" customWidth="1"/>
    <col min="6137" max="6137" width="19" style="667" customWidth="1"/>
    <col min="6138" max="6138" width="17.28515625" style="667" customWidth="1"/>
    <col min="6139" max="6139" width="19.7109375" style="667" customWidth="1"/>
    <col min="6140" max="6140" width="20.7109375" style="667" customWidth="1"/>
    <col min="6141" max="6141" width="13.140625" style="667" bestFit="1" customWidth="1"/>
    <col min="6142" max="6142" width="21.5703125" style="667" customWidth="1"/>
    <col min="6143" max="6143" width="16" style="667" bestFit="1" customWidth="1"/>
    <col min="6144" max="6144" width="13.140625" style="667" bestFit="1" customWidth="1"/>
    <col min="6145" max="6145" width="38.28515625" style="667" bestFit="1" customWidth="1"/>
    <col min="6146" max="6146" width="1.28515625" style="667" customWidth="1"/>
    <col min="6147" max="6147" width="0" style="667" hidden="1" customWidth="1"/>
    <col min="6148" max="6372" width="11.42578125" style="667"/>
    <col min="6373" max="6373" width="1.42578125" style="667" customWidth="1"/>
    <col min="6374" max="6374" width="7.5703125" style="667" customWidth="1"/>
    <col min="6375" max="6375" width="4.85546875" style="667" customWidth="1"/>
    <col min="6376" max="6376" width="8" style="667" customWidth="1"/>
    <col min="6377" max="6377" width="8.140625" style="667" customWidth="1"/>
    <col min="6378" max="6378" width="7.28515625" style="667" customWidth="1"/>
    <col min="6379" max="6379" width="20.7109375" style="667" customWidth="1"/>
    <col min="6380" max="6380" width="15" style="667" customWidth="1"/>
    <col min="6381" max="6381" width="0.140625" style="667" customWidth="1"/>
    <col min="6382" max="6382" width="0" style="667" hidden="1" customWidth="1"/>
    <col min="6383" max="6383" width="78.85546875" style="667" customWidth="1"/>
    <col min="6384" max="6384" width="14.140625" style="667" customWidth="1"/>
    <col min="6385" max="6385" width="0.28515625" style="667" customWidth="1"/>
    <col min="6386" max="6386" width="11.7109375" style="667" customWidth="1"/>
    <col min="6387" max="6387" width="8.7109375" style="667" customWidth="1"/>
    <col min="6388" max="6388" width="0" style="667" hidden="1" customWidth="1"/>
    <col min="6389" max="6389" width="11.42578125" style="667" customWidth="1"/>
    <col min="6390" max="6392" width="0" style="667" hidden="1" customWidth="1"/>
    <col min="6393" max="6393" width="19" style="667" customWidth="1"/>
    <col min="6394" max="6394" width="17.28515625" style="667" customWidth="1"/>
    <col min="6395" max="6395" width="19.7109375" style="667" customWidth="1"/>
    <col min="6396" max="6396" width="20.7109375" style="667" customWidth="1"/>
    <col min="6397" max="6397" width="13.140625" style="667" bestFit="1" customWidth="1"/>
    <col min="6398" max="6398" width="21.5703125" style="667" customWidth="1"/>
    <col min="6399" max="6399" width="16" style="667" bestFit="1" customWidth="1"/>
    <col min="6400" max="6400" width="13.140625" style="667" bestFit="1" customWidth="1"/>
    <col min="6401" max="6401" width="38.28515625" style="667" bestFit="1" customWidth="1"/>
    <col min="6402" max="6402" width="1.28515625" style="667" customWidth="1"/>
    <col min="6403" max="6403" width="0" style="667" hidden="1" customWidth="1"/>
    <col min="6404" max="6628" width="11.42578125" style="667"/>
    <col min="6629" max="6629" width="1.42578125" style="667" customWidth="1"/>
    <col min="6630" max="6630" width="7.5703125" style="667" customWidth="1"/>
    <col min="6631" max="6631" width="4.85546875" style="667" customWidth="1"/>
    <col min="6632" max="6632" width="8" style="667" customWidth="1"/>
    <col min="6633" max="6633" width="8.140625" style="667" customWidth="1"/>
    <col min="6634" max="6634" width="7.28515625" style="667" customWidth="1"/>
    <col min="6635" max="6635" width="20.7109375" style="667" customWidth="1"/>
    <col min="6636" max="6636" width="15" style="667" customWidth="1"/>
    <col min="6637" max="6637" width="0.140625" style="667" customWidth="1"/>
    <col min="6638" max="6638" width="0" style="667" hidden="1" customWidth="1"/>
    <col min="6639" max="6639" width="78.85546875" style="667" customWidth="1"/>
    <col min="6640" max="6640" width="14.140625" style="667" customWidth="1"/>
    <col min="6641" max="6641" width="0.28515625" style="667" customWidth="1"/>
    <col min="6642" max="6642" width="11.7109375" style="667" customWidth="1"/>
    <col min="6643" max="6643" width="8.7109375" style="667" customWidth="1"/>
    <col min="6644" max="6644" width="0" style="667" hidden="1" customWidth="1"/>
    <col min="6645" max="6645" width="11.42578125" style="667" customWidth="1"/>
    <col min="6646" max="6648" width="0" style="667" hidden="1" customWidth="1"/>
    <col min="6649" max="6649" width="19" style="667" customWidth="1"/>
    <col min="6650" max="6650" width="17.28515625" style="667" customWidth="1"/>
    <col min="6651" max="6651" width="19.7109375" style="667" customWidth="1"/>
    <col min="6652" max="6652" width="20.7109375" style="667" customWidth="1"/>
    <col min="6653" max="6653" width="13.140625" style="667" bestFit="1" customWidth="1"/>
    <col min="6654" max="6654" width="21.5703125" style="667" customWidth="1"/>
    <col min="6655" max="6655" width="16" style="667" bestFit="1" customWidth="1"/>
    <col min="6656" max="6656" width="13.140625" style="667" bestFit="1" customWidth="1"/>
    <col min="6657" max="6657" width="38.28515625" style="667" bestFit="1" customWidth="1"/>
    <col min="6658" max="6658" width="1.28515625" style="667" customWidth="1"/>
    <col min="6659" max="6659" width="0" style="667" hidden="1" customWidth="1"/>
    <col min="6660" max="6884" width="11.42578125" style="667"/>
    <col min="6885" max="6885" width="1.42578125" style="667" customWidth="1"/>
    <col min="6886" max="6886" width="7.5703125" style="667" customWidth="1"/>
    <col min="6887" max="6887" width="4.85546875" style="667" customWidth="1"/>
    <col min="6888" max="6888" width="8" style="667" customWidth="1"/>
    <col min="6889" max="6889" width="8.140625" style="667" customWidth="1"/>
    <col min="6890" max="6890" width="7.28515625" style="667" customWidth="1"/>
    <col min="6891" max="6891" width="20.7109375" style="667" customWidth="1"/>
    <col min="6892" max="6892" width="15" style="667" customWidth="1"/>
    <col min="6893" max="6893" width="0.140625" style="667" customWidth="1"/>
    <col min="6894" max="6894" width="0" style="667" hidden="1" customWidth="1"/>
    <col min="6895" max="6895" width="78.85546875" style="667" customWidth="1"/>
    <col min="6896" max="6896" width="14.140625" style="667" customWidth="1"/>
    <col min="6897" max="6897" width="0.28515625" style="667" customWidth="1"/>
    <col min="6898" max="6898" width="11.7109375" style="667" customWidth="1"/>
    <col min="6899" max="6899" width="8.7109375" style="667" customWidth="1"/>
    <col min="6900" max="6900" width="0" style="667" hidden="1" customWidth="1"/>
    <col min="6901" max="6901" width="11.42578125" style="667" customWidth="1"/>
    <col min="6902" max="6904" width="0" style="667" hidden="1" customWidth="1"/>
    <col min="6905" max="6905" width="19" style="667" customWidth="1"/>
    <col min="6906" max="6906" width="17.28515625" style="667" customWidth="1"/>
    <col min="6907" max="6907" width="19.7109375" style="667" customWidth="1"/>
    <col min="6908" max="6908" width="20.7109375" style="667" customWidth="1"/>
    <col min="6909" max="6909" width="13.140625" style="667" bestFit="1" customWidth="1"/>
    <col min="6910" max="6910" width="21.5703125" style="667" customWidth="1"/>
    <col min="6911" max="6911" width="16" style="667" bestFit="1" customWidth="1"/>
    <col min="6912" max="6912" width="13.140625" style="667" bestFit="1" customWidth="1"/>
    <col min="6913" max="6913" width="38.28515625" style="667" bestFit="1" customWidth="1"/>
    <col min="6914" max="6914" width="1.28515625" style="667" customWidth="1"/>
    <col min="6915" max="6915" width="0" style="667" hidden="1" customWidth="1"/>
    <col min="6916" max="7140" width="11.42578125" style="667"/>
    <col min="7141" max="7141" width="1.42578125" style="667" customWidth="1"/>
    <col min="7142" max="7142" width="7.5703125" style="667" customWidth="1"/>
    <col min="7143" max="7143" width="4.85546875" style="667" customWidth="1"/>
    <col min="7144" max="7144" width="8" style="667" customWidth="1"/>
    <col min="7145" max="7145" width="8.140625" style="667" customWidth="1"/>
    <col min="7146" max="7146" width="7.28515625" style="667" customWidth="1"/>
    <col min="7147" max="7147" width="20.7109375" style="667" customWidth="1"/>
    <col min="7148" max="7148" width="15" style="667" customWidth="1"/>
    <col min="7149" max="7149" width="0.140625" style="667" customWidth="1"/>
    <col min="7150" max="7150" width="0" style="667" hidden="1" customWidth="1"/>
    <col min="7151" max="7151" width="78.85546875" style="667" customWidth="1"/>
    <col min="7152" max="7152" width="14.140625" style="667" customWidth="1"/>
    <col min="7153" max="7153" width="0.28515625" style="667" customWidth="1"/>
    <col min="7154" max="7154" width="11.7109375" style="667" customWidth="1"/>
    <col min="7155" max="7155" width="8.7109375" style="667" customWidth="1"/>
    <col min="7156" max="7156" width="0" style="667" hidden="1" customWidth="1"/>
    <col min="7157" max="7157" width="11.42578125" style="667" customWidth="1"/>
    <col min="7158" max="7160" width="0" style="667" hidden="1" customWidth="1"/>
    <col min="7161" max="7161" width="19" style="667" customWidth="1"/>
    <col min="7162" max="7162" width="17.28515625" style="667" customWidth="1"/>
    <col min="7163" max="7163" width="19.7109375" style="667" customWidth="1"/>
    <col min="7164" max="7164" width="20.7109375" style="667" customWidth="1"/>
    <col min="7165" max="7165" width="13.140625" style="667" bestFit="1" customWidth="1"/>
    <col min="7166" max="7166" width="21.5703125" style="667" customWidth="1"/>
    <col min="7167" max="7167" width="16" style="667" bestFit="1" customWidth="1"/>
    <col min="7168" max="7168" width="13.140625" style="667" bestFit="1" customWidth="1"/>
    <col min="7169" max="7169" width="38.28515625" style="667" bestFit="1" customWidth="1"/>
    <col min="7170" max="7170" width="1.28515625" style="667" customWidth="1"/>
    <col min="7171" max="7171" width="0" style="667" hidden="1" customWidth="1"/>
    <col min="7172" max="7396" width="11.42578125" style="667"/>
    <col min="7397" max="7397" width="1.42578125" style="667" customWidth="1"/>
    <col min="7398" max="7398" width="7.5703125" style="667" customWidth="1"/>
    <col min="7399" max="7399" width="4.85546875" style="667" customWidth="1"/>
    <col min="7400" max="7400" width="8" style="667" customWidth="1"/>
    <col min="7401" max="7401" width="8.140625" style="667" customWidth="1"/>
    <col min="7402" max="7402" width="7.28515625" style="667" customWidth="1"/>
    <col min="7403" max="7403" width="20.7109375" style="667" customWidth="1"/>
    <col min="7404" max="7404" width="15" style="667" customWidth="1"/>
    <col min="7405" max="7405" width="0.140625" style="667" customWidth="1"/>
    <col min="7406" max="7406" width="0" style="667" hidden="1" customWidth="1"/>
    <col min="7407" max="7407" width="78.85546875" style="667" customWidth="1"/>
    <col min="7408" max="7408" width="14.140625" style="667" customWidth="1"/>
    <col min="7409" max="7409" width="0.28515625" style="667" customWidth="1"/>
    <col min="7410" max="7410" width="11.7109375" style="667" customWidth="1"/>
    <col min="7411" max="7411" width="8.7109375" style="667" customWidth="1"/>
    <col min="7412" max="7412" width="0" style="667" hidden="1" customWidth="1"/>
    <col min="7413" max="7413" width="11.42578125" style="667" customWidth="1"/>
    <col min="7414" max="7416" width="0" style="667" hidden="1" customWidth="1"/>
    <col min="7417" max="7417" width="19" style="667" customWidth="1"/>
    <col min="7418" max="7418" width="17.28515625" style="667" customWidth="1"/>
    <col min="7419" max="7419" width="19.7109375" style="667" customWidth="1"/>
    <col min="7420" max="7420" width="20.7109375" style="667" customWidth="1"/>
    <col min="7421" max="7421" width="13.140625" style="667" bestFit="1" customWidth="1"/>
    <col min="7422" max="7422" width="21.5703125" style="667" customWidth="1"/>
    <col min="7423" max="7423" width="16" style="667" bestFit="1" customWidth="1"/>
    <col min="7424" max="7424" width="13.140625" style="667" bestFit="1" customWidth="1"/>
    <col min="7425" max="7425" width="38.28515625" style="667" bestFit="1" customWidth="1"/>
    <col min="7426" max="7426" width="1.28515625" style="667" customWidth="1"/>
    <col min="7427" max="7427" width="0" style="667" hidden="1" customWidth="1"/>
    <col min="7428" max="7652" width="11.42578125" style="667"/>
    <col min="7653" max="7653" width="1.42578125" style="667" customWidth="1"/>
    <col min="7654" max="7654" width="7.5703125" style="667" customWidth="1"/>
    <col min="7655" max="7655" width="4.85546875" style="667" customWidth="1"/>
    <col min="7656" max="7656" width="8" style="667" customWidth="1"/>
    <col min="7657" max="7657" width="8.140625" style="667" customWidth="1"/>
    <col min="7658" max="7658" width="7.28515625" style="667" customWidth="1"/>
    <col min="7659" max="7659" width="20.7109375" style="667" customWidth="1"/>
    <col min="7660" max="7660" width="15" style="667" customWidth="1"/>
    <col min="7661" max="7661" width="0.140625" style="667" customWidth="1"/>
    <col min="7662" max="7662" width="0" style="667" hidden="1" customWidth="1"/>
    <col min="7663" max="7663" width="78.85546875" style="667" customWidth="1"/>
    <col min="7664" max="7664" width="14.140625" style="667" customWidth="1"/>
    <col min="7665" max="7665" width="0.28515625" style="667" customWidth="1"/>
    <col min="7666" max="7666" width="11.7109375" style="667" customWidth="1"/>
    <col min="7667" max="7667" width="8.7109375" style="667" customWidth="1"/>
    <col min="7668" max="7668" width="0" style="667" hidden="1" customWidth="1"/>
    <col min="7669" max="7669" width="11.42578125" style="667" customWidth="1"/>
    <col min="7670" max="7672" width="0" style="667" hidden="1" customWidth="1"/>
    <col min="7673" max="7673" width="19" style="667" customWidth="1"/>
    <col min="7674" max="7674" width="17.28515625" style="667" customWidth="1"/>
    <col min="7675" max="7675" width="19.7109375" style="667" customWidth="1"/>
    <col min="7676" max="7676" width="20.7109375" style="667" customWidth="1"/>
    <col min="7677" max="7677" width="13.140625" style="667" bestFit="1" customWidth="1"/>
    <col min="7678" max="7678" width="21.5703125" style="667" customWidth="1"/>
    <col min="7679" max="7679" width="16" style="667" bestFit="1" customWidth="1"/>
    <col min="7680" max="7680" width="13.140625" style="667" bestFit="1" customWidth="1"/>
    <col min="7681" max="7681" width="38.28515625" style="667" bestFit="1" customWidth="1"/>
    <col min="7682" max="7682" width="1.28515625" style="667" customWidth="1"/>
    <col min="7683" max="7683" width="0" style="667" hidden="1" customWidth="1"/>
    <col min="7684" max="7908" width="11.42578125" style="667"/>
    <col min="7909" max="7909" width="1.42578125" style="667" customWidth="1"/>
    <col min="7910" max="7910" width="7.5703125" style="667" customWidth="1"/>
    <col min="7911" max="7911" width="4.85546875" style="667" customWidth="1"/>
    <col min="7912" max="7912" width="8" style="667" customWidth="1"/>
    <col min="7913" max="7913" width="8.140625" style="667" customWidth="1"/>
    <col min="7914" max="7914" width="7.28515625" style="667" customWidth="1"/>
    <col min="7915" max="7915" width="20.7109375" style="667" customWidth="1"/>
    <col min="7916" max="7916" width="15" style="667" customWidth="1"/>
    <col min="7917" max="7917" width="0.140625" style="667" customWidth="1"/>
    <col min="7918" max="7918" width="0" style="667" hidden="1" customWidth="1"/>
    <col min="7919" max="7919" width="78.85546875" style="667" customWidth="1"/>
    <col min="7920" max="7920" width="14.140625" style="667" customWidth="1"/>
    <col min="7921" max="7921" width="0.28515625" style="667" customWidth="1"/>
    <col min="7922" max="7922" width="11.7109375" style="667" customWidth="1"/>
    <col min="7923" max="7923" width="8.7109375" style="667" customWidth="1"/>
    <col min="7924" max="7924" width="0" style="667" hidden="1" customWidth="1"/>
    <col min="7925" max="7925" width="11.42578125" style="667" customWidth="1"/>
    <col min="7926" max="7928" width="0" style="667" hidden="1" customWidth="1"/>
    <col min="7929" max="7929" width="19" style="667" customWidth="1"/>
    <col min="7930" max="7930" width="17.28515625" style="667" customWidth="1"/>
    <col min="7931" max="7931" width="19.7109375" style="667" customWidth="1"/>
    <col min="7932" max="7932" width="20.7109375" style="667" customWidth="1"/>
    <col min="7933" max="7933" width="13.140625" style="667" bestFit="1" customWidth="1"/>
    <col min="7934" max="7934" width="21.5703125" style="667" customWidth="1"/>
    <col min="7935" max="7935" width="16" style="667" bestFit="1" customWidth="1"/>
    <col min="7936" max="7936" width="13.140625" style="667" bestFit="1" customWidth="1"/>
    <col min="7937" max="7937" width="38.28515625" style="667" bestFit="1" customWidth="1"/>
    <col min="7938" max="7938" width="1.28515625" style="667" customWidth="1"/>
    <col min="7939" max="7939" width="0" style="667" hidden="1" customWidth="1"/>
    <col min="7940" max="8164" width="11.42578125" style="667"/>
    <col min="8165" max="8165" width="1.42578125" style="667" customWidth="1"/>
    <col min="8166" max="8166" width="7.5703125" style="667" customWidth="1"/>
    <col min="8167" max="8167" width="4.85546875" style="667" customWidth="1"/>
    <col min="8168" max="8168" width="8" style="667" customWidth="1"/>
    <col min="8169" max="8169" width="8.140625" style="667" customWidth="1"/>
    <col min="8170" max="8170" width="7.28515625" style="667" customWidth="1"/>
    <col min="8171" max="8171" width="20.7109375" style="667" customWidth="1"/>
    <col min="8172" max="8172" width="15" style="667" customWidth="1"/>
    <col min="8173" max="8173" width="0.140625" style="667" customWidth="1"/>
    <col min="8174" max="8174" width="0" style="667" hidden="1" customWidth="1"/>
    <col min="8175" max="8175" width="78.85546875" style="667" customWidth="1"/>
    <col min="8176" max="8176" width="14.140625" style="667" customWidth="1"/>
    <col min="8177" max="8177" width="0.28515625" style="667" customWidth="1"/>
    <col min="8178" max="8178" width="11.7109375" style="667" customWidth="1"/>
    <col min="8179" max="8179" width="8.7109375" style="667" customWidth="1"/>
    <col min="8180" max="8180" width="0" style="667" hidden="1" customWidth="1"/>
    <col min="8181" max="8181" width="11.42578125" style="667" customWidth="1"/>
    <col min="8182" max="8184" width="0" style="667" hidden="1" customWidth="1"/>
    <col min="8185" max="8185" width="19" style="667" customWidth="1"/>
    <col min="8186" max="8186" width="17.28515625" style="667" customWidth="1"/>
    <col min="8187" max="8187" width="19.7109375" style="667" customWidth="1"/>
    <col min="8188" max="8188" width="20.7109375" style="667" customWidth="1"/>
    <col min="8189" max="8189" width="13.140625" style="667" bestFit="1" customWidth="1"/>
    <col min="8190" max="8190" width="21.5703125" style="667" customWidth="1"/>
    <col min="8191" max="8191" width="16" style="667" bestFit="1" customWidth="1"/>
    <col min="8192" max="8192" width="13.140625" style="667" bestFit="1" customWidth="1"/>
    <col min="8193" max="8193" width="38.28515625" style="667" bestFit="1" customWidth="1"/>
    <col min="8194" max="8194" width="1.28515625" style="667" customWidth="1"/>
    <col min="8195" max="8195" width="0" style="667" hidden="1" customWidth="1"/>
    <col min="8196" max="8420" width="11.42578125" style="667"/>
    <col min="8421" max="8421" width="1.42578125" style="667" customWidth="1"/>
    <col min="8422" max="8422" width="7.5703125" style="667" customWidth="1"/>
    <col min="8423" max="8423" width="4.85546875" style="667" customWidth="1"/>
    <col min="8424" max="8424" width="8" style="667" customWidth="1"/>
    <col min="8425" max="8425" width="8.140625" style="667" customWidth="1"/>
    <col min="8426" max="8426" width="7.28515625" style="667" customWidth="1"/>
    <col min="8427" max="8427" width="20.7109375" style="667" customWidth="1"/>
    <col min="8428" max="8428" width="15" style="667" customWidth="1"/>
    <col min="8429" max="8429" width="0.140625" style="667" customWidth="1"/>
    <col min="8430" max="8430" width="0" style="667" hidden="1" customWidth="1"/>
    <col min="8431" max="8431" width="78.85546875" style="667" customWidth="1"/>
    <col min="8432" max="8432" width="14.140625" style="667" customWidth="1"/>
    <col min="8433" max="8433" width="0.28515625" style="667" customWidth="1"/>
    <col min="8434" max="8434" width="11.7109375" style="667" customWidth="1"/>
    <col min="8435" max="8435" width="8.7109375" style="667" customWidth="1"/>
    <col min="8436" max="8436" width="0" style="667" hidden="1" customWidth="1"/>
    <col min="8437" max="8437" width="11.42578125" style="667" customWidth="1"/>
    <col min="8438" max="8440" width="0" style="667" hidden="1" customWidth="1"/>
    <col min="8441" max="8441" width="19" style="667" customWidth="1"/>
    <col min="8442" max="8442" width="17.28515625" style="667" customWidth="1"/>
    <col min="8443" max="8443" width="19.7109375" style="667" customWidth="1"/>
    <col min="8444" max="8444" width="20.7109375" style="667" customWidth="1"/>
    <col min="8445" max="8445" width="13.140625" style="667" bestFit="1" customWidth="1"/>
    <col min="8446" max="8446" width="21.5703125" style="667" customWidth="1"/>
    <col min="8447" max="8447" width="16" style="667" bestFit="1" customWidth="1"/>
    <col min="8448" max="8448" width="13.140625" style="667" bestFit="1" customWidth="1"/>
    <col min="8449" max="8449" width="38.28515625" style="667" bestFit="1" customWidth="1"/>
    <col min="8450" max="8450" width="1.28515625" style="667" customWidth="1"/>
    <col min="8451" max="8451" width="0" style="667" hidden="1" customWidth="1"/>
    <col min="8452" max="8676" width="11.42578125" style="667"/>
    <col min="8677" max="8677" width="1.42578125" style="667" customWidth="1"/>
    <col min="8678" max="8678" width="7.5703125" style="667" customWidth="1"/>
    <col min="8679" max="8679" width="4.85546875" style="667" customWidth="1"/>
    <col min="8680" max="8680" width="8" style="667" customWidth="1"/>
    <col min="8681" max="8681" width="8.140625" style="667" customWidth="1"/>
    <col min="8682" max="8682" width="7.28515625" style="667" customWidth="1"/>
    <col min="8683" max="8683" width="20.7109375" style="667" customWidth="1"/>
    <col min="8684" max="8684" width="15" style="667" customWidth="1"/>
    <col min="8685" max="8685" width="0.140625" style="667" customWidth="1"/>
    <col min="8686" max="8686" width="0" style="667" hidden="1" customWidth="1"/>
    <col min="8687" max="8687" width="78.85546875" style="667" customWidth="1"/>
    <col min="8688" max="8688" width="14.140625" style="667" customWidth="1"/>
    <col min="8689" max="8689" width="0.28515625" style="667" customWidth="1"/>
    <col min="8690" max="8690" width="11.7109375" style="667" customWidth="1"/>
    <col min="8691" max="8691" width="8.7109375" style="667" customWidth="1"/>
    <col min="8692" max="8692" width="0" style="667" hidden="1" customWidth="1"/>
    <col min="8693" max="8693" width="11.42578125" style="667" customWidth="1"/>
    <col min="8694" max="8696" width="0" style="667" hidden="1" customWidth="1"/>
    <col min="8697" max="8697" width="19" style="667" customWidth="1"/>
    <col min="8698" max="8698" width="17.28515625" style="667" customWidth="1"/>
    <col min="8699" max="8699" width="19.7109375" style="667" customWidth="1"/>
    <col min="8700" max="8700" width="20.7109375" style="667" customWidth="1"/>
    <col min="8701" max="8701" width="13.140625" style="667" bestFit="1" customWidth="1"/>
    <col min="8702" max="8702" width="21.5703125" style="667" customWidth="1"/>
    <col min="8703" max="8703" width="16" style="667" bestFit="1" customWidth="1"/>
    <col min="8704" max="8704" width="13.140625" style="667" bestFit="1" customWidth="1"/>
    <col min="8705" max="8705" width="38.28515625" style="667" bestFit="1" customWidth="1"/>
    <col min="8706" max="8706" width="1.28515625" style="667" customWidth="1"/>
    <col min="8707" max="8707" width="0" style="667" hidden="1" customWidth="1"/>
    <col min="8708" max="8932" width="11.42578125" style="667"/>
    <col min="8933" max="8933" width="1.42578125" style="667" customWidth="1"/>
    <col min="8934" max="8934" width="7.5703125" style="667" customWidth="1"/>
    <col min="8935" max="8935" width="4.85546875" style="667" customWidth="1"/>
    <col min="8936" max="8936" width="8" style="667" customWidth="1"/>
    <col min="8937" max="8937" width="8.140625" style="667" customWidth="1"/>
    <col min="8938" max="8938" width="7.28515625" style="667" customWidth="1"/>
    <col min="8939" max="8939" width="20.7109375" style="667" customWidth="1"/>
    <col min="8940" max="8940" width="15" style="667" customWidth="1"/>
    <col min="8941" max="8941" width="0.140625" style="667" customWidth="1"/>
    <col min="8942" max="8942" width="0" style="667" hidden="1" customWidth="1"/>
    <col min="8943" max="8943" width="78.85546875" style="667" customWidth="1"/>
    <col min="8944" max="8944" width="14.140625" style="667" customWidth="1"/>
    <col min="8945" max="8945" width="0.28515625" style="667" customWidth="1"/>
    <col min="8946" max="8946" width="11.7109375" style="667" customWidth="1"/>
    <col min="8947" max="8947" width="8.7109375" style="667" customWidth="1"/>
    <col min="8948" max="8948" width="0" style="667" hidden="1" customWidth="1"/>
    <col min="8949" max="8949" width="11.42578125" style="667" customWidth="1"/>
    <col min="8950" max="8952" width="0" style="667" hidden="1" customWidth="1"/>
    <col min="8953" max="8953" width="19" style="667" customWidth="1"/>
    <col min="8954" max="8954" width="17.28515625" style="667" customWidth="1"/>
    <col min="8955" max="8955" width="19.7109375" style="667" customWidth="1"/>
    <col min="8956" max="8956" width="20.7109375" style="667" customWidth="1"/>
    <col min="8957" max="8957" width="13.140625" style="667" bestFit="1" customWidth="1"/>
    <col min="8958" max="8958" width="21.5703125" style="667" customWidth="1"/>
    <col min="8959" max="8959" width="16" style="667" bestFit="1" customWidth="1"/>
    <col min="8960" max="8960" width="13.140625" style="667" bestFit="1" customWidth="1"/>
    <col min="8961" max="8961" width="38.28515625" style="667" bestFit="1" customWidth="1"/>
    <col min="8962" max="8962" width="1.28515625" style="667" customWidth="1"/>
    <col min="8963" max="8963" width="0" style="667" hidden="1" customWidth="1"/>
    <col min="8964" max="9188" width="11.42578125" style="667"/>
    <col min="9189" max="9189" width="1.42578125" style="667" customWidth="1"/>
    <col min="9190" max="9190" width="7.5703125" style="667" customWidth="1"/>
    <col min="9191" max="9191" width="4.85546875" style="667" customWidth="1"/>
    <col min="9192" max="9192" width="8" style="667" customWidth="1"/>
    <col min="9193" max="9193" width="8.140625" style="667" customWidth="1"/>
    <col min="9194" max="9194" width="7.28515625" style="667" customWidth="1"/>
    <col min="9195" max="9195" width="20.7109375" style="667" customWidth="1"/>
    <col min="9196" max="9196" width="15" style="667" customWidth="1"/>
    <col min="9197" max="9197" width="0.140625" style="667" customWidth="1"/>
    <col min="9198" max="9198" width="0" style="667" hidden="1" customWidth="1"/>
    <col min="9199" max="9199" width="78.85546875" style="667" customWidth="1"/>
    <col min="9200" max="9200" width="14.140625" style="667" customWidth="1"/>
    <col min="9201" max="9201" width="0.28515625" style="667" customWidth="1"/>
    <col min="9202" max="9202" width="11.7109375" style="667" customWidth="1"/>
    <col min="9203" max="9203" width="8.7109375" style="667" customWidth="1"/>
    <col min="9204" max="9204" width="0" style="667" hidden="1" customWidth="1"/>
    <col min="9205" max="9205" width="11.42578125" style="667" customWidth="1"/>
    <col min="9206" max="9208" width="0" style="667" hidden="1" customWidth="1"/>
    <col min="9209" max="9209" width="19" style="667" customWidth="1"/>
    <col min="9210" max="9210" width="17.28515625" style="667" customWidth="1"/>
    <col min="9211" max="9211" width="19.7109375" style="667" customWidth="1"/>
    <col min="9212" max="9212" width="20.7109375" style="667" customWidth="1"/>
    <col min="9213" max="9213" width="13.140625" style="667" bestFit="1" customWidth="1"/>
    <col min="9214" max="9214" width="21.5703125" style="667" customWidth="1"/>
    <col min="9215" max="9215" width="16" style="667" bestFit="1" customWidth="1"/>
    <col min="9216" max="9216" width="13.140625" style="667" bestFit="1" customWidth="1"/>
    <col min="9217" max="9217" width="38.28515625" style="667" bestFit="1" customWidth="1"/>
    <col min="9218" max="9218" width="1.28515625" style="667" customWidth="1"/>
    <col min="9219" max="9219" width="0" style="667" hidden="1" customWidth="1"/>
    <col min="9220" max="9444" width="11.42578125" style="667"/>
    <col min="9445" max="9445" width="1.42578125" style="667" customWidth="1"/>
    <col min="9446" max="9446" width="7.5703125" style="667" customWidth="1"/>
    <col min="9447" max="9447" width="4.85546875" style="667" customWidth="1"/>
    <col min="9448" max="9448" width="8" style="667" customWidth="1"/>
    <col min="9449" max="9449" width="8.140625" style="667" customWidth="1"/>
    <col min="9450" max="9450" width="7.28515625" style="667" customWidth="1"/>
    <col min="9451" max="9451" width="20.7109375" style="667" customWidth="1"/>
    <col min="9452" max="9452" width="15" style="667" customWidth="1"/>
    <col min="9453" max="9453" width="0.140625" style="667" customWidth="1"/>
    <col min="9454" max="9454" width="0" style="667" hidden="1" customWidth="1"/>
    <col min="9455" max="9455" width="78.85546875" style="667" customWidth="1"/>
    <col min="9456" max="9456" width="14.140625" style="667" customWidth="1"/>
    <col min="9457" max="9457" width="0.28515625" style="667" customWidth="1"/>
    <col min="9458" max="9458" width="11.7109375" style="667" customWidth="1"/>
    <col min="9459" max="9459" width="8.7109375" style="667" customWidth="1"/>
    <col min="9460" max="9460" width="0" style="667" hidden="1" customWidth="1"/>
    <col min="9461" max="9461" width="11.42578125" style="667" customWidth="1"/>
    <col min="9462" max="9464" width="0" style="667" hidden="1" customWidth="1"/>
    <col min="9465" max="9465" width="19" style="667" customWidth="1"/>
    <col min="9466" max="9466" width="17.28515625" style="667" customWidth="1"/>
    <col min="9467" max="9467" width="19.7109375" style="667" customWidth="1"/>
    <col min="9468" max="9468" width="20.7109375" style="667" customWidth="1"/>
    <col min="9469" max="9469" width="13.140625" style="667" bestFit="1" customWidth="1"/>
    <col min="9470" max="9470" width="21.5703125" style="667" customWidth="1"/>
    <col min="9471" max="9471" width="16" style="667" bestFit="1" customWidth="1"/>
    <col min="9472" max="9472" width="13.140625" style="667" bestFit="1" customWidth="1"/>
    <col min="9473" max="9473" width="38.28515625" style="667" bestFit="1" customWidth="1"/>
    <col min="9474" max="9474" width="1.28515625" style="667" customWidth="1"/>
    <col min="9475" max="9475" width="0" style="667" hidden="1" customWidth="1"/>
    <col min="9476" max="9700" width="11.42578125" style="667"/>
    <col min="9701" max="9701" width="1.42578125" style="667" customWidth="1"/>
    <col min="9702" max="9702" width="7.5703125" style="667" customWidth="1"/>
    <col min="9703" max="9703" width="4.85546875" style="667" customWidth="1"/>
    <col min="9704" max="9704" width="8" style="667" customWidth="1"/>
    <col min="9705" max="9705" width="8.140625" style="667" customWidth="1"/>
    <col min="9706" max="9706" width="7.28515625" style="667" customWidth="1"/>
    <col min="9707" max="9707" width="20.7109375" style="667" customWidth="1"/>
    <col min="9708" max="9708" width="15" style="667" customWidth="1"/>
    <col min="9709" max="9709" width="0.140625" style="667" customWidth="1"/>
    <col min="9710" max="9710" width="0" style="667" hidden="1" customWidth="1"/>
    <col min="9711" max="9711" width="78.85546875" style="667" customWidth="1"/>
    <col min="9712" max="9712" width="14.140625" style="667" customWidth="1"/>
    <col min="9713" max="9713" width="0.28515625" style="667" customWidth="1"/>
    <col min="9714" max="9714" width="11.7109375" style="667" customWidth="1"/>
    <col min="9715" max="9715" width="8.7109375" style="667" customWidth="1"/>
    <col min="9716" max="9716" width="0" style="667" hidden="1" customWidth="1"/>
    <col min="9717" max="9717" width="11.42578125" style="667" customWidth="1"/>
    <col min="9718" max="9720" width="0" style="667" hidden="1" customWidth="1"/>
    <col min="9721" max="9721" width="19" style="667" customWidth="1"/>
    <col min="9722" max="9722" width="17.28515625" style="667" customWidth="1"/>
    <col min="9723" max="9723" width="19.7109375" style="667" customWidth="1"/>
    <col min="9724" max="9724" width="20.7109375" style="667" customWidth="1"/>
    <col min="9725" max="9725" width="13.140625" style="667" bestFit="1" customWidth="1"/>
    <col min="9726" max="9726" width="21.5703125" style="667" customWidth="1"/>
    <col min="9727" max="9727" width="16" style="667" bestFit="1" customWidth="1"/>
    <col min="9728" max="9728" width="13.140625" style="667" bestFit="1" customWidth="1"/>
    <col min="9729" max="9729" width="38.28515625" style="667" bestFit="1" customWidth="1"/>
    <col min="9730" max="9730" width="1.28515625" style="667" customWidth="1"/>
    <col min="9731" max="9731" width="0" style="667" hidden="1" customWidth="1"/>
    <col min="9732" max="9956" width="11.42578125" style="667"/>
    <col min="9957" max="9957" width="1.42578125" style="667" customWidth="1"/>
    <col min="9958" max="9958" width="7.5703125" style="667" customWidth="1"/>
    <col min="9959" max="9959" width="4.85546875" style="667" customWidth="1"/>
    <col min="9960" max="9960" width="8" style="667" customWidth="1"/>
    <col min="9961" max="9961" width="8.140625" style="667" customWidth="1"/>
    <col min="9962" max="9962" width="7.28515625" style="667" customWidth="1"/>
    <col min="9963" max="9963" width="20.7109375" style="667" customWidth="1"/>
    <col min="9964" max="9964" width="15" style="667" customWidth="1"/>
    <col min="9965" max="9965" width="0.140625" style="667" customWidth="1"/>
    <col min="9966" max="9966" width="0" style="667" hidden="1" customWidth="1"/>
    <col min="9967" max="9967" width="78.85546875" style="667" customWidth="1"/>
    <col min="9968" max="9968" width="14.140625" style="667" customWidth="1"/>
    <col min="9969" max="9969" width="0.28515625" style="667" customWidth="1"/>
    <col min="9970" max="9970" width="11.7109375" style="667" customWidth="1"/>
    <col min="9971" max="9971" width="8.7109375" style="667" customWidth="1"/>
    <col min="9972" max="9972" width="0" style="667" hidden="1" customWidth="1"/>
    <col min="9973" max="9973" width="11.42578125" style="667" customWidth="1"/>
    <col min="9974" max="9976" width="0" style="667" hidden="1" customWidth="1"/>
    <col min="9977" max="9977" width="19" style="667" customWidth="1"/>
    <col min="9978" max="9978" width="17.28515625" style="667" customWidth="1"/>
    <col min="9979" max="9979" width="19.7109375" style="667" customWidth="1"/>
    <col min="9980" max="9980" width="20.7109375" style="667" customWidth="1"/>
    <col min="9981" max="9981" width="13.140625" style="667" bestFit="1" customWidth="1"/>
    <col min="9982" max="9982" width="21.5703125" style="667" customWidth="1"/>
    <col min="9983" max="9983" width="16" style="667" bestFit="1" customWidth="1"/>
    <col min="9984" max="9984" width="13.140625" style="667" bestFit="1" customWidth="1"/>
    <col min="9985" max="9985" width="38.28515625" style="667" bestFit="1" customWidth="1"/>
    <col min="9986" max="9986" width="1.28515625" style="667" customWidth="1"/>
    <col min="9987" max="9987" width="0" style="667" hidden="1" customWidth="1"/>
    <col min="9988" max="10212" width="11.42578125" style="667"/>
    <col min="10213" max="10213" width="1.42578125" style="667" customWidth="1"/>
    <col min="10214" max="10214" width="7.5703125" style="667" customWidth="1"/>
    <col min="10215" max="10215" width="4.85546875" style="667" customWidth="1"/>
    <col min="10216" max="10216" width="8" style="667" customWidth="1"/>
    <col min="10217" max="10217" width="8.140625" style="667" customWidth="1"/>
    <col min="10218" max="10218" width="7.28515625" style="667" customWidth="1"/>
    <col min="10219" max="10219" width="20.7109375" style="667" customWidth="1"/>
    <col min="10220" max="10220" width="15" style="667" customWidth="1"/>
    <col min="10221" max="10221" width="0.140625" style="667" customWidth="1"/>
    <col min="10222" max="10222" width="0" style="667" hidden="1" customWidth="1"/>
    <col min="10223" max="10223" width="78.85546875" style="667" customWidth="1"/>
    <col min="10224" max="10224" width="14.140625" style="667" customWidth="1"/>
    <col min="10225" max="10225" width="0.28515625" style="667" customWidth="1"/>
    <col min="10226" max="10226" width="11.7109375" style="667" customWidth="1"/>
    <col min="10227" max="10227" width="8.7109375" style="667" customWidth="1"/>
    <col min="10228" max="10228" width="0" style="667" hidden="1" customWidth="1"/>
    <col min="10229" max="10229" width="11.42578125" style="667" customWidth="1"/>
    <col min="10230" max="10232" width="0" style="667" hidden="1" customWidth="1"/>
    <col min="10233" max="10233" width="19" style="667" customWidth="1"/>
    <col min="10234" max="10234" width="17.28515625" style="667" customWidth="1"/>
    <col min="10235" max="10235" width="19.7109375" style="667" customWidth="1"/>
    <col min="10236" max="10236" width="20.7109375" style="667" customWidth="1"/>
    <col min="10237" max="10237" width="13.140625" style="667" bestFit="1" customWidth="1"/>
    <col min="10238" max="10238" width="21.5703125" style="667" customWidth="1"/>
    <col min="10239" max="10239" width="16" style="667" bestFit="1" customWidth="1"/>
    <col min="10240" max="10240" width="13.140625" style="667" bestFit="1" customWidth="1"/>
    <col min="10241" max="10241" width="38.28515625" style="667" bestFit="1" customWidth="1"/>
    <col min="10242" max="10242" width="1.28515625" style="667" customWidth="1"/>
    <col min="10243" max="10243" width="0" style="667" hidden="1" customWidth="1"/>
    <col min="10244" max="10468" width="11.42578125" style="667"/>
    <col min="10469" max="10469" width="1.42578125" style="667" customWidth="1"/>
    <col min="10470" max="10470" width="7.5703125" style="667" customWidth="1"/>
    <col min="10471" max="10471" width="4.85546875" style="667" customWidth="1"/>
    <col min="10472" max="10472" width="8" style="667" customWidth="1"/>
    <col min="10473" max="10473" width="8.140625" style="667" customWidth="1"/>
    <col min="10474" max="10474" width="7.28515625" style="667" customWidth="1"/>
    <col min="10475" max="10475" width="20.7109375" style="667" customWidth="1"/>
    <col min="10476" max="10476" width="15" style="667" customWidth="1"/>
    <col min="10477" max="10477" width="0.140625" style="667" customWidth="1"/>
    <col min="10478" max="10478" width="0" style="667" hidden="1" customWidth="1"/>
    <col min="10479" max="10479" width="78.85546875" style="667" customWidth="1"/>
    <col min="10480" max="10480" width="14.140625" style="667" customWidth="1"/>
    <col min="10481" max="10481" width="0.28515625" style="667" customWidth="1"/>
    <col min="10482" max="10482" width="11.7109375" style="667" customWidth="1"/>
    <col min="10483" max="10483" width="8.7109375" style="667" customWidth="1"/>
    <col min="10484" max="10484" width="0" style="667" hidden="1" customWidth="1"/>
    <col min="10485" max="10485" width="11.42578125" style="667" customWidth="1"/>
    <col min="10486" max="10488" width="0" style="667" hidden="1" customWidth="1"/>
    <col min="10489" max="10489" width="19" style="667" customWidth="1"/>
    <col min="10490" max="10490" width="17.28515625" style="667" customWidth="1"/>
    <col min="10491" max="10491" width="19.7109375" style="667" customWidth="1"/>
    <col min="10492" max="10492" width="20.7109375" style="667" customWidth="1"/>
    <col min="10493" max="10493" width="13.140625" style="667" bestFit="1" customWidth="1"/>
    <col min="10494" max="10494" width="21.5703125" style="667" customWidth="1"/>
    <col min="10495" max="10495" width="16" style="667" bestFit="1" customWidth="1"/>
    <col min="10496" max="10496" width="13.140625" style="667" bestFit="1" customWidth="1"/>
    <col min="10497" max="10497" width="38.28515625" style="667" bestFit="1" customWidth="1"/>
    <col min="10498" max="10498" width="1.28515625" style="667" customWidth="1"/>
    <col min="10499" max="10499" width="0" style="667" hidden="1" customWidth="1"/>
    <col min="10500" max="10724" width="11.42578125" style="667"/>
    <col min="10725" max="10725" width="1.42578125" style="667" customWidth="1"/>
    <col min="10726" max="10726" width="7.5703125" style="667" customWidth="1"/>
    <col min="10727" max="10727" width="4.85546875" style="667" customWidth="1"/>
    <col min="10728" max="10728" width="8" style="667" customWidth="1"/>
    <col min="10729" max="10729" width="8.140625" style="667" customWidth="1"/>
    <col min="10730" max="10730" width="7.28515625" style="667" customWidth="1"/>
    <col min="10731" max="10731" width="20.7109375" style="667" customWidth="1"/>
    <col min="10732" max="10732" width="15" style="667" customWidth="1"/>
    <col min="10733" max="10733" width="0.140625" style="667" customWidth="1"/>
    <col min="10734" max="10734" width="0" style="667" hidden="1" customWidth="1"/>
    <col min="10735" max="10735" width="78.85546875" style="667" customWidth="1"/>
    <col min="10736" max="10736" width="14.140625" style="667" customWidth="1"/>
    <col min="10737" max="10737" width="0.28515625" style="667" customWidth="1"/>
    <col min="10738" max="10738" width="11.7109375" style="667" customWidth="1"/>
    <col min="10739" max="10739" width="8.7109375" style="667" customWidth="1"/>
    <col min="10740" max="10740" width="0" style="667" hidden="1" customWidth="1"/>
    <col min="10741" max="10741" width="11.42578125" style="667" customWidth="1"/>
    <col min="10742" max="10744" width="0" style="667" hidden="1" customWidth="1"/>
    <col min="10745" max="10745" width="19" style="667" customWidth="1"/>
    <col min="10746" max="10746" width="17.28515625" style="667" customWidth="1"/>
    <col min="10747" max="10747" width="19.7109375" style="667" customWidth="1"/>
    <col min="10748" max="10748" width="20.7109375" style="667" customWidth="1"/>
    <col min="10749" max="10749" width="13.140625" style="667" bestFit="1" customWidth="1"/>
    <col min="10750" max="10750" width="21.5703125" style="667" customWidth="1"/>
    <col min="10751" max="10751" width="16" style="667" bestFit="1" customWidth="1"/>
    <col min="10752" max="10752" width="13.140625" style="667" bestFit="1" customWidth="1"/>
    <col min="10753" max="10753" width="38.28515625" style="667" bestFit="1" customWidth="1"/>
    <col min="10754" max="10754" width="1.28515625" style="667" customWidth="1"/>
    <col min="10755" max="10755" width="0" style="667" hidden="1" customWidth="1"/>
    <col min="10756" max="10980" width="11.42578125" style="667"/>
    <col min="10981" max="10981" width="1.42578125" style="667" customWidth="1"/>
    <col min="10982" max="10982" width="7.5703125" style="667" customWidth="1"/>
    <col min="10983" max="10983" width="4.85546875" style="667" customWidth="1"/>
    <col min="10984" max="10984" width="8" style="667" customWidth="1"/>
    <col min="10985" max="10985" width="8.140625" style="667" customWidth="1"/>
    <col min="10986" max="10986" width="7.28515625" style="667" customWidth="1"/>
    <col min="10987" max="10987" width="20.7109375" style="667" customWidth="1"/>
    <col min="10988" max="10988" width="15" style="667" customWidth="1"/>
    <col min="10989" max="10989" width="0.140625" style="667" customWidth="1"/>
    <col min="10990" max="10990" width="0" style="667" hidden="1" customWidth="1"/>
    <col min="10991" max="10991" width="78.85546875" style="667" customWidth="1"/>
    <col min="10992" max="10992" width="14.140625" style="667" customWidth="1"/>
    <col min="10993" max="10993" width="0.28515625" style="667" customWidth="1"/>
    <col min="10994" max="10994" width="11.7109375" style="667" customWidth="1"/>
    <col min="10995" max="10995" width="8.7109375" style="667" customWidth="1"/>
    <col min="10996" max="10996" width="0" style="667" hidden="1" customWidth="1"/>
    <col min="10997" max="10997" width="11.42578125" style="667" customWidth="1"/>
    <col min="10998" max="11000" width="0" style="667" hidden="1" customWidth="1"/>
    <col min="11001" max="11001" width="19" style="667" customWidth="1"/>
    <col min="11002" max="11002" width="17.28515625" style="667" customWidth="1"/>
    <col min="11003" max="11003" width="19.7109375" style="667" customWidth="1"/>
    <col min="11004" max="11004" width="20.7109375" style="667" customWidth="1"/>
    <col min="11005" max="11005" width="13.140625" style="667" bestFit="1" customWidth="1"/>
    <col min="11006" max="11006" width="21.5703125" style="667" customWidth="1"/>
    <col min="11007" max="11007" width="16" style="667" bestFit="1" customWidth="1"/>
    <col min="11008" max="11008" width="13.140625" style="667" bestFit="1" customWidth="1"/>
    <col min="11009" max="11009" width="38.28515625" style="667" bestFit="1" customWidth="1"/>
    <col min="11010" max="11010" width="1.28515625" style="667" customWidth="1"/>
    <col min="11011" max="11011" width="0" style="667" hidden="1" customWidth="1"/>
    <col min="11012" max="11236" width="11.42578125" style="667"/>
    <col min="11237" max="11237" width="1.42578125" style="667" customWidth="1"/>
    <col min="11238" max="11238" width="7.5703125" style="667" customWidth="1"/>
    <col min="11239" max="11239" width="4.85546875" style="667" customWidth="1"/>
    <col min="11240" max="11240" width="8" style="667" customWidth="1"/>
    <col min="11241" max="11241" width="8.140625" style="667" customWidth="1"/>
    <col min="11242" max="11242" width="7.28515625" style="667" customWidth="1"/>
    <col min="11243" max="11243" width="20.7109375" style="667" customWidth="1"/>
    <col min="11244" max="11244" width="15" style="667" customWidth="1"/>
    <col min="11245" max="11245" width="0.140625" style="667" customWidth="1"/>
    <col min="11246" max="11246" width="0" style="667" hidden="1" customWidth="1"/>
    <col min="11247" max="11247" width="78.85546875" style="667" customWidth="1"/>
    <col min="11248" max="11248" width="14.140625" style="667" customWidth="1"/>
    <col min="11249" max="11249" width="0.28515625" style="667" customWidth="1"/>
    <col min="11250" max="11250" width="11.7109375" style="667" customWidth="1"/>
    <col min="11251" max="11251" width="8.7109375" style="667" customWidth="1"/>
    <col min="11252" max="11252" width="0" style="667" hidden="1" customWidth="1"/>
    <col min="11253" max="11253" width="11.42578125" style="667" customWidth="1"/>
    <col min="11254" max="11256" width="0" style="667" hidden="1" customWidth="1"/>
    <col min="11257" max="11257" width="19" style="667" customWidth="1"/>
    <col min="11258" max="11258" width="17.28515625" style="667" customWidth="1"/>
    <col min="11259" max="11259" width="19.7109375" style="667" customWidth="1"/>
    <col min="11260" max="11260" width="20.7109375" style="667" customWidth="1"/>
    <col min="11261" max="11261" width="13.140625" style="667" bestFit="1" customWidth="1"/>
    <col min="11262" max="11262" width="21.5703125" style="667" customWidth="1"/>
    <col min="11263" max="11263" width="16" style="667" bestFit="1" customWidth="1"/>
    <col min="11264" max="11264" width="13.140625" style="667" bestFit="1" customWidth="1"/>
    <col min="11265" max="11265" width="38.28515625" style="667" bestFit="1" customWidth="1"/>
    <col min="11266" max="11266" width="1.28515625" style="667" customWidth="1"/>
    <col min="11267" max="11267" width="0" style="667" hidden="1" customWidth="1"/>
    <col min="11268" max="11492" width="11.42578125" style="667"/>
    <col min="11493" max="11493" width="1.42578125" style="667" customWidth="1"/>
    <col min="11494" max="11494" width="7.5703125" style="667" customWidth="1"/>
    <col min="11495" max="11495" width="4.85546875" style="667" customWidth="1"/>
    <col min="11496" max="11496" width="8" style="667" customWidth="1"/>
    <col min="11497" max="11497" width="8.140625" style="667" customWidth="1"/>
    <col min="11498" max="11498" width="7.28515625" style="667" customWidth="1"/>
    <col min="11499" max="11499" width="20.7109375" style="667" customWidth="1"/>
    <col min="11500" max="11500" width="15" style="667" customWidth="1"/>
    <col min="11501" max="11501" width="0.140625" style="667" customWidth="1"/>
    <col min="11502" max="11502" width="0" style="667" hidden="1" customWidth="1"/>
    <col min="11503" max="11503" width="78.85546875" style="667" customWidth="1"/>
    <col min="11504" max="11504" width="14.140625" style="667" customWidth="1"/>
    <col min="11505" max="11505" width="0.28515625" style="667" customWidth="1"/>
    <col min="11506" max="11506" width="11.7109375" style="667" customWidth="1"/>
    <col min="11507" max="11507" width="8.7109375" style="667" customWidth="1"/>
    <col min="11508" max="11508" width="0" style="667" hidden="1" customWidth="1"/>
    <col min="11509" max="11509" width="11.42578125" style="667" customWidth="1"/>
    <col min="11510" max="11512" width="0" style="667" hidden="1" customWidth="1"/>
    <col min="11513" max="11513" width="19" style="667" customWidth="1"/>
    <col min="11514" max="11514" width="17.28515625" style="667" customWidth="1"/>
    <col min="11515" max="11515" width="19.7109375" style="667" customWidth="1"/>
    <col min="11516" max="11516" width="20.7109375" style="667" customWidth="1"/>
    <col min="11517" max="11517" width="13.140625" style="667" bestFit="1" customWidth="1"/>
    <col min="11518" max="11518" width="21.5703125" style="667" customWidth="1"/>
    <col min="11519" max="11519" width="16" style="667" bestFit="1" customWidth="1"/>
    <col min="11520" max="11520" width="13.140625" style="667" bestFit="1" customWidth="1"/>
    <col min="11521" max="11521" width="38.28515625" style="667" bestFit="1" customWidth="1"/>
    <col min="11522" max="11522" width="1.28515625" style="667" customWidth="1"/>
    <col min="11523" max="11523" width="0" style="667" hidden="1" customWidth="1"/>
    <col min="11524" max="11748" width="11.42578125" style="667"/>
    <col min="11749" max="11749" width="1.42578125" style="667" customWidth="1"/>
    <col min="11750" max="11750" width="7.5703125" style="667" customWidth="1"/>
    <col min="11751" max="11751" width="4.85546875" style="667" customWidth="1"/>
    <col min="11752" max="11752" width="8" style="667" customWidth="1"/>
    <col min="11753" max="11753" width="8.140625" style="667" customWidth="1"/>
    <col min="11754" max="11754" width="7.28515625" style="667" customWidth="1"/>
    <col min="11755" max="11755" width="20.7109375" style="667" customWidth="1"/>
    <col min="11756" max="11756" width="15" style="667" customWidth="1"/>
    <col min="11757" max="11757" width="0.140625" style="667" customWidth="1"/>
    <col min="11758" max="11758" width="0" style="667" hidden="1" customWidth="1"/>
    <col min="11759" max="11759" width="78.85546875" style="667" customWidth="1"/>
    <col min="11760" max="11760" width="14.140625" style="667" customWidth="1"/>
    <col min="11761" max="11761" width="0.28515625" style="667" customWidth="1"/>
    <col min="11762" max="11762" width="11.7109375" style="667" customWidth="1"/>
    <col min="11763" max="11763" width="8.7109375" style="667" customWidth="1"/>
    <col min="11764" max="11764" width="0" style="667" hidden="1" customWidth="1"/>
    <col min="11765" max="11765" width="11.42578125" style="667" customWidth="1"/>
    <col min="11766" max="11768" width="0" style="667" hidden="1" customWidth="1"/>
    <col min="11769" max="11769" width="19" style="667" customWidth="1"/>
    <col min="11770" max="11770" width="17.28515625" style="667" customWidth="1"/>
    <col min="11771" max="11771" width="19.7109375" style="667" customWidth="1"/>
    <col min="11772" max="11772" width="20.7109375" style="667" customWidth="1"/>
    <col min="11773" max="11773" width="13.140625" style="667" bestFit="1" customWidth="1"/>
    <col min="11774" max="11774" width="21.5703125" style="667" customWidth="1"/>
    <col min="11775" max="11775" width="16" style="667" bestFit="1" customWidth="1"/>
    <col min="11776" max="11776" width="13.140625" style="667" bestFit="1" customWidth="1"/>
    <col min="11777" max="11777" width="38.28515625" style="667" bestFit="1" customWidth="1"/>
    <col min="11778" max="11778" width="1.28515625" style="667" customWidth="1"/>
    <col min="11779" max="11779" width="0" style="667" hidden="1" customWidth="1"/>
    <col min="11780" max="12004" width="11.42578125" style="667"/>
    <col min="12005" max="12005" width="1.42578125" style="667" customWidth="1"/>
    <col min="12006" max="12006" width="7.5703125" style="667" customWidth="1"/>
    <col min="12007" max="12007" width="4.85546875" style="667" customWidth="1"/>
    <col min="12008" max="12008" width="8" style="667" customWidth="1"/>
    <col min="12009" max="12009" width="8.140625" style="667" customWidth="1"/>
    <col min="12010" max="12010" width="7.28515625" style="667" customWidth="1"/>
    <col min="12011" max="12011" width="20.7109375" style="667" customWidth="1"/>
    <col min="12012" max="12012" width="15" style="667" customWidth="1"/>
    <col min="12013" max="12013" width="0.140625" style="667" customWidth="1"/>
    <col min="12014" max="12014" width="0" style="667" hidden="1" customWidth="1"/>
    <col min="12015" max="12015" width="78.85546875" style="667" customWidth="1"/>
    <col min="12016" max="12016" width="14.140625" style="667" customWidth="1"/>
    <col min="12017" max="12017" width="0.28515625" style="667" customWidth="1"/>
    <col min="12018" max="12018" width="11.7109375" style="667" customWidth="1"/>
    <col min="12019" max="12019" width="8.7109375" style="667" customWidth="1"/>
    <col min="12020" max="12020" width="0" style="667" hidden="1" customWidth="1"/>
    <col min="12021" max="12021" width="11.42578125" style="667" customWidth="1"/>
    <col min="12022" max="12024" width="0" style="667" hidden="1" customWidth="1"/>
    <col min="12025" max="12025" width="19" style="667" customWidth="1"/>
    <col min="12026" max="12026" width="17.28515625" style="667" customWidth="1"/>
    <col min="12027" max="12027" width="19.7109375" style="667" customWidth="1"/>
    <col min="12028" max="12028" width="20.7109375" style="667" customWidth="1"/>
    <col min="12029" max="12029" width="13.140625" style="667" bestFit="1" customWidth="1"/>
    <col min="12030" max="12030" width="21.5703125" style="667" customWidth="1"/>
    <col min="12031" max="12031" width="16" style="667" bestFit="1" customWidth="1"/>
    <col min="12032" max="12032" width="13.140625" style="667" bestFit="1" customWidth="1"/>
    <col min="12033" max="12033" width="38.28515625" style="667" bestFit="1" customWidth="1"/>
    <col min="12034" max="12034" width="1.28515625" style="667" customWidth="1"/>
    <col min="12035" max="12035" width="0" style="667" hidden="1" customWidth="1"/>
    <col min="12036" max="12260" width="11.42578125" style="667"/>
    <col min="12261" max="12261" width="1.42578125" style="667" customWidth="1"/>
    <col min="12262" max="12262" width="7.5703125" style="667" customWidth="1"/>
    <col min="12263" max="12263" width="4.85546875" style="667" customWidth="1"/>
    <col min="12264" max="12264" width="8" style="667" customWidth="1"/>
    <col min="12265" max="12265" width="8.140625" style="667" customWidth="1"/>
    <col min="12266" max="12266" width="7.28515625" style="667" customWidth="1"/>
    <col min="12267" max="12267" width="20.7109375" style="667" customWidth="1"/>
    <col min="12268" max="12268" width="15" style="667" customWidth="1"/>
    <col min="12269" max="12269" width="0.140625" style="667" customWidth="1"/>
    <col min="12270" max="12270" width="0" style="667" hidden="1" customWidth="1"/>
    <col min="12271" max="12271" width="78.85546875" style="667" customWidth="1"/>
    <col min="12272" max="12272" width="14.140625" style="667" customWidth="1"/>
    <col min="12273" max="12273" width="0.28515625" style="667" customWidth="1"/>
    <col min="12274" max="12274" width="11.7109375" style="667" customWidth="1"/>
    <col min="12275" max="12275" width="8.7109375" style="667" customWidth="1"/>
    <col min="12276" max="12276" width="0" style="667" hidden="1" customWidth="1"/>
    <col min="12277" max="12277" width="11.42578125" style="667" customWidth="1"/>
    <col min="12278" max="12280" width="0" style="667" hidden="1" customWidth="1"/>
    <col min="12281" max="12281" width="19" style="667" customWidth="1"/>
    <col min="12282" max="12282" width="17.28515625" style="667" customWidth="1"/>
    <col min="12283" max="12283" width="19.7109375" style="667" customWidth="1"/>
    <col min="12284" max="12284" width="20.7109375" style="667" customWidth="1"/>
    <col min="12285" max="12285" width="13.140625" style="667" bestFit="1" customWidth="1"/>
    <col min="12286" max="12286" width="21.5703125" style="667" customWidth="1"/>
    <col min="12287" max="12287" width="16" style="667" bestFit="1" customWidth="1"/>
    <col min="12288" max="12288" width="13.140625" style="667" bestFit="1" customWidth="1"/>
    <col min="12289" max="12289" width="38.28515625" style="667" bestFit="1" customWidth="1"/>
    <col min="12290" max="12290" width="1.28515625" style="667" customWidth="1"/>
    <col min="12291" max="12291" width="0" style="667" hidden="1" customWidth="1"/>
    <col min="12292" max="12516" width="11.42578125" style="667"/>
    <col min="12517" max="12517" width="1.42578125" style="667" customWidth="1"/>
    <col min="12518" max="12518" width="7.5703125" style="667" customWidth="1"/>
    <col min="12519" max="12519" width="4.85546875" style="667" customWidth="1"/>
    <col min="12520" max="12520" width="8" style="667" customWidth="1"/>
    <col min="12521" max="12521" width="8.140625" style="667" customWidth="1"/>
    <col min="12522" max="12522" width="7.28515625" style="667" customWidth="1"/>
    <col min="12523" max="12523" width="20.7109375" style="667" customWidth="1"/>
    <col min="12524" max="12524" width="15" style="667" customWidth="1"/>
    <col min="12525" max="12525" width="0.140625" style="667" customWidth="1"/>
    <col min="12526" max="12526" width="0" style="667" hidden="1" customWidth="1"/>
    <col min="12527" max="12527" width="78.85546875" style="667" customWidth="1"/>
    <col min="12528" max="12528" width="14.140625" style="667" customWidth="1"/>
    <col min="12529" max="12529" width="0.28515625" style="667" customWidth="1"/>
    <col min="12530" max="12530" width="11.7109375" style="667" customWidth="1"/>
    <col min="12531" max="12531" width="8.7109375" style="667" customWidth="1"/>
    <col min="12532" max="12532" width="0" style="667" hidden="1" customWidth="1"/>
    <col min="12533" max="12533" width="11.42578125" style="667" customWidth="1"/>
    <col min="12534" max="12536" width="0" style="667" hidden="1" customWidth="1"/>
    <col min="12537" max="12537" width="19" style="667" customWidth="1"/>
    <col min="12538" max="12538" width="17.28515625" style="667" customWidth="1"/>
    <col min="12539" max="12539" width="19.7109375" style="667" customWidth="1"/>
    <col min="12540" max="12540" width="20.7109375" style="667" customWidth="1"/>
    <col min="12541" max="12541" width="13.140625" style="667" bestFit="1" customWidth="1"/>
    <col min="12542" max="12542" width="21.5703125" style="667" customWidth="1"/>
    <col min="12543" max="12543" width="16" style="667" bestFit="1" customWidth="1"/>
    <col min="12544" max="12544" width="13.140625" style="667" bestFit="1" customWidth="1"/>
    <col min="12545" max="12545" width="38.28515625" style="667" bestFit="1" customWidth="1"/>
    <col min="12546" max="12546" width="1.28515625" style="667" customWidth="1"/>
    <col min="12547" max="12547" width="0" style="667" hidden="1" customWidth="1"/>
    <col min="12548" max="12772" width="11.42578125" style="667"/>
    <col min="12773" max="12773" width="1.42578125" style="667" customWidth="1"/>
    <col min="12774" max="12774" width="7.5703125" style="667" customWidth="1"/>
    <col min="12775" max="12775" width="4.85546875" style="667" customWidth="1"/>
    <col min="12776" max="12776" width="8" style="667" customWidth="1"/>
    <col min="12777" max="12777" width="8.140625" style="667" customWidth="1"/>
    <col min="12778" max="12778" width="7.28515625" style="667" customWidth="1"/>
    <col min="12779" max="12779" width="20.7109375" style="667" customWidth="1"/>
    <col min="12780" max="12780" width="15" style="667" customWidth="1"/>
    <col min="12781" max="12781" width="0.140625" style="667" customWidth="1"/>
    <col min="12782" max="12782" width="0" style="667" hidden="1" customWidth="1"/>
    <col min="12783" max="12783" width="78.85546875" style="667" customWidth="1"/>
    <col min="12784" max="12784" width="14.140625" style="667" customWidth="1"/>
    <col min="12785" max="12785" width="0.28515625" style="667" customWidth="1"/>
    <col min="12786" max="12786" width="11.7109375" style="667" customWidth="1"/>
    <col min="12787" max="12787" width="8.7109375" style="667" customWidth="1"/>
    <col min="12788" max="12788" width="0" style="667" hidden="1" customWidth="1"/>
    <col min="12789" max="12789" width="11.42578125" style="667" customWidth="1"/>
    <col min="12790" max="12792" width="0" style="667" hidden="1" customWidth="1"/>
    <col min="12793" max="12793" width="19" style="667" customWidth="1"/>
    <col min="12794" max="12794" width="17.28515625" style="667" customWidth="1"/>
    <col min="12795" max="12795" width="19.7109375" style="667" customWidth="1"/>
    <col min="12796" max="12796" width="20.7109375" style="667" customWidth="1"/>
    <col min="12797" max="12797" width="13.140625" style="667" bestFit="1" customWidth="1"/>
    <col min="12798" max="12798" width="21.5703125" style="667" customWidth="1"/>
    <col min="12799" max="12799" width="16" style="667" bestFit="1" customWidth="1"/>
    <col min="12800" max="12800" width="13.140625" style="667" bestFit="1" customWidth="1"/>
    <col min="12801" max="12801" width="38.28515625" style="667" bestFit="1" customWidth="1"/>
    <col min="12802" max="12802" width="1.28515625" style="667" customWidth="1"/>
    <col min="12803" max="12803" width="0" style="667" hidden="1" customWidth="1"/>
    <col min="12804" max="13028" width="11.42578125" style="667"/>
    <col min="13029" max="13029" width="1.42578125" style="667" customWidth="1"/>
    <col min="13030" max="13030" width="7.5703125" style="667" customWidth="1"/>
    <col min="13031" max="13031" width="4.85546875" style="667" customWidth="1"/>
    <col min="13032" max="13032" width="8" style="667" customWidth="1"/>
    <col min="13033" max="13033" width="8.140625" style="667" customWidth="1"/>
    <col min="13034" max="13034" width="7.28515625" style="667" customWidth="1"/>
    <col min="13035" max="13035" width="20.7109375" style="667" customWidth="1"/>
    <col min="13036" max="13036" width="15" style="667" customWidth="1"/>
    <col min="13037" max="13037" width="0.140625" style="667" customWidth="1"/>
    <col min="13038" max="13038" width="0" style="667" hidden="1" customWidth="1"/>
    <col min="13039" max="13039" width="78.85546875" style="667" customWidth="1"/>
    <col min="13040" max="13040" width="14.140625" style="667" customWidth="1"/>
    <col min="13041" max="13041" width="0.28515625" style="667" customWidth="1"/>
    <col min="13042" max="13042" width="11.7109375" style="667" customWidth="1"/>
    <col min="13043" max="13043" width="8.7109375" style="667" customWidth="1"/>
    <col min="13044" max="13044" width="0" style="667" hidden="1" customWidth="1"/>
    <col min="13045" max="13045" width="11.42578125" style="667" customWidth="1"/>
    <col min="13046" max="13048" width="0" style="667" hidden="1" customWidth="1"/>
    <col min="13049" max="13049" width="19" style="667" customWidth="1"/>
    <col min="13050" max="13050" width="17.28515625" style="667" customWidth="1"/>
    <col min="13051" max="13051" width="19.7109375" style="667" customWidth="1"/>
    <col min="13052" max="13052" width="20.7109375" style="667" customWidth="1"/>
    <col min="13053" max="13053" width="13.140625" style="667" bestFit="1" customWidth="1"/>
    <col min="13054" max="13054" width="21.5703125" style="667" customWidth="1"/>
    <col min="13055" max="13055" width="16" style="667" bestFit="1" customWidth="1"/>
    <col min="13056" max="13056" width="13.140625" style="667" bestFit="1" customWidth="1"/>
    <col min="13057" max="13057" width="38.28515625" style="667" bestFit="1" customWidth="1"/>
    <col min="13058" max="13058" width="1.28515625" style="667" customWidth="1"/>
    <col min="13059" max="13059" width="0" style="667" hidden="1" customWidth="1"/>
    <col min="13060" max="13284" width="11.42578125" style="667"/>
    <col min="13285" max="13285" width="1.42578125" style="667" customWidth="1"/>
    <col min="13286" max="13286" width="7.5703125" style="667" customWidth="1"/>
    <col min="13287" max="13287" width="4.85546875" style="667" customWidth="1"/>
    <col min="13288" max="13288" width="8" style="667" customWidth="1"/>
    <col min="13289" max="13289" width="8.140625" style="667" customWidth="1"/>
    <col min="13290" max="13290" width="7.28515625" style="667" customWidth="1"/>
    <col min="13291" max="13291" width="20.7109375" style="667" customWidth="1"/>
    <col min="13292" max="13292" width="15" style="667" customWidth="1"/>
    <col min="13293" max="13293" width="0.140625" style="667" customWidth="1"/>
    <col min="13294" max="13294" width="0" style="667" hidden="1" customWidth="1"/>
    <col min="13295" max="13295" width="78.85546875" style="667" customWidth="1"/>
    <col min="13296" max="13296" width="14.140625" style="667" customWidth="1"/>
    <col min="13297" max="13297" width="0.28515625" style="667" customWidth="1"/>
    <col min="13298" max="13298" width="11.7109375" style="667" customWidth="1"/>
    <col min="13299" max="13299" width="8.7109375" style="667" customWidth="1"/>
    <col min="13300" max="13300" width="0" style="667" hidden="1" customWidth="1"/>
    <col min="13301" max="13301" width="11.42578125" style="667" customWidth="1"/>
    <col min="13302" max="13304" width="0" style="667" hidden="1" customWidth="1"/>
    <col min="13305" max="13305" width="19" style="667" customWidth="1"/>
    <col min="13306" max="13306" width="17.28515625" style="667" customWidth="1"/>
    <col min="13307" max="13307" width="19.7109375" style="667" customWidth="1"/>
    <col min="13308" max="13308" width="20.7109375" style="667" customWidth="1"/>
    <col min="13309" max="13309" width="13.140625" style="667" bestFit="1" customWidth="1"/>
    <col min="13310" max="13310" width="21.5703125" style="667" customWidth="1"/>
    <col min="13311" max="13311" width="16" style="667" bestFit="1" customWidth="1"/>
    <col min="13312" max="13312" width="13.140625" style="667" bestFit="1" customWidth="1"/>
    <col min="13313" max="13313" width="38.28515625" style="667" bestFit="1" customWidth="1"/>
    <col min="13314" max="13314" width="1.28515625" style="667" customWidth="1"/>
    <col min="13315" max="13315" width="0" style="667" hidden="1" customWidth="1"/>
    <col min="13316" max="13540" width="11.42578125" style="667"/>
    <col min="13541" max="13541" width="1.42578125" style="667" customWidth="1"/>
    <col min="13542" max="13542" width="7.5703125" style="667" customWidth="1"/>
    <col min="13543" max="13543" width="4.85546875" style="667" customWidth="1"/>
    <col min="13544" max="13544" width="8" style="667" customWidth="1"/>
    <col min="13545" max="13545" width="8.140625" style="667" customWidth="1"/>
    <col min="13546" max="13546" width="7.28515625" style="667" customWidth="1"/>
    <col min="13547" max="13547" width="20.7109375" style="667" customWidth="1"/>
    <col min="13548" max="13548" width="15" style="667" customWidth="1"/>
    <col min="13549" max="13549" width="0.140625" style="667" customWidth="1"/>
    <col min="13550" max="13550" width="0" style="667" hidden="1" customWidth="1"/>
    <col min="13551" max="13551" width="78.85546875" style="667" customWidth="1"/>
    <col min="13552" max="13552" width="14.140625" style="667" customWidth="1"/>
    <col min="13553" max="13553" width="0.28515625" style="667" customWidth="1"/>
    <col min="13554" max="13554" width="11.7109375" style="667" customWidth="1"/>
    <col min="13555" max="13555" width="8.7109375" style="667" customWidth="1"/>
    <col min="13556" max="13556" width="0" style="667" hidden="1" customWidth="1"/>
    <col min="13557" max="13557" width="11.42578125" style="667" customWidth="1"/>
    <col min="13558" max="13560" width="0" style="667" hidden="1" customWidth="1"/>
    <col min="13561" max="13561" width="19" style="667" customWidth="1"/>
    <col min="13562" max="13562" width="17.28515625" style="667" customWidth="1"/>
    <col min="13563" max="13563" width="19.7109375" style="667" customWidth="1"/>
    <col min="13564" max="13564" width="20.7109375" style="667" customWidth="1"/>
    <col min="13565" max="13565" width="13.140625" style="667" bestFit="1" customWidth="1"/>
    <col min="13566" max="13566" width="21.5703125" style="667" customWidth="1"/>
    <col min="13567" max="13567" width="16" style="667" bestFit="1" customWidth="1"/>
    <col min="13568" max="13568" width="13.140625" style="667" bestFit="1" customWidth="1"/>
    <col min="13569" max="13569" width="38.28515625" style="667" bestFit="1" customWidth="1"/>
    <col min="13570" max="13570" width="1.28515625" style="667" customWidth="1"/>
    <col min="13571" max="13571" width="0" style="667" hidden="1" customWidth="1"/>
    <col min="13572" max="13796" width="11.42578125" style="667"/>
    <col min="13797" max="13797" width="1.42578125" style="667" customWidth="1"/>
    <col min="13798" max="13798" width="7.5703125" style="667" customWidth="1"/>
    <col min="13799" max="13799" width="4.85546875" style="667" customWidth="1"/>
    <col min="13800" max="13800" width="8" style="667" customWidth="1"/>
    <col min="13801" max="13801" width="8.140625" style="667" customWidth="1"/>
    <col min="13802" max="13802" width="7.28515625" style="667" customWidth="1"/>
    <col min="13803" max="13803" width="20.7109375" style="667" customWidth="1"/>
    <col min="13804" max="13804" width="15" style="667" customWidth="1"/>
    <col min="13805" max="13805" width="0.140625" style="667" customWidth="1"/>
    <col min="13806" max="13806" width="0" style="667" hidden="1" customWidth="1"/>
    <col min="13807" max="13807" width="78.85546875" style="667" customWidth="1"/>
    <col min="13808" max="13808" width="14.140625" style="667" customWidth="1"/>
    <col min="13809" max="13809" width="0.28515625" style="667" customWidth="1"/>
    <col min="13810" max="13810" width="11.7109375" style="667" customWidth="1"/>
    <col min="13811" max="13811" width="8.7109375" style="667" customWidth="1"/>
    <col min="13812" max="13812" width="0" style="667" hidden="1" customWidth="1"/>
    <col min="13813" max="13813" width="11.42578125" style="667" customWidth="1"/>
    <col min="13814" max="13816" width="0" style="667" hidden="1" customWidth="1"/>
    <col min="13817" max="13817" width="19" style="667" customWidth="1"/>
    <col min="13818" max="13818" width="17.28515625" style="667" customWidth="1"/>
    <col min="13819" max="13819" width="19.7109375" style="667" customWidth="1"/>
    <col min="13820" max="13820" width="20.7109375" style="667" customWidth="1"/>
    <col min="13821" max="13821" width="13.140625" style="667" bestFit="1" customWidth="1"/>
    <col min="13822" max="13822" width="21.5703125" style="667" customWidth="1"/>
    <col min="13823" max="13823" width="16" style="667" bestFit="1" customWidth="1"/>
    <col min="13824" max="13824" width="13.140625" style="667" bestFit="1" customWidth="1"/>
    <col min="13825" max="13825" width="38.28515625" style="667" bestFit="1" customWidth="1"/>
    <col min="13826" max="13826" width="1.28515625" style="667" customWidth="1"/>
    <col min="13827" max="13827" width="0" style="667" hidden="1" customWidth="1"/>
    <col min="13828" max="14052" width="11.42578125" style="667"/>
    <col min="14053" max="14053" width="1.42578125" style="667" customWidth="1"/>
    <col min="14054" max="14054" width="7.5703125" style="667" customWidth="1"/>
    <col min="14055" max="14055" width="4.85546875" style="667" customWidth="1"/>
    <col min="14056" max="14056" width="8" style="667" customWidth="1"/>
    <col min="14057" max="14057" width="8.140625" style="667" customWidth="1"/>
    <col min="14058" max="14058" width="7.28515625" style="667" customWidth="1"/>
    <col min="14059" max="14059" width="20.7109375" style="667" customWidth="1"/>
    <col min="14060" max="14060" width="15" style="667" customWidth="1"/>
    <col min="14061" max="14061" width="0.140625" style="667" customWidth="1"/>
    <col min="14062" max="14062" width="0" style="667" hidden="1" customWidth="1"/>
    <col min="14063" max="14063" width="78.85546875" style="667" customWidth="1"/>
    <col min="14064" max="14064" width="14.140625" style="667" customWidth="1"/>
    <col min="14065" max="14065" width="0.28515625" style="667" customWidth="1"/>
    <col min="14066" max="14066" width="11.7109375" style="667" customWidth="1"/>
    <col min="14067" max="14067" width="8.7109375" style="667" customWidth="1"/>
    <col min="14068" max="14068" width="0" style="667" hidden="1" customWidth="1"/>
    <col min="14069" max="14069" width="11.42578125" style="667" customWidth="1"/>
    <col min="14070" max="14072" width="0" style="667" hidden="1" customWidth="1"/>
    <col min="14073" max="14073" width="19" style="667" customWidth="1"/>
    <col min="14074" max="14074" width="17.28515625" style="667" customWidth="1"/>
    <col min="14075" max="14075" width="19.7109375" style="667" customWidth="1"/>
    <col min="14076" max="14076" width="20.7109375" style="667" customWidth="1"/>
    <col min="14077" max="14077" width="13.140625" style="667" bestFit="1" customWidth="1"/>
    <col min="14078" max="14078" width="21.5703125" style="667" customWidth="1"/>
    <col min="14079" max="14079" width="16" style="667" bestFit="1" customWidth="1"/>
    <col min="14080" max="14080" width="13.140625" style="667" bestFit="1" customWidth="1"/>
    <col min="14081" max="14081" width="38.28515625" style="667" bestFit="1" customWidth="1"/>
    <col min="14082" max="14082" width="1.28515625" style="667" customWidth="1"/>
    <col min="14083" max="14083" width="0" style="667" hidden="1" customWidth="1"/>
    <col min="14084" max="14308" width="11.42578125" style="667"/>
    <col min="14309" max="14309" width="1.42578125" style="667" customWidth="1"/>
    <col min="14310" max="14310" width="7.5703125" style="667" customWidth="1"/>
    <col min="14311" max="14311" width="4.85546875" style="667" customWidth="1"/>
    <col min="14312" max="14312" width="8" style="667" customWidth="1"/>
    <col min="14313" max="14313" width="8.140625" style="667" customWidth="1"/>
    <col min="14314" max="14314" width="7.28515625" style="667" customWidth="1"/>
    <col min="14315" max="14315" width="20.7109375" style="667" customWidth="1"/>
    <col min="14316" max="14316" width="15" style="667" customWidth="1"/>
    <col min="14317" max="14317" width="0.140625" style="667" customWidth="1"/>
    <col min="14318" max="14318" width="0" style="667" hidden="1" customWidth="1"/>
    <col min="14319" max="14319" width="78.85546875" style="667" customWidth="1"/>
    <col min="14320" max="14320" width="14.140625" style="667" customWidth="1"/>
    <col min="14321" max="14321" width="0.28515625" style="667" customWidth="1"/>
    <col min="14322" max="14322" width="11.7109375" style="667" customWidth="1"/>
    <col min="14323" max="14323" width="8.7109375" style="667" customWidth="1"/>
    <col min="14324" max="14324" width="0" style="667" hidden="1" customWidth="1"/>
    <col min="14325" max="14325" width="11.42578125" style="667" customWidth="1"/>
    <col min="14326" max="14328" width="0" style="667" hidden="1" customWidth="1"/>
    <col min="14329" max="14329" width="19" style="667" customWidth="1"/>
    <col min="14330" max="14330" width="17.28515625" style="667" customWidth="1"/>
    <col min="14331" max="14331" width="19.7109375" style="667" customWidth="1"/>
    <col min="14332" max="14332" width="20.7109375" style="667" customWidth="1"/>
    <col min="14333" max="14333" width="13.140625" style="667" bestFit="1" customWidth="1"/>
    <col min="14334" max="14334" width="21.5703125" style="667" customWidth="1"/>
    <col min="14335" max="14335" width="16" style="667" bestFit="1" customWidth="1"/>
    <col min="14336" max="14336" width="13.140625" style="667" bestFit="1" customWidth="1"/>
    <col min="14337" max="14337" width="38.28515625" style="667" bestFit="1" customWidth="1"/>
    <col min="14338" max="14338" width="1.28515625" style="667" customWidth="1"/>
    <col min="14339" max="14339" width="0" style="667" hidden="1" customWidth="1"/>
    <col min="14340" max="14564" width="11.42578125" style="667"/>
    <col min="14565" max="14565" width="1.42578125" style="667" customWidth="1"/>
    <col min="14566" max="14566" width="7.5703125" style="667" customWidth="1"/>
    <col min="14567" max="14567" width="4.85546875" style="667" customWidth="1"/>
    <col min="14568" max="14568" width="8" style="667" customWidth="1"/>
    <col min="14569" max="14569" width="8.140625" style="667" customWidth="1"/>
    <col min="14570" max="14570" width="7.28515625" style="667" customWidth="1"/>
    <col min="14571" max="14571" width="20.7109375" style="667" customWidth="1"/>
    <col min="14572" max="14572" width="15" style="667" customWidth="1"/>
    <col min="14573" max="14573" width="0.140625" style="667" customWidth="1"/>
    <col min="14574" max="14574" width="0" style="667" hidden="1" customWidth="1"/>
    <col min="14575" max="14575" width="78.85546875" style="667" customWidth="1"/>
    <col min="14576" max="14576" width="14.140625" style="667" customWidth="1"/>
    <col min="14577" max="14577" width="0.28515625" style="667" customWidth="1"/>
    <col min="14578" max="14578" width="11.7109375" style="667" customWidth="1"/>
    <col min="14579" max="14579" width="8.7109375" style="667" customWidth="1"/>
    <col min="14580" max="14580" width="0" style="667" hidden="1" customWidth="1"/>
    <col min="14581" max="14581" width="11.42578125" style="667" customWidth="1"/>
    <col min="14582" max="14584" width="0" style="667" hidden="1" customWidth="1"/>
    <col min="14585" max="14585" width="19" style="667" customWidth="1"/>
    <col min="14586" max="14586" width="17.28515625" style="667" customWidth="1"/>
    <col min="14587" max="14587" width="19.7109375" style="667" customWidth="1"/>
    <col min="14588" max="14588" width="20.7109375" style="667" customWidth="1"/>
    <col min="14589" max="14589" width="13.140625" style="667" bestFit="1" customWidth="1"/>
    <col min="14590" max="14590" width="21.5703125" style="667" customWidth="1"/>
    <col min="14591" max="14591" width="16" style="667" bestFit="1" customWidth="1"/>
    <col min="14592" max="14592" width="13.140625" style="667" bestFit="1" customWidth="1"/>
    <col min="14593" max="14593" width="38.28515625" style="667" bestFit="1" customWidth="1"/>
    <col min="14594" max="14594" width="1.28515625" style="667" customWidth="1"/>
    <col min="14595" max="14595" width="0" style="667" hidden="1" customWidth="1"/>
    <col min="14596" max="14820" width="11.42578125" style="667"/>
    <col min="14821" max="14821" width="1.42578125" style="667" customWidth="1"/>
    <col min="14822" max="14822" width="7.5703125" style="667" customWidth="1"/>
    <col min="14823" max="14823" width="4.85546875" style="667" customWidth="1"/>
    <col min="14824" max="14824" width="8" style="667" customWidth="1"/>
    <col min="14825" max="14825" width="8.140625" style="667" customWidth="1"/>
    <col min="14826" max="14826" width="7.28515625" style="667" customWidth="1"/>
    <col min="14827" max="14827" width="20.7109375" style="667" customWidth="1"/>
    <col min="14828" max="14828" width="15" style="667" customWidth="1"/>
    <col min="14829" max="14829" width="0.140625" style="667" customWidth="1"/>
    <col min="14830" max="14830" width="0" style="667" hidden="1" customWidth="1"/>
    <col min="14831" max="14831" width="78.85546875" style="667" customWidth="1"/>
    <col min="14832" max="14832" width="14.140625" style="667" customWidth="1"/>
    <col min="14833" max="14833" width="0.28515625" style="667" customWidth="1"/>
    <col min="14834" max="14834" width="11.7109375" style="667" customWidth="1"/>
    <col min="14835" max="14835" width="8.7109375" style="667" customWidth="1"/>
    <col min="14836" max="14836" width="0" style="667" hidden="1" customWidth="1"/>
    <col min="14837" max="14837" width="11.42578125" style="667" customWidth="1"/>
    <col min="14838" max="14840" width="0" style="667" hidden="1" customWidth="1"/>
    <col min="14841" max="14841" width="19" style="667" customWidth="1"/>
    <col min="14842" max="14842" width="17.28515625" style="667" customWidth="1"/>
    <col min="14843" max="14843" width="19.7109375" style="667" customWidth="1"/>
    <col min="14844" max="14844" width="20.7109375" style="667" customWidth="1"/>
    <col min="14845" max="14845" width="13.140625" style="667" bestFit="1" customWidth="1"/>
    <col min="14846" max="14846" width="21.5703125" style="667" customWidth="1"/>
    <col min="14847" max="14847" width="16" style="667" bestFit="1" customWidth="1"/>
    <col min="14848" max="14848" width="13.140625" style="667" bestFit="1" customWidth="1"/>
    <col min="14849" max="14849" width="38.28515625" style="667" bestFit="1" customWidth="1"/>
    <col min="14850" max="14850" width="1.28515625" style="667" customWidth="1"/>
    <col min="14851" max="14851" width="0" style="667" hidden="1" customWidth="1"/>
    <col min="14852" max="15076" width="11.42578125" style="667"/>
    <col min="15077" max="15077" width="1.42578125" style="667" customWidth="1"/>
    <col min="15078" max="15078" width="7.5703125" style="667" customWidth="1"/>
    <col min="15079" max="15079" width="4.85546875" style="667" customWidth="1"/>
    <col min="15080" max="15080" width="8" style="667" customWidth="1"/>
    <col min="15081" max="15081" width="8.140625" style="667" customWidth="1"/>
    <col min="15082" max="15082" width="7.28515625" style="667" customWidth="1"/>
    <col min="15083" max="15083" width="20.7109375" style="667" customWidth="1"/>
    <col min="15084" max="15084" width="15" style="667" customWidth="1"/>
    <col min="15085" max="15085" width="0.140625" style="667" customWidth="1"/>
    <col min="15086" max="15086" width="0" style="667" hidden="1" customWidth="1"/>
    <col min="15087" max="15087" width="78.85546875" style="667" customWidth="1"/>
    <col min="15088" max="15088" width="14.140625" style="667" customWidth="1"/>
    <col min="15089" max="15089" width="0.28515625" style="667" customWidth="1"/>
    <col min="15090" max="15090" width="11.7109375" style="667" customWidth="1"/>
    <col min="15091" max="15091" width="8.7109375" style="667" customWidth="1"/>
    <col min="15092" max="15092" width="0" style="667" hidden="1" customWidth="1"/>
    <col min="15093" max="15093" width="11.42578125" style="667" customWidth="1"/>
    <col min="15094" max="15096" width="0" style="667" hidden="1" customWidth="1"/>
    <col min="15097" max="15097" width="19" style="667" customWidth="1"/>
    <col min="15098" max="15098" width="17.28515625" style="667" customWidth="1"/>
    <col min="15099" max="15099" width="19.7109375" style="667" customWidth="1"/>
    <col min="15100" max="15100" width="20.7109375" style="667" customWidth="1"/>
    <col min="15101" max="15101" width="13.140625" style="667" bestFit="1" customWidth="1"/>
    <col min="15102" max="15102" width="21.5703125" style="667" customWidth="1"/>
    <col min="15103" max="15103" width="16" style="667" bestFit="1" customWidth="1"/>
    <col min="15104" max="15104" width="13.140625" style="667" bestFit="1" customWidth="1"/>
    <col min="15105" max="15105" width="38.28515625" style="667" bestFit="1" customWidth="1"/>
    <col min="15106" max="15106" width="1.28515625" style="667" customWidth="1"/>
    <col min="15107" max="15107" width="0" style="667" hidden="1" customWidth="1"/>
    <col min="15108" max="15332" width="11.42578125" style="667"/>
    <col min="15333" max="15333" width="1.42578125" style="667" customWidth="1"/>
    <col min="15334" max="15334" width="7.5703125" style="667" customWidth="1"/>
    <col min="15335" max="15335" width="4.85546875" style="667" customWidth="1"/>
    <col min="15336" max="15336" width="8" style="667" customWidth="1"/>
    <col min="15337" max="15337" width="8.140625" style="667" customWidth="1"/>
    <col min="15338" max="15338" width="7.28515625" style="667" customWidth="1"/>
    <col min="15339" max="15339" width="20.7109375" style="667" customWidth="1"/>
    <col min="15340" max="15340" width="15" style="667" customWidth="1"/>
    <col min="15341" max="15341" width="0.140625" style="667" customWidth="1"/>
    <col min="15342" max="15342" width="0" style="667" hidden="1" customWidth="1"/>
    <col min="15343" max="15343" width="78.85546875" style="667" customWidth="1"/>
    <col min="15344" max="15344" width="14.140625" style="667" customWidth="1"/>
    <col min="15345" max="15345" width="0.28515625" style="667" customWidth="1"/>
    <col min="15346" max="15346" width="11.7109375" style="667" customWidth="1"/>
    <col min="15347" max="15347" width="8.7109375" style="667" customWidth="1"/>
    <col min="15348" max="15348" width="0" style="667" hidden="1" customWidth="1"/>
    <col min="15349" max="15349" width="11.42578125" style="667" customWidth="1"/>
    <col min="15350" max="15352" width="0" style="667" hidden="1" customWidth="1"/>
    <col min="15353" max="15353" width="19" style="667" customWidth="1"/>
    <col min="15354" max="15354" width="17.28515625" style="667" customWidth="1"/>
    <col min="15355" max="15355" width="19.7109375" style="667" customWidth="1"/>
    <col min="15356" max="15356" width="20.7109375" style="667" customWidth="1"/>
    <col min="15357" max="15357" width="13.140625" style="667" bestFit="1" customWidth="1"/>
    <col min="15358" max="15358" width="21.5703125" style="667" customWidth="1"/>
    <col min="15359" max="15359" width="16" style="667" bestFit="1" customWidth="1"/>
    <col min="15360" max="15360" width="13.140625" style="667" bestFit="1" customWidth="1"/>
    <col min="15361" max="15361" width="38.28515625" style="667" bestFit="1" customWidth="1"/>
    <col min="15362" max="15362" width="1.28515625" style="667" customWidth="1"/>
    <col min="15363" max="15363" width="0" style="667" hidden="1" customWidth="1"/>
    <col min="15364" max="15588" width="11.42578125" style="667"/>
    <col min="15589" max="15589" width="1.42578125" style="667" customWidth="1"/>
    <col min="15590" max="15590" width="7.5703125" style="667" customWidth="1"/>
    <col min="15591" max="15591" width="4.85546875" style="667" customWidth="1"/>
    <col min="15592" max="15592" width="8" style="667" customWidth="1"/>
    <col min="15593" max="15593" width="8.140625" style="667" customWidth="1"/>
    <col min="15594" max="15594" width="7.28515625" style="667" customWidth="1"/>
    <col min="15595" max="15595" width="20.7109375" style="667" customWidth="1"/>
    <col min="15596" max="15596" width="15" style="667" customWidth="1"/>
    <col min="15597" max="15597" width="0.140625" style="667" customWidth="1"/>
    <col min="15598" max="15598" width="0" style="667" hidden="1" customWidth="1"/>
    <col min="15599" max="15599" width="78.85546875" style="667" customWidth="1"/>
    <col min="15600" max="15600" width="14.140625" style="667" customWidth="1"/>
    <col min="15601" max="15601" width="0.28515625" style="667" customWidth="1"/>
    <col min="15602" max="15602" width="11.7109375" style="667" customWidth="1"/>
    <col min="15603" max="15603" width="8.7109375" style="667" customWidth="1"/>
    <col min="15604" max="15604" width="0" style="667" hidden="1" customWidth="1"/>
    <col min="15605" max="15605" width="11.42578125" style="667" customWidth="1"/>
    <col min="15606" max="15608" width="0" style="667" hidden="1" customWidth="1"/>
    <col min="15609" max="15609" width="19" style="667" customWidth="1"/>
    <col min="15610" max="15610" width="17.28515625" style="667" customWidth="1"/>
    <col min="15611" max="15611" width="19.7109375" style="667" customWidth="1"/>
    <col min="15612" max="15612" width="20.7109375" style="667" customWidth="1"/>
    <col min="15613" max="15613" width="13.140625" style="667" bestFit="1" customWidth="1"/>
    <col min="15614" max="15614" width="21.5703125" style="667" customWidth="1"/>
    <col min="15615" max="15615" width="16" style="667" bestFit="1" customWidth="1"/>
    <col min="15616" max="15616" width="13.140625" style="667" bestFit="1" customWidth="1"/>
    <col min="15617" max="15617" width="38.28515625" style="667" bestFit="1" customWidth="1"/>
    <col min="15618" max="15618" width="1.28515625" style="667" customWidth="1"/>
    <col min="15619" max="15619" width="0" style="667" hidden="1" customWidth="1"/>
    <col min="15620" max="15844" width="11.42578125" style="667"/>
    <col min="15845" max="15845" width="1.42578125" style="667" customWidth="1"/>
    <col min="15846" max="15846" width="7.5703125" style="667" customWidth="1"/>
    <col min="15847" max="15847" width="4.85546875" style="667" customWidth="1"/>
    <col min="15848" max="15848" width="8" style="667" customWidth="1"/>
    <col min="15849" max="15849" width="8.140625" style="667" customWidth="1"/>
    <col min="15850" max="15850" width="7.28515625" style="667" customWidth="1"/>
    <col min="15851" max="15851" width="20.7109375" style="667" customWidth="1"/>
    <col min="15852" max="15852" width="15" style="667" customWidth="1"/>
    <col min="15853" max="15853" width="0.140625" style="667" customWidth="1"/>
    <col min="15854" max="15854" width="0" style="667" hidden="1" customWidth="1"/>
    <col min="15855" max="15855" width="78.85546875" style="667" customWidth="1"/>
    <col min="15856" max="15856" width="14.140625" style="667" customWidth="1"/>
    <col min="15857" max="15857" width="0.28515625" style="667" customWidth="1"/>
    <col min="15858" max="15858" width="11.7109375" style="667" customWidth="1"/>
    <col min="15859" max="15859" width="8.7109375" style="667" customWidth="1"/>
    <col min="15860" max="15860" width="0" style="667" hidden="1" customWidth="1"/>
    <col min="15861" max="15861" width="11.42578125" style="667" customWidth="1"/>
    <col min="15862" max="15864" width="0" style="667" hidden="1" customWidth="1"/>
    <col min="15865" max="15865" width="19" style="667" customWidth="1"/>
    <col min="15866" max="15866" width="17.28515625" style="667" customWidth="1"/>
    <col min="15867" max="15867" width="19.7109375" style="667" customWidth="1"/>
    <col min="15868" max="15868" width="20.7109375" style="667" customWidth="1"/>
    <col min="15869" max="15869" width="13.140625" style="667" bestFit="1" customWidth="1"/>
    <col min="15870" max="15870" width="21.5703125" style="667" customWidth="1"/>
    <col min="15871" max="15871" width="16" style="667" bestFit="1" customWidth="1"/>
    <col min="15872" max="15872" width="13.140625" style="667" bestFit="1" customWidth="1"/>
    <col min="15873" max="15873" width="38.28515625" style="667" bestFit="1" customWidth="1"/>
    <col min="15874" max="15874" width="1.28515625" style="667" customWidth="1"/>
    <col min="15875" max="15875" width="0" style="667" hidden="1" customWidth="1"/>
    <col min="15876" max="16100" width="11.42578125" style="667"/>
    <col min="16101" max="16101" width="1.42578125" style="667" customWidth="1"/>
    <col min="16102" max="16102" width="7.5703125" style="667" customWidth="1"/>
    <col min="16103" max="16103" width="4.85546875" style="667" customWidth="1"/>
    <col min="16104" max="16104" width="8" style="667" customWidth="1"/>
    <col min="16105" max="16105" width="8.140625" style="667" customWidth="1"/>
    <col min="16106" max="16106" width="7.28515625" style="667" customWidth="1"/>
    <col min="16107" max="16107" width="20.7109375" style="667" customWidth="1"/>
    <col min="16108" max="16108" width="15" style="667" customWidth="1"/>
    <col min="16109" max="16109" width="0.140625" style="667" customWidth="1"/>
    <col min="16110" max="16110" width="0" style="667" hidden="1" customWidth="1"/>
    <col min="16111" max="16111" width="78.85546875" style="667" customWidth="1"/>
    <col min="16112" max="16112" width="14.140625" style="667" customWidth="1"/>
    <col min="16113" max="16113" width="0.28515625" style="667" customWidth="1"/>
    <col min="16114" max="16114" width="11.7109375" style="667" customWidth="1"/>
    <col min="16115" max="16115" width="8.7109375" style="667" customWidth="1"/>
    <col min="16116" max="16116" width="0" style="667" hidden="1" customWidth="1"/>
    <col min="16117" max="16117" width="11.42578125" style="667" customWidth="1"/>
    <col min="16118" max="16120" width="0" style="667" hidden="1" customWidth="1"/>
    <col min="16121" max="16121" width="19" style="667" customWidth="1"/>
    <col min="16122" max="16122" width="17.28515625" style="667" customWidth="1"/>
    <col min="16123" max="16123" width="19.7109375" style="667" customWidth="1"/>
    <col min="16124" max="16124" width="20.7109375" style="667" customWidth="1"/>
    <col min="16125" max="16125" width="13.140625" style="667" bestFit="1" customWidth="1"/>
    <col min="16126" max="16126" width="21.5703125" style="667" customWidth="1"/>
    <col min="16127" max="16127" width="16" style="667" bestFit="1" customWidth="1"/>
    <col min="16128" max="16128" width="13.140625" style="667" bestFit="1" customWidth="1"/>
    <col min="16129" max="16129" width="38.28515625" style="667" bestFit="1" customWidth="1"/>
    <col min="16130" max="16130" width="1.28515625" style="667" customWidth="1"/>
    <col min="16131" max="16131" width="0" style="667" hidden="1" customWidth="1"/>
    <col min="16132" max="16384" width="11.42578125" style="667"/>
  </cols>
  <sheetData>
    <row r="1" spans="1:46" ht="24" x14ac:dyDescent="0.2">
      <c r="A1" s="1091" t="s">
        <v>524</v>
      </c>
      <c r="B1" s="1093" t="s">
        <v>525</v>
      </c>
      <c r="C1" s="1093" t="s">
        <v>526</v>
      </c>
      <c r="D1" s="1093" t="s">
        <v>527</v>
      </c>
      <c r="E1" s="1093" t="s">
        <v>528</v>
      </c>
      <c r="F1" s="1093" t="s">
        <v>3</v>
      </c>
      <c r="G1" s="1088" t="s">
        <v>650</v>
      </c>
      <c r="H1" s="1086" t="s">
        <v>623</v>
      </c>
      <c r="I1" s="1086" t="s">
        <v>624</v>
      </c>
      <c r="J1" s="1088" t="s">
        <v>563</v>
      </c>
      <c r="K1" s="1088" t="s">
        <v>831</v>
      </c>
      <c r="L1" s="1089" t="s">
        <v>530</v>
      </c>
      <c r="M1" s="1090"/>
      <c r="N1" s="1090"/>
      <c r="O1" s="1090"/>
      <c r="P1" s="1090"/>
      <c r="Q1" s="770"/>
      <c r="R1" s="1099" t="s">
        <v>644</v>
      </c>
      <c r="S1" s="1100"/>
      <c r="T1" s="1100"/>
      <c r="U1" s="1101"/>
      <c r="V1" s="1102" t="s">
        <v>531</v>
      </c>
      <c r="W1" s="1104" t="s">
        <v>532</v>
      </c>
      <c r="X1" s="1105"/>
      <c r="Y1" s="1106" t="s">
        <v>6</v>
      </c>
      <c r="Z1" s="1107" t="s">
        <v>479</v>
      </c>
      <c r="AA1" s="1109" t="s">
        <v>478</v>
      </c>
      <c r="AB1" s="1094" t="s">
        <v>477</v>
      </c>
      <c r="AC1" s="665" t="s">
        <v>533</v>
      </c>
      <c r="AD1" s="666" t="s">
        <v>534</v>
      </c>
      <c r="AE1" s="666" t="s">
        <v>535</v>
      </c>
      <c r="AF1" s="1095" t="s">
        <v>566</v>
      </c>
      <c r="AG1" s="1096"/>
      <c r="AH1" s="1096"/>
      <c r="AI1" s="1096"/>
      <c r="AJ1" s="1096"/>
      <c r="AK1" s="1096"/>
      <c r="AL1" s="1096"/>
      <c r="AM1" s="1096"/>
      <c r="AN1" s="1096"/>
      <c r="AO1" s="1096"/>
      <c r="AP1" s="1096"/>
      <c r="AQ1" s="1096"/>
      <c r="AR1" s="1096"/>
      <c r="AS1" s="1096"/>
    </row>
    <row r="2" spans="1:46" s="672" customFormat="1" ht="108.75" thickBot="1" x14ac:dyDescent="0.25">
      <c r="A2" s="1092"/>
      <c r="B2" s="1091"/>
      <c r="C2" s="1091"/>
      <c r="D2" s="1091"/>
      <c r="E2" s="1091"/>
      <c r="F2" s="1091"/>
      <c r="G2" s="1088"/>
      <c r="H2" s="1087"/>
      <c r="I2" s="1087"/>
      <c r="J2" s="1088"/>
      <c r="K2" s="1088"/>
      <c r="L2" s="858" t="s">
        <v>606</v>
      </c>
      <c r="M2" s="858" t="s">
        <v>645</v>
      </c>
      <c r="N2" s="858" t="s">
        <v>607</v>
      </c>
      <c r="O2" s="858" t="s">
        <v>800</v>
      </c>
      <c r="P2" s="771" t="s">
        <v>609</v>
      </c>
      <c r="Q2" s="771" t="s">
        <v>825</v>
      </c>
      <c r="R2" s="800" t="s">
        <v>646</v>
      </c>
      <c r="S2" s="800" t="s">
        <v>647</v>
      </c>
      <c r="T2" s="800" t="s">
        <v>826</v>
      </c>
      <c r="U2" s="831" t="s">
        <v>6</v>
      </c>
      <c r="V2" s="1103"/>
      <c r="W2" s="772" t="s">
        <v>481</v>
      </c>
      <c r="X2" s="856" t="s">
        <v>480</v>
      </c>
      <c r="Y2" s="1106"/>
      <c r="Z2" s="1108"/>
      <c r="AA2" s="1110"/>
      <c r="AB2" s="1094"/>
      <c r="AC2" s="668"/>
      <c r="AD2" s="669"/>
      <c r="AE2" s="668"/>
      <c r="AF2" s="670" t="s">
        <v>567</v>
      </c>
      <c r="AG2" s="670" t="s">
        <v>109</v>
      </c>
      <c r="AH2" s="670" t="s">
        <v>104</v>
      </c>
      <c r="AI2" s="670" t="s">
        <v>97</v>
      </c>
      <c r="AJ2" s="670" t="s">
        <v>568</v>
      </c>
      <c r="AK2" s="670" t="s">
        <v>389</v>
      </c>
      <c r="AL2" s="670" t="s">
        <v>358</v>
      </c>
      <c r="AM2" s="670" t="s">
        <v>101</v>
      </c>
      <c r="AN2" s="670" t="s">
        <v>569</v>
      </c>
      <c r="AO2" s="670" t="s">
        <v>570</v>
      </c>
      <c r="AP2" s="670" t="s">
        <v>571</v>
      </c>
      <c r="AQ2" s="670" t="s">
        <v>572</v>
      </c>
      <c r="AR2" s="671" t="s">
        <v>573</v>
      </c>
      <c r="AS2" s="671" t="s">
        <v>574</v>
      </c>
    </row>
    <row r="3" spans="1:46" s="643" customFormat="1" ht="96" x14ac:dyDescent="0.2">
      <c r="A3" s="1097" t="e">
        <f>+#REF!</f>
        <v>#REF!</v>
      </c>
      <c r="B3" s="1097" t="s">
        <v>832</v>
      </c>
      <c r="C3" s="1097" t="s">
        <v>512</v>
      </c>
      <c r="D3" s="1097" t="s">
        <v>511</v>
      </c>
      <c r="E3" s="1097" t="s">
        <v>538</v>
      </c>
      <c r="F3" s="1098" t="s">
        <v>582</v>
      </c>
      <c r="G3" s="625" t="s">
        <v>763</v>
      </c>
      <c r="H3" s="854">
        <v>80111621</v>
      </c>
      <c r="I3" s="626" t="s">
        <v>716</v>
      </c>
      <c r="J3" s="854">
        <v>30303</v>
      </c>
      <c r="K3" s="627" t="s">
        <v>610</v>
      </c>
      <c r="L3" s="628" t="s">
        <v>567</v>
      </c>
      <c r="M3" s="629" t="s">
        <v>567</v>
      </c>
      <c r="N3" s="630">
        <v>10</v>
      </c>
      <c r="O3" s="631">
        <v>1</v>
      </c>
      <c r="P3" s="631" t="s">
        <v>764</v>
      </c>
      <c r="Q3" s="631" t="s">
        <v>618</v>
      </c>
      <c r="R3" s="801">
        <v>73600000</v>
      </c>
      <c r="S3" s="801"/>
      <c r="T3" s="801"/>
      <c r="U3" s="801">
        <f t="shared" ref="U3:U9" si="0">+R3+S3</f>
        <v>73600000</v>
      </c>
      <c r="V3" s="637"/>
      <c r="W3" s="554"/>
      <c r="X3" s="629"/>
      <c r="Y3" s="638"/>
      <c r="Z3" s="639"/>
      <c r="AA3" s="640"/>
      <c r="AB3" s="641"/>
      <c r="AC3" s="641"/>
      <c r="AD3" s="641"/>
      <c r="AE3" s="641"/>
      <c r="AF3" s="635"/>
      <c r="AG3" s="635"/>
      <c r="AH3" s="635">
        <v>21525000</v>
      </c>
      <c r="AI3" s="635"/>
      <c r="AJ3" s="635"/>
      <c r="AK3" s="635">
        <v>21525000</v>
      </c>
      <c r="AL3" s="635"/>
      <c r="AM3" s="635"/>
      <c r="AN3" s="635">
        <v>21525000</v>
      </c>
      <c r="AO3" s="635"/>
      <c r="AP3" s="635"/>
      <c r="AQ3" s="635">
        <v>21525000</v>
      </c>
      <c r="AR3" s="641"/>
      <c r="AS3" s="642">
        <f>SUM(AF3:AR3)</f>
        <v>86100000</v>
      </c>
      <c r="AT3" s="643" t="b">
        <f>U3=AS3</f>
        <v>0</v>
      </c>
    </row>
    <row r="4" spans="1:46" s="643" customFormat="1" ht="72" x14ac:dyDescent="0.2">
      <c r="A4" s="1097"/>
      <c r="B4" s="1097"/>
      <c r="C4" s="1097"/>
      <c r="D4" s="1097"/>
      <c r="E4" s="1097"/>
      <c r="F4" s="1098"/>
      <c r="G4" s="625" t="s">
        <v>765</v>
      </c>
      <c r="H4" s="854">
        <v>80111621</v>
      </c>
      <c r="I4" s="626" t="s">
        <v>716</v>
      </c>
      <c r="J4" s="854">
        <v>30303</v>
      </c>
      <c r="K4" s="627" t="s">
        <v>610</v>
      </c>
      <c r="L4" s="628" t="s">
        <v>567</v>
      </c>
      <c r="M4" s="629" t="s">
        <v>567</v>
      </c>
      <c r="N4" s="630">
        <v>10</v>
      </c>
      <c r="O4" s="631">
        <v>1</v>
      </c>
      <c r="P4" s="631" t="s">
        <v>764</v>
      </c>
      <c r="Q4" s="631" t="s">
        <v>618</v>
      </c>
      <c r="R4" s="801">
        <v>70000000</v>
      </c>
      <c r="S4" s="801"/>
      <c r="T4" s="801"/>
      <c r="U4" s="801">
        <f t="shared" si="0"/>
        <v>70000000</v>
      </c>
      <c r="V4" s="637"/>
      <c r="W4" s="554"/>
      <c r="X4" s="629"/>
      <c r="Y4" s="638"/>
      <c r="Z4" s="639"/>
      <c r="AA4" s="640"/>
      <c r="AB4" s="641"/>
      <c r="AC4" s="641"/>
      <c r="AD4" s="641"/>
      <c r="AE4" s="641"/>
      <c r="AF4" s="636"/>
      <c r="AG4" s="636"/>
      <c r="AH4" s="636">
        <v>17437500</v>
      </c>
      <c r="AI4" s="636"/>
      <c r="AJ4" s="636"/>
      <c r="AK4" s="636">
        <v>17437500</v>
      </c>
      <c r="AL4" s="636"/>
      <c r="AM4" s="636"/>
      <c r="AN4" s="636">
        <v>17437500</v>
      </c>
      <c r="AO4" s="636"/>
      <c r="AP4" s="636"/>
      <c r="AQ4" s="636">
        <v>17437500</v>
      </c>
      <c r="AR4" s="641"/>
      <c r="AS4" s="642">
        <f t="shared" ref="AS4:AS100" si="1">SUM(AF4:AR4)</f>
        <v>69750000</v>
      </c>
      <c r="AT4" s="643" t="b">
        <f t="shared" ref="AT4:AT87" si="2">U4=AS4</f>
        <v>0</v>
      </c>
    </row>
    <row r="5" spans="1:46" s="643" customFormat="1" ht="72" x14ac:dyDescent="0.2">
      <c r="A5" s="1097"/>
      <c r="B5" s="1097"/>
      <c r="C5" s="1097"/>
      <c r="D5" s="1097"/>
      <c r="E5" s="1097"/>
      <c r="F5" s="1098"/>
      <c r="G5" s="625" t="s">
        <v>766</v>
      </c>
      <c r="H5" s="854">
        <v>80111621</v>
      </c>
      <c r="I5" s="626" t="s">
        <v>716</v>
      </c>
      <c r="J5" s="854">
        <v>30303</v>
      </c>
      <c r="K5" s="627" t="s">
        <v>610</v>
      </c>
      <c r="L5" s="628" t="s">
        <v>567</v>
      </c>
      <c r="M5" s="629" t="s">
        <v>567</v>
      </c>
      <c r="N5" s="630">
        <v>10</v>
      </c>
      <c r="O5" s="631">
        <v>1</v>
      </c>
      <c r="P5" s="631" t="s">
        <v>764</v>
      </c>
      <c r="Q5" s="631" t="s">
        <v>618</v>
      </c>
      <c r="R5" s="801">
        <v>70000000</v>
      </c>
      <c r="S5" s="801"/>
      <c r="T5" s="801"/>
      <c r="U5" s="801">
        <f t="shared" si="0"/>
        <v>70000000</v>
      </c>
      <c r="V5" s="637"/>
      <c r="W5" s="554"/>
      <c r="X5" s="629"/>
      <c r="Y5" s="638"/>
      <c r="Z5" s="639"/>
      <c r="AA5" s="640"/>
      <c r="AB5" s="641"/>
      <c r="AC5" s="641"/>
      <c r="AD5" s="641"/>
      <c r="AE5" s="641"/>
      <c r="AF5" s="636"/>
      <c r="AG5" s="636"/>
      <c r="AH5" s="636">
        <v>17437500</v>
      </c>
      <c r="AI5" s="636"/>
      <c r="AJ5" s="636"/>
      <c r="AK5" s="636">
        <v>17437500</v>
      </c>
      <c r="AL5" s="636"/>
      <c r="AM5" s="636"/>
      <c r="AN5" s="636">
        <v>17437500</v>
      </c>
      <c r="AO5" s="636"/>
      <c r="AP5" s="636"/>
      <c r="AQ5" s="636">
        <v>17437500</v>
      </c>
      <c r="AR5" s="641"/>
      <c r="AS5" s="642">
        <f t="shared" si="1"/>
        <v>69750000</v>
      </c>
      <c r="AT5" s="643" t="b">
        <f t="shared" si="2"/>
        <v>0</v>
      </c>
    </row>
    <row r="6" spans="1:46" s="643" customFormat="1" ht="36" x14ac:dyDescent="0.2">
      <c r="A6" s="1097"/>
      <c r="B6" s="1097"/>
      <c r="C6" s="1097"/>
      <c r="D6" s="1097"/>
      <c r="E6" s="1097"/>
      <c r="F6" s="1098"/>
      <c r="G6" s="625" t="s">
        <v>581</v>
      </c>
      <c r="H6" s="854">
        <v>80111601</v>
      </c>
      <c r="I6" s="626" t="s">
        <v>716</v>
      </c>
      <c r="J6" s="854">
        <v>30303</v>
      </c>
      <c r="K6" s="627" t="s">
        <v>610</v>
      </c>
      <c r="L6" s="628" t="s">
        <v>567</v>
      </c>
      <c r="M6" s="629" t="s">
        <v>567</v>
      </c>
      <c r="N6" s="630">
        <v>350</v>
      </c>
      <c r="O6" s="631">
        <v>0</v>
      </c>
      <c r="P6" s="631" t="s">
        <v>764</v>
      </c>
      <c r="Q6" s="631" t="s">
        <v>618</v>
      </c>
      <c r="R6" s="801">
        <v>44115472</v>
      </c>
      <c r="S6" s="801"/>
      <c r="T6" s="801"/>
      <c r="U6" s="801">
        <f t="shared" si="0"/>
        <v>44115472</v>
      </c>
      <c r="V6" s="637"/>
      <c r="W6" s="554"/>
      <c r="X6" s="629"/>
      <c r="Y6" s="638"/>
      <c r="Z6" s="639"/>
      <c r="AA6" s="640"/>
      <c r="AB6" s="641"/>
      <c r="AC6" s="641"/>
      <c r="AD6" s="641"/>
      <c r="AE6" s="641"/>
      <c r="AF6" s="636"/>
      <c r="AG6" s="636">
        <v>3836128</v>
      </c>
      <c r="AH6" s="636">
        <v>3836128</v>
      </c>
      <c r="AI6" s="636">
        <v>3836128</v>
      </c>
      <c r="AJ6" s="636">
        <v>3836128</v>
      </c>
      <c r="AK6" s="636">
        <v>3836128</v>
      </c>
      <c r="AL6" s="636">
        <v>3836128</v>
      </c>
      <c r="AM6" s="636">
        <v>3836128</v>
      </c>
      <c r="AN6" s="636">
        <v>3836128</v>
      </c>
      <c r="AO6" s="636">
        <v>3836128</v>
      </c>
      <c r="AP6" s="636">
        <v>3836128</v>
      </c>
      <c r="AQ6" s="636">
        <v>5754192</v>
      </c>
      <c r="AR6" s="641"/>
      <c r="AS6" s="642">
        <f t="shared" si="1"/>
        <v>44115472</v>
      </c>
      <c r="AT6" s="643" t="b">
        <f t="shared" si="2"/>
        <v>1</v>
      </c>
    </row>
    <row r="7" spans="1:46" s="643" customFormat="1" ht="60" x14ac:dyDescent="0.2">
      <c r="A7" s="1097"/>
      <c r="B7" s="1097"/>
      <c r="C7" s="1097"/>
      <c r="D7" s="1097"/>
      <c r="E7" s="1097"/>
      <c r="F7" s="1098"/>
      <c r="G7" s="625" t="s">
        <v>767</v>
      </c>
      <c r="H7" s="854">
        <v>80111621</v>
      </c>
      <c r="I7" s="626" t="s">
        <v>716</v>
      </c>
      <c r="J7" s="854">
        <v>30303</v>
      </c>
      <c r="K7" s="627" t="s">
        <v>610</v>
      </c>
      <c r="L7" s="628" t="s">
        <v>567</v>
      </c>
      <c r="M7" s="629" t="s">
        <v>567</v>
      </c>
      <c r="N7" s="630">
        <v>10</v>
      </c>
      <c r="O7" s="631">
        <v>1</v>
      </c>
      <c r="P7" s="631" t="s">
        <v>764</v>
      </c>
      <c r="Q7" s="631" t="s">
        <v>618</v>
      </c>
      <c r="R7" s="801">
        <v>312000000</v>
      </c>
      <c r="S7" s="801"/>
      <c r="T7" s="801"/>
      <c r="U7" s="801">
        <f t="shared" si="0"/>
        <v>312000000</v>
      </c>
      <c r="V7" s="637"/>
      <c r="W7" s="554"/>
      <c r="X7" s="629"/>
      <c r="Y7" s="638"/>
      <c r="Z7" s="639"/>
      <c r="AA7" s="640"/>
      <c r="AB7" s="641"/>
      <c r="AC7" s="641"/>
      <c r="AD7" s="641"/>
      <c r="AE7" s="641"/>
      <c r="AF7" s="636"/>
      <c r="AG7" s="636"/>
      <c r="AH7" s="636"/>
      <c r="AI7" s="636">
        <v>75000000</v>
      </c>
      <c r="AJ7" s="636"/>
      <c r="AK7" s="636"/>
      <c r="AL7" s="636">
        <v>75000000</v>
      </c>
      <c r="AM7" s="636"/>
      <c r="AN7" s="636"/>
      <c r="AO7" s="636">
        <v>75000000</v>
      </c>
      <c r="AP7" s="636"/>
      <c r="AQ7" s="636">
        <v>75000000</v>
      </c>
      <c r="AR7" s="641"/>
      <c r="AS7" s="642">
        <f t="shared" si="1"/>
        <v>300000000</v>
      </c>
      <c r="AT7" s="643" t="b">
        <f t="shared" si="2"/>
        <v>0</v>
      </c>
    </row>
    <row r="8" spans="1:46" s="643" customFormat="1" ht="72" x14ac:dyDescent="0.2">
      <c r="A8" s="1097"/>
      <c r="B8" s="1097"/>
      <c r="C8" s="1097"/>
      <c r="D8" s="1097"/>
      <c r="E8" s="1097"/>
      <c r="F8" s="1098"/>
      <c r="G8" s="625" t="s">
        <v>717</v>
      </c>
      <c r="H8" s="854">
        <v>80111621</v>
      </c>
      <c r="I8" s="626" t="s">
        <v>718</v>
      </c>
      <c r="J8" s="854">
        <v>30303</v>
      </c>
      <c r="K8" s="627" t="s">
        <v>612</v>
      </c>
      <c r="L8" s="628" t="s">
        <v>567</v>
      </c>
      <c r="M8" s="629" t="s">
        <v>567</v>
      </c>
      <c r="N8" s="630">
        <v>11</v>
      </c>
      <c r="O8" s="631">
        <v>1</v>
      </c>
      <c r="P8" s="631" t="s">
        <v>764</v>
      </c>
      <c r="Q8" s="631" t="s">
        <v>618</v>
      </c>
      <c r="R8" s="801">
        <v>36816528</v>
      </c>
      <c r="S8" s="801"/>
      <c r="T8" s="801"/>
      <c r="U8" s="801">
        <f t="shared" si="0"/>
        <v>36816528</v>
      </c>
      <c r="V8" s="637"/>
      <c r="W8" s="554"/>
      <c r="X8" s="629"/>
      <c r="Y8" s="638"/>
      <c r="Z8" s="639"/>
      <c r="AA8" s="640"/>
      <c r="AB8" s="641"/>
      <c r="AC8" s="641"/>
      <c r="AD8" s="641"/>
      <c r="AE8" s="641"/>
      <c r="AF8" s="636"/>
      <c r="AG8" s="636"/>
      <c r="AH8" s="636"/>
      <c r="AI8" s="636">
        <v>6816528</v>
      </c>
      <c r="AJ8" s="636"/>
      <c r="AK8" s="636"/>
      <c r="AL8" s="636">
        <v>10000000</v>
      </c>
      <c r="AM8" s="636"/>
      <c r="AN8" s="636"/>
      <c r="AO8" s="636">
        <v>10000000</v>
      </c>
      <c r="AP8" s="636"/>
      <c r="AQ8" s="636">
        <v>10000000</v>
      </c>
      <c r="AR8" s="641"/>
      <c r="AS8" s="642">
        <f t="shared" si="1"/>
        <v>36816528</v>
      </c>
      <c r="AT8" s="643" t="b">
        <f t="shared" si="2"/>
        <v>1</v>
      </c>
    </row>
    <row r="9" spans="1:46" s="643" customFormat="1" ht="36.75" thickBot="1" x14ac:dyDescent="0.25">
      <c r="A9" s="1097"/>
      <c r="B9" s="1097"/>
      <c r="C9" s="1097"/>
      <c r="D9" s="1097"/>
      <c r="E9" s="1097"/>
      <c r="F9" s="1098"/>
      <c r="G9" s="625" t="s">
        <v>719</v>
      </c>
      <c r="H9" s="854">
        <v>80111621</v>
      </c>
      <c r="I9" s="626" t="s">
        <v>718</v>
      </c>
      <c r="J9" s="854">
        <v>30303</v>
      </c>
      <c r="K9" s="627" t="s">
        <v>612</v>
      </c>
      <c r="L9" s="628" t="s">
        <v>358</v>
      </c>
      <c r="M9" s="629" t="s">
        <v>358</v>
      </c>
      <c r="N9" s="630">
        <v>5</v>
      </c>
      <c r="O9" s="631">
        <v>1</v>
      </c>
      <c r="P9" s="631" t="s">
        <v>764</v>
      </c>
      <c r="Q9" s="631" t="s">
        <v>618</v>
      </c>
      <c r="R9" s="801">
        <v>40000000</v>
      </c>
      <c r="S9" s="801"/>
      <c r="T9" s="801"/>
      <c r="U9" s="801">
        <f t="shared" si="0"/>
        <v>40000000</v>
      </c>
      <c r="V9" s="637"/>
      <c r="W9" s="554"/>
      <c r="X9" s="629"/>
      <c r="Y9" s="638"/>
      <c r="Z9" s="639"/>
      <c r="AA9" s="640"/>
      <c r="AB9" s="641"/>
      <c r="AC9" s="641"/>
      <c r="AD9" s="641"/>
      <c r="AE9" s="641"/>
      <c r="AF9" s="636"/>
      <c r="AG9" s="636"/>
      <c r="AH9" s="636"/>
      <c r="AI9" s="636"/>
      <c r="AJ9" s="636"/>
      <c r="AK9" s="636"/>
      <c r="AL9" s="636"/>
      <c r="AM9" s="636">
        <v>10000000</v>
      </c>
      <c r="AN9" s="636"/>
      <c r="AO9" s="636">
        <v>15000000</v>
      </c>
      <c r="AP9" s="636"/>
      <c r="AQ9" s="636">
        <v>15000000</v>
      </c>
      <c r="AR9" s="641"/>
      <c r="AS9" s="642">
        <f t="shared" si="1"/>
        <v>40000000</v>
      </c>
      <c r="AT9" s="643" t="b">
        <f t="shared" si="2"/>
        <v>1</v>
      </c>
    </row>
    <row r="10" spans="1:46" ht="60" x14ac:dyDescent="0.2">
      <c r="A10" s="1097" t="e">
        <f>+A3</f>
        <v>#REF!</v>
      </c>
      <c r="B10" s="1097" t="str">
        <f>+B3</f>
        <v>Código 383 
Un sistema de seguimiento a la Política Educativa Distrital en los contestos Escolares Ajustado e Implementado</v>
      </c>
      <c r="C10" s="1097" t="str">
        <f>+C3</f>
        <v>Componente No.1 "Sistema de Seguimiento a la política educativa distrital en los contextos escolares."</v>
      </c>
      <c r="D10" s="1097" t="s">
        <v>506</v>
      </c>
      <c r="E10" s="1097" t="s">
        <v>564</v>
      </c>
      <c r="F10" s="1112" t="s">
        <v>587</v>
      </c>
      <c r="G10" s="625" t="s">
        <v>804</v>
      </c>
      <c r="H10" s="854">
        <v>80111621</v>
      </c>
      <c r="I10" s="626" t="s">
        <v>720</v>
      </c>
      <c r="J10" s="854">
        <v>30303</v>
      </c>
      <c r="K10" s="627" t="s">
        <v>611</v>
      </c>
      <c r="L10" s="628" t="s">
        <v>567</v>
      </c>
      <c r="M10" s="629" t="s">
        <v>567</v>
      </c>
      <c r="N10" s="630">
        <v>5</v>
      </c>
      <c r="O10" s="631">
        <v>1</v>
      </c>
      <c r="P10" s="631" t="s">
        <v>764</v>
      </c>
      <c r="Q10" s="631" t="s">
        <v>618</v>
      </c>
      <c r="R10" s="801"/>
      <c r="S10" s="801">
        <v>41791680</v>
      </c>
      <c r="T10" s="801"/>
      <c r="U10" s="801">
        <f t="shared" ref="U10:U20" si="3">+R10+S10</f>
        <v>41791680</v>
      </c>
      <c r="V10" s="688"/>
      <c r="W10" s="689"/>
      <c r="X10" s="689"/>
      <c r="Y10" s="689"/>
      <c r="Z10" s="690"/>
      <c r="AA10" s="689"/>
      <c r="AB10" s="689"/>
      <c r="AC10" s="673"/>
      <c r="AD10" s="673"/>
      <c r="AE10" s="673"/>
      <c r="AF10" s="635"/>
      <c r="AG10" s="635"/>
      <c r="AH10" s="635"/>
      <c r="AI10" s="635"/>
      <c r="AJ10" s="635"/>
      <c r="AK10" s="635"/>
      <c r="AL10" s="635"/>
      <c r="AM10" s="635"/>
      <c r="AN10" s="635"/>
      <c r="AO10" s="635"/>
      <c r="AP10" s="635"/>
      <c r="AQ10" s="635">
        <v>40113184</v>
      </c>
      <c r="AR10" s="673"/>
      <c r="AS10" s="674">
        <f t="shared" si="1"/>
        <v>40113184</v>
      </c>
      <c r="AT10" s="667" t="b">
        <f t="shared" si="2"/>
        <v>0</v>
      </c>
    </row>
    <row r="11" spans="1:46" ht="60" x14ac:dyDescent="0.2">
      <c r="A11" s="1097"/>
      <c r="B11" s="1097"/>
      <c r="C11" s="1097"/>
      <c r="D11" s="1097"/>
      <c r="E11" s="1097"/>
      <c r="F11" s="1112"/>
      <c r="G11" s="625" t="s">
        <v>807</v>
      </c>
      <c r="H11" s="854">
        <v>80111601</v>
      </c>
      <c r="I11" s="626" t="s">
        <v>720</v>
      </c>
      <c r="J11" s="854">
        <v>30303</v>
      </c>
      <c r="K11" s="627" t="s">
        <v>611</v>
      </c>
      <c r="L11" s="628" t="s">
        <v>567</v>
      </c>
      <c r="M11" s="629" t="s">
        <v>567</v>
      </c>
      <c r="N11" s="630">
        <v>5</v>
      </c>
      <c r="O11" s="631">
        <v>1</v>
      </c>
      <c r="P11" s="631" t="s">
        <v>764</v>
      </c>
      <c r="Q11" s="631" t="s">
        <v>618</v>
      </c>
      <c r="R11" s="801">
        <v>19000000</v>
      </c>
      <c r="S11" s="801">
        <v>180640</v>
      </c>
      <c r="T11" s="801"/>
      <c r="U11" s="801">
        <f t="shared" si="3"/>
        <v>19180640</v>
      </c>
      <c r="V11" s="688"/>
      <c r="W11" s="689"/>
      <c r="X11" s="689"/>
      <c r="Y11" s="689"/>
      <c r="Z11" s="690"/>
      <c r="AA11" s="689"/>
      <c r="AB11" s="689"/>
      <c r="AC11" s="673"/>
      <c r="AD11" s="673"/>
      <c r="AE11" s="673"/>
      <c r="AF11" s="636"/>
      <c r="AG11" s="636"/>
      <c r="AH11" s="636"/>
      <c r="AI11" s="636"/>
      <c r="AJ11" s="636"/>
      <c r="AK11" s="636"/>
      <c r="AL11" s="636"/>
      <c r="AM11" s="636"/>
      <c r="AN11" s="636">
        <v>13777778</v>
      </c>
      <c r="AO11" s="636"/>
      <c r="AP11" s="636">
        <v>13777778</v>
      </c>
      <c r="AQ11" s="636"/>
      <c r="AR11" s="673"/>
      <c r="AS11" s="674">
        <f t="shared" si="1"/>
        <v>27555556</v>
      </c>
      <c r="AT11" s="667" t="b">
        <f t="shared" si="2"/>
        <v>0</v>
      </c>
    </row>
    <row r="12" spans="1:46" ht="72" x14ac:dyDescent="0.2">
      <c r="A12" s="1097"/>
      <c r="B12" s="1097"/>
      <c r="C12" s="1097"/>
      <c r="D12" s="1097"/>
      <c r="E12" s="1097"/>
      <c r="F12" s="1112"/>
      <c r="G12" s="625" t="s">
        <v>805</v>
      </c>
      <c r="H12" s="854">
        <v>80111621</v>
      </c>
      <c r="I12" s="626" t="s">
        <v>720</v>
      </c>
      <c r="J12" s="854">
        <v>30303</v>
      </c>
      <c r="K12" s="627" t="s">
        <v>611</v>
      </c>
      <c r="L12" s="628" t="s">
        <v>567</v>
      </c>
      <c r="M12" s="629" t="s">
        <v>567</v>
      </c>
      <c r="N12" s="630">
        <v>4</v>
      </c>
      <c r="O12" s="631">
        <v>1</v>
      </c>
      <c r="P12" s="631" t="s">
        <v>764</v>
      </c>
      <c r="Q12" s="631" t="s">
        <v>618</v>
      </c>
      <c r="R12" s="801"/>
      <c r="S12" s="801">
        <v>27555556</v>
      </c>
      <c r="T12" s="801"/>
      <c r="U12" s="801">
        <f t="shared" si="3"/>
        <v>27555556</v>
      </c>
      <c r="V12" s="688"/>
      <c r="W12" s="689"/>
      <c r="X12" s="689"/>
      <c r="Y12" s="689"/>
      <c r="Z12" s="690"/>
      <c r="AA12" s="689"/>
      <c r="AB12" s="689"/>
      <c r="AC12" s="673"/>
      <c r="AD12" s="673"/>
      <c r="AE12" s="673"/>
      <c r="AF12" s="636"/>
      <c r="AG12" s="636"/>
      <c r="AH12" s="636"/>
      <c r="AI12" s="636"/>
      <c r="AJ12" s="636"/>
      <c r="AK12" s="636"/>
      <c r="AL12" s="636"/>
      <c r="AM12" s="636"/>
      <c r="AN12" s="636">
        <v>13777778</v>
      </c>
      <c r="AO12" s="636"/>
      <c r="AP12" s="636">
        <v>13777778</v>
      </c>
      <c r="AQ12" s="636"/>
      <c r="AR12" s="673"/>
      <c r="AS12" s="674">
        <f t="shared" si="1"/>
        <v>27555556</v>
      </c>
      <c r="AT12" s="667" t="b">
        <f t="shared" si="2"/>
        <v>1</v>
      </c>
    </row>
    <row r="13" spans="1:46" ht="72" x14ac:dyDescent="0.2">
      <c r="A13" s="1097"/>
      <c r="B13" s="1097"/>
      <c r="C13" s="1097"/>
      <c r="D13" s="1097"/>
      <c r="E13" s="1097"/>
      <c r="F13" s="1112"/>
      <c r="G13" s="625" t="s">
        <v>806</v>
      </c>
      <c r="H13" s="854">
        <v>80111621</v>
      </c>
      <c r="I13" s="626" t="s">
        <v>720</v>
      </c>
      <c r="J13" s="854">
        <v>30303</v>
      </c>
      <c r="K13" s="627" t="s">
        <v>611</v>
      </c>
      <c r="L13" s="628" t="s">
        <v>567</v>
      </c>
      <c r="M13" s="629" t="s">
        <v>567</v>
      </c>
      <c r="N13" s="630">
        <v>4</v>
      </c>
      <c r="O13" s="631">
        <v>1</v>
      </c>
      <c r="P13" s="631" t="s">
        <v>764</v>
      </c>
      <c r="Q13" s="631" t="s">
        <v>618</v>
      </c>
      <c r="R13" s="801"/>
      <c r="S13" s="801">
        <v>27555556</v>
      </c>
      <c r="T13" s="801"/>
      <c r="U13" s="801">
        <f t="shared" si="3"/>
        <v>27555556</v>
      </c>
      <c r="V13" s="688"/>
      <c r="W13" s="689"/>
      <c r="X13" s="689"/>
      <c r="Y13" s="689"/>
      <c r="Z13" s="690"/>
      <c r="AA13" s="689"/>
      <c r="AB13" s="689"/>
      <c r="AC13" s="673"/>
      <c r="AD13" s="673"/>
      <c r="AE13" s="673"/>
      <c r="AF13" s="636"/>
      <c r="AG13" s="636"/>
      <c r="AH13" s="636"/>
      <c r="AI13" s="636"/>
      <c r="AJ13" s="636"/>
      <c r="AK13" s="636"/>
      <c r="AL13" s="636"/>
      <c r="AM13" s="636"/>
      <c r="AN13" s="636"/>
      <c r="AO13" s="636">
        <v>7623613</v>
      </c>
      <c r="AP13" s="636">
        <v>7623613</v>
      </c>
      <c r="AQ13" s="636">
        <v>7623613</v>
      </c>
      <c r="AR13" s="673"/>
      <c r="AS13" s="674">
        <f t="shared" si="1"/>
        <v>22870839</v>
      </c>
      <c r="AT13" s="667" t="b">
        <f t="shared" si="2"/>
        <v>0</v>
      </c>
    </row>
    <row r="14" spans="1:46" ht="72" x14ac:dyDescent="0.2">
      <c r="A14" s="1097"/>
      <c r="B14" s="1097"/>
      <c r="C14" s="1097"/>
      <c r="D14" s="1097"/>
      <c r="E14" s="1097"/>
      <c r="F14" s="1112"/>
      <c r="G14" s="625" t="s">
        <v>808</v>
      </c>
      <c r="H14" s="854">
        <v>80111621</v>
      </c>
      <c r="I14" s="626" t="s">
        <v>720</v>
      </c>
      <c r="J14" s="854">
        <v>30303</v>
      </c>
      <c r="K14" s="627" t="s">
        <v>611</v>
      </c>
      <c r="L14" s="628" t="s">
        <v>567</v>
      </c>
      <c r="M14" s="629" t="s">
        <v>567</v>
      </c>
      <c r="N14" s="630">
        <v>5</v>
      </c>
      <c r="O14" s="631">
        <v>1</v>
      </c>
      <c r="P14" s="631" t="s">
        <v>764</v>
      </c>
      <c r="Q14" s="631" t="s">
        <v>618</v>
      </c>
      <c r="R14" s="801"/>
      <c r="S14" s="801">
        <v>64819360</v>
      </c>
      <c r="T14" s="801"/>
      <c r="U14" s="801">
        <f t="shared" si="3"/>
        <v>64819360</v>
      </c>
      <c r="V14" s="688"/>
      <c r="W14" s="689"/>
      <c r="X14" s="689"/>
      <c r="Y14" s="689"/>
      <c r="Z14" s="690"/>
      <c r="AA14" s="689"/>
      <c r="AB14" s="689"/>
      <c r="AC14" s="673"/>
      <c r="AD14" s="673"/>
      <c r="AE14" s="673"/>
      <c r="AF14" s="789"/>
      <c r="AG14" s="789"/>
      <c r="AH14" s="789"/>
      <c r="AI14" s="789"/>
      <c r="AJ14" s="789"/>
      <c r="AK14" s="789"/>
      <c r="AL14" s="789"/>
      <c r="AM14" s="789"/>
      <c r="AN14" s="789"/>
      <c r="AO14" s="789"/>
      <c r="AP14" s="789"/>
      <c r="AQ14" s="789"/>
      <c r="AR14" s="673"/>
      <c r="AS14" s="674"/>
    </row>
    <row r="15" spans="1:46" ht="36" x14ac:dyDescent="0.2">
      <c r="A15" s="1097"/>
      <c r="B15" s="1097"/>
      <c r="C15" s="1097"/>
      <c r="D15" s="1097"/>
      <c r="E15" s="1097"/>
      <c r="F15" s="1112"/>
      <c r="G15" s="625" t="s">
        <v>586</v>
      </c>
      <c r="H15" s="854">
        <v>80111621</v>
      </c>
      <c r="I15" s="626" t="s">
        <v>720</v>
      </c>
      <c r="J15" s="854">
        <v>30303</v>
      </c>
      <c r="K15" s="627" t="s">
        <v>611</v>
      </c>
      <c r="L15" s="628" t="s">
        <v>358</v>
      </c>
      <c r="M15" s="629" t="s">
        <v>358</v>
      </c>
      <c r="N15" s="630">
        <v>5</v>
      </c>
      <c r="O15" s="631">
        <v>1</v>
      </c>
      <c r="P15" s="631" t="s">
        <v>764</v>
      </c>
      <c r="Q15" s="631" t="s">
        <v>618</v>
      </c>
      <c r="R15" s="801">
        <v>41791680</v>
      </c>
      <c r="S15" s="801"/>
      <c r="T15" s="801"/>
      <c r="U15" s="801">
        <f t="shared" si="3"/>
        <v>41791680</v>
      </c>
      <c r="V15" s="688"/>
      <c r="W15" s="689"/>
      <c r="X15" s="689"/>
      <c r="Y15" s="689"/>
      <c r="Z15" s="690"/>
      <c r="AA15" s="689"/>
      <c r="AB15" s="689"/>
      <c r="AC15" s="673"/>
      <c r="AD15" s="673"/>
      <c r="AE15" s="673"/>
      <c r="AF15" s="789"/>
      <c r="AG15" s="789"/>
      <c r="AH15" s="789"/>
      <c r="AI15" s="789"/>
      <c r="AJ15" s="789"/>
      <c r="AK15" s="789"/>
      <c r="AL15" s="789"/>
      <c r="AM15" s="789"/>
      <c r="AN15" s="789"/>
      <c r="AO15" s="789"/>
      <c r="AP15" s="789"/>
      <c r="AQ15" s="789"/>
      <c r="AR15" s="673"/>
      <c r="AS15" s="674"/>
    </row>
    <row r="16" spans="1:46" ht="48" x14ac:dyDescent="0.2">
      <c r="A16" s="1097"/>
      <c r="B16" s="1097"/>
      <c r="C16" s="1097"/>
      <c r="D16" s="1097"/>
      <c r="E16" s="1097"/>
      <c r="F16" s="1112"/>
      <c r="G16" s="625" t="s">
        <v>768</v>
      </c>
      <c r="H16" s="854">
        <v>80111621</v>
      </c>
      <c r="I16" s="626" t="s">
        <v>720</v>
      </c>
      <c r="J16" s="854">
        <v>30303</v>
      </c>
      <c r="K16" s="627" t="s">
        <v>611</v>
      </c>
      <c r="L16" s="628" t="s">
        <v>358</v>
      </c>
      <c r="M16" s="629" t="s">
        <v>358</v>
      </c>
      <c r="N16" s="630">
        <v>4</v>
      </c>
      <c r="O16" s="631">
        <v>1</v>
      </c>
      <c r="P16" s="631" t="s">
        <v>764</v>
      </c>
      <c r="Q16" s="631" t="s">
        <v>618</v>
      </c>
      <c r="R16" s="801">
        <v>27555556</v>
      </c>
      <c r="S16" s="801"/>
      <c r="T16" s="801"/>
      <c r="U16" s="801">
        <f>+R16+S16+T16</f>
        <v>27555556</v>
      </c>
      <c r="V16" s="688"/>
      <c r="W16" s="689"/>
      <c r="X16" s="689"/>
      <c r="Y16" s="689"/>
      <c r="Z16" s="690"/>
      <c r="AA16" s="689"/>
      <c r="AB16" s="689"/>
      <c r="AC16" s="673"/>
      <c r="AD16" s="673"/>
      <c r="AE16" s="673"/>
      <c r="AF16" s="789"/>
      <c r="AG16" s="789"/>
      <c r="AH16" s="789"/>
      <c r="AI16" s="789"/>
      <c r="AJ16" s="789"/>
      <c r="AK16" s="789"/>
      <c r="AL16" s="789"/>
      <c r="AM16" s="789"/>
      <c r="AN16" s="789"/>
      <c r="AO16" s="789"/>
      <c r="AP16" s="789"/>
      <c r="AQ16" s="789"/>
      <c r="AR16" s="673"/>
      <c r="AS16" s="674"/>
    </row>
    <row r="17" spans="1:47" ht="48" x14ac:dyDescent="0.2">
      <c r="A17" s="1097"/>
      <c r="B17" s="1097"/>
      <c r="C17" s="1097"/>
      <c r="D17" s="1097"/>
      <c r="E17" s="1097"/>
      <c r="F17" s="1112"/>
      <c r="G17" s="625" t="s">
        <v>721</v>
      </c>
      <c r="H17" s="854">
        <v>80111621</v>
      </c>
      <c r="I17" s="626" t="s">
        <v>720</v>
      </c>
      <c r="J17" s="854">
        <v>30303</v>
      </c>
      <c r="K17" s="627" t="s">
        <v>611</v>
      </c>
      <c r="L17" s="628" t="s">
        <v>358</v>
      </c>
      <c r="M17" s="629" t="s">
        <v>358</v>
      </c>
      <c r="N17" s="630">
        <v>4</v>
      </c>
      <c r="O17" s="631">
        <v>1</v>
      </c>
      <c r="P17" s="631" t="s">
        <v>764</v>
      </c>
      <c r="Q17" s="631" t="s">
        <v>618</v>
      </c>
      <c r="R17" s="801">
        <v>27555556</v>
      </c>
      <c r="S17" s="801"/>
      <c r="T17" s="801"/>
      <c r="U17" s="801">
        <f t="shared" si="3"/>
        <v>27555556</v>
      </c>
      <c r="V17" s="688"/>
      <c r="W17" s="689"/>
      <c r="X17" s="689"/>
      <c r="Y17" s="689"/>
      <c r="Z17" s="690"/>
      <c r="AA17" s="689"/>
      <c r="AB17" s="689"/>
      <c r="AC17" s="673"/>
      <c r="AD17" s="673"/>
      <c r="AE17" s="673"/>
      <c r="AF17" s="789"/>
      <c r="AG17" s="789">
        <v>3836128</v>
      </c>
      <c r="AH17" s="789">
        <v>3836128</v>
      </c>
      <c r="AI17" s="789">
        <v>3836128</v>
      </c>
      <c r="AJ17" s="789">
        <v>3836128</v>
      </c>
      <c r="AK17" s="789">
        <v>3836128</v>
      </c>
      <c r="AL17" s="789"/>
      <c r="AM17" s="789"/>
      <c r="AN17" s="789"/>
      <c r="AO17" s="789"/>
      <c r="AP17" s="789"/>
      <c r="AQ17" s="789"/>
      <c r="AR17" s="673"/>
      <c r="AS17" s="674">
        <f t="shared" si="1"/>
        <v>19180640</v>
      </c>
      <c r="AT17" s="667" t="b">
        <f t="shared" si="2"/>
        <v>0</v>
      </c>
    </row>
    <row r="18" spans="1:47" ht="60" x14ac:dyDescent="0.2">
      <c r="A18" s="1097"/>
      <c r="B18" s="1097"/>
      <c r="C18" s="1097"/>
      <c r="D18" s="1097"/>
      <c r="E18" s="1097"/>
      <c r="F18" s="1112"/>
      <c r="G18" s="625" t="s">
        <v>769</v>
      </c>
      <c r="H18" s="854">
        <v>80111621</v>
      </c>
      <c r="I18" s="626" t="s">
        <v>720</v>
      </c>
      <c r="J18" s="854">
        <v>30303</v>
      </c>
      <c r="K18" s="627" t="s">
        <v>611</v>
      </c>
      <c r="L18" s="628" t="s">
        <v>569</v>
      </c>
      <c r="M18" s="629" t="s">
        <v>569</v>
      </c>
      <c r="N18" s="630">
        <v>3</v>
      </c>
      <c r="O18" s="631">
        <v>1</v>
      </c>
      <c r="P18" s="631" t="s">
        <v>764</v>
      </c>
      <c r="Q18" s="631" t="s">
        <v>618</v>
      </c>
      <c r="R18" s="801">
        <v>38118065</v>
      </c>
      <c r="S18" s="801"/>
      <c r="T18" s="801"/>
      <c r="U18" s="801">
        <f t="shared" si="3"/>
        <v>38118065</v>
      </c>
      <c r="V18" s="688"/>
      <c r="W18" s="689"/>
      <c r="X18" s="689"/>
      <c r="Y18" s="689"/>
      <c r="Z18" s="690"/>
      <c r="AA18" s="689"/>
      <c r="AB18" s="689"/>
      <c r="AC18" s="673"/>
      <c r="AD18" s="673"/>
      <c r="AE18" s="673"/>
      <c r="AF18" s="789"/>
      <c r="AG18" s="789"/>
      <c r="AH18" s="789"/>
      <c r="AI18" s="789"/>
      <c r="AJ18" s="789"/>
      <c r="AK18" s="789"/>
      <c r="AL18" s="789"/>
      <c r="AM18" s="789"/>
      <c r="AN18" s="789"/>
      <c r="AO18" s="789"/>
      <c r="AP18" s="789"/>
      <c r="AQ18" s="789"/>
      <c r="AR18" s="673"/>
      <c r="AS18" s="674"/>
    </row>
    <row r="19" spans="1:47" ht="36" x14ac:dyDescent="0.2">
      <c r="A19" s="1097"/>
      <c r="B19" s="1097"/>
      <c r="C19" s="1097"/>
      <c r="D19" s="1097"/>
      <c r="E19" s="1097"/>
      <c r="F19" s="1112"/>
      <c r="G19" s="625" t="s">
        <v>770</v>
      </c>
      <c r="H19" s="854">
        <v>80111601</v>
      </c>
      <c r="I19" s="626" t="s">
        <v>720</v>
      </c>
      <c r="J19" s="854">
        <v>30303</v>
      </c>
      <c r="K19" s="627" t="s">
        <v>611</v>
      </c>
      <c r="L19" s="628" t="s">
        <v>358</v>
      </c>
      <c r="M19" s="629" t="s">
        <v>358</v>
      </c>
      <c r="N19" s="630">
        <v>5</v>
      </c>
      <c r="O19" s="631">
        <v>1</v>
      </c>
      <c r="P19" s="631" t="s">
        <v>764</v>
      </c>
      <c r="Q19" s="631" t="s">
        <v>618</v>
      </c>
      <c r="R19" s="801">
        <v>19180640</v>
      </c>
      <c r="S19" s="801"/>
      <c r="T19" s="801"/>
      <c r="U19" s="801">
        <f t="shared" si="3"/>
        <v>19180640</v>
      </c>
      <c r="V19" s="688"/>
      <c r="W19" s="689"/>
      <c r="X19" s="689"/>
      <c r="Y19" s="689"/>
      <c r="Z19" s="690"/>
      <c r="AA19" s="689"/>
      <c r="AB19" s="689"/>
      <c r="AC19" s="673"/>
      <c r="AD19" s="673"/>
      <c r="AE19" s="673"/>
      <c r="AF19" s="789"/>
      <c r="AG19" s="789"/>
      <c r="AH19" s="789"/>
      <c r="AI19" s="789"/>
      <c r="AJ19" s="789"/>
      <c r="AK19" s="789"/>
      <c r="AL19" s="789"/>
      <c r="AM19" s="789"/>
      <c r="AN19" s="789"/>
      <c r="AO19" s="789"/>
      <c r="AP19" s="789"/>
      <c r="AQ19" s="789"/>
      <c r="AR19" s="673"/>
      <c r="AS19" s="674"/>
    </row>
    <row r="20" spans="1:47" ht="60" x14ac:dyDescent="0.2">
      <c r="A20" s="1097"/>
      <c r="B20" s="1097"/>
      <c r="C20" s="1097"/>
      <c r="D20" s="1097"/>
      <c r="E20" s="1097"/>
      <c r="F20" s="1112"/>
      <c r="G20" s="625" t="s">
        <v>722</v>
      </c>
      <c r="H20" s="854">
        <v>80111621</v>
      </c>
      <c r="I20" s="626" t="s">
        <v>720</v>
      </c>
      <c r="J20" s="854">
        <v>30303</v>
      </c>
      <c r="K20" s="627" t="s">
        <v>611</v>
      </c>
      <c r="L20" s="628" t="s">
        <v>358</v>
      </c>
      <c r="M20" s="629" t="s">
        <v>358</v>
      </c>
      <c r="N20" s="630">
        <v>4</v>
      </c>
      <c r="O20" s="631">
        <v>1</v>
      </c>
      <c r="P20" s="631" t="s">
        <v>764</v>
      </c>
      <c r="Q20" s="631" t="s">
        <v>618</v>
      </c>
      <c r="R20" s="801">
        <v>26798503</v>
      </c>
      <c r="S20" s="801">
        <f>138097208-14355662-55644338</f>
        <v>68097208</v>
      </c>
      <c r="T20" s="801"/>
      <c r="U20" s="801">
        <f t="shared" si="3"/>
        <v>94895711</v>
      </c>
      <c r="V20" s="688"/>
      <c r="W20" s="689"/>
      <c r="X20" s="689"/>
      <c r="Y20" s="689"/>
      <c r="Z20" s="690"/>
      <c r="AA20" s="689"/>
      <c r="AB20" s="689"/>
      <c r="AC20" s="673"/>
      <c r="AD20" s="673"/>
      <c r="AE20" s="673"/>
      <c r="AF20" s="789"/>
      <c r="AG20" s="789"/>
      <c r="AH20" s="789"/>
      <c r="AI20" s="789"/>
      <c r="AJ20" s="789"/>
      <c r="AK20" s="789"/>
      <c r="AL20" s="789"/>
      <c r="AM20" s="789">
        <v>20932545</v>
      </c>
      <c r="AN20" s="789"/>
      <c r="AO20" s="789"/>
      <c r="AP20" s="789"/>
      <c r="AQ20" s="789"/>
      <c r="AR20" s="673"/>
      <c r="AS20" s="674">
        <f t="shared" si="1"/>
        <v>20932545</v>
      </c>
      <c r="AT20" s="667" t="b">
        <f t="shared" si="2"/>
        <v>0</v>
      </c>
    </row>
    <row r="21" spans="1:47" ht="36" x14ac:dyDescent="0.2">
      <c r="A21" s="1097"/>
      <c r="B21" s="1097"/>
      <c r="C21" s="1097"/>
      <c r="D21" s="1097"/>
      <c r="E21" s="1097"/>
      <c r="F21" s="1113" t="s">
        <v>585</v>
      </c>
      <c r="G21" s="625" t="s">
        <v>817</v>
      </c>
      <c r="H21" s="854">
        <v>80111621</v>
      </c>
      <c r="I21" s="626" t="s">
        <v>720</v>
      </c>
      <c r="J21" s="854">
        <v>30303</v>
      </c>
      <c r="K21" s="627" t="s">
        <v>611</v>
      </c>
      <c r="L21" s="854" t="s">
        <v>567</v>
      </c>
      <c r="M21" s="854" t="s">
        <v>567</v>
      </c>
      <c r="N21" s="630">
        <v>5</v>
      </c>
      <c r="O21" s="631">
        <v>1</v>
      </c>
      <c r="P21" s="631" t="s">
        <v>764</v>
      </c>
      <c r="Q21" s="631" t="s">
        <v>618</v>
      </c>
      <c r="R21" s="805"/>
      <c r="S21" s="801">
        <v>41791680</v>
      </c>
      <c r="T21" s="805"/>
      <c r="U21" s="801">
        <f t="shared" ref="U21:U26" si="4">+R21+S21</f>
        <v>41791680</v>
      </c>
      <c r="V21" s="692"/>
      <c r="W21" s="693"/>
      <c r="X21" s="693"/>
      <c r="Y21" s="693"/>
      <c r="Z21" s="694"/>
      <c r="AA21" s="693"/>
      <c r="AB21" s="693"/>
      <c r="AC21" s="673"/>
      <c r="AD21" s="673"/>
      <c r="AE21" s="673"/>
      <c r="AF21" s="673"/>
      <c r="AG21" s="673"/>
      <c r="AH21" s="673"/>
      <c r="AI21" s="673"/>
      <c r="AJ21" s="673"/>
      <c r="AK21" s="673"/>
      <c r="AL21" s="673"/>
      <c r="AM21" s="673"/>
      <c r="AN21" s="673">
        <v>8358336</v>
      </c>
      <c r="AO21" s="673"/>
      <c r="AP21" s="673">
        <v>16716672</v>
      </c>
      <c r="AQ21" s="673">
        <v>16716672</v>
      </c>
      <c r="AR21" s="673">
        <v>0</v>
      </c>
      <c r="AS21" s="674">
        <f t="shared" si="1"/>
        <v>41791680</v>
      </c>
      <c r="AT21" s="667" t="b">
        <f t="shared" si="2"/>
        <v>1</v>
      </c>
    </row>
    <row r="22" spans="1:47" ht="36" x14ac:dyDescent="0.2">
      <c r="A22" s="1097"/>
      <c r="B22" s="1097"/>
      <c r="C22" s="1097"/>
      <c r="D22" s="1097"/>
      <c r="E22" s="1097"/>
      <c r="F22" s="1114"/>
      <c r="G22" s="645" t="s">
        <v>818</v>
      </c>
      <c r="H22" s="623">
        <v>80111601</v>
      </c>
      <c r="I22" s="626" t="s">
        <v>720</v>
      </c>
      <c r="J22" s="623">
        <v>30303</v>
      </c>
      <c r="K22" s="646" t="s">
        <v>611</v>
      </c>
      <c r="L22" s="623" t="s">
        <v>567</v>
      </c>
      <c r="M22" s="623" t="s">
        <v>567</v>
      </c>
      <c r="N22" s="632">
        <v>5</v>
      </c>
      <c r="O22" s="647">
        <v>1</v>
      </c>
      <c r="P22" s="631" t="s">
        <v>764</v>
      </c>
      <c r="Q22" s="631" t="s">
        <v>618</v>
      </c>
      <c r="R22" s="805"/>
      <c r="S22" s="801">
        <v>19180640</v>
      </c>
      <c r="T22" s="832"/>
      <c r="U22" s="801">
        <f t="shared" si="4"/>
        <v>19180640</v>
      </c>
      <c r="V22" s="692"/>
      <c r="W22" s="693"/>
      <c r="X22" s="693"/>
      <c r="Y22" s="693"/>
      <c r="Z22" s="694"/>
      <c r="AA22" s="693"/>
      <c r="AB22" s="693"/>
      <c r="AC22" s="673"/>
      <c r="AD22" s="673"/>
      <c r="AE22" s="673"/>
      <c r="AF22" s="673"/>
      <c r="AG22" s="673"/>
      <c r="AH22" s="673"/>
      <c r="AI22" s="673"/>
      <c r="AJ22" s="673"/>
      <c r="AK22" s="673"/>
      <c r="AL22" s="673"/>
      <c r="AM22" s="673"/>
      <c r="AN22" s="673"/>
      <c r="AO22" s="673"/>
      <c r="AP22" s="673"/>
      <c r="AQ22" s="673"/>
      <c r="AR22" s="673"/>
      <c r="AS22" s="674"/>
    </row>
    <row r="23" spans="1:47" ht="36.75" customHeight="1" x14ac:dyDescent="0.2">
      <c r="A23" s="1097"/>
      <c r="B23" s="1097"/>
      <c r="C23" s="1097"/>
      <c r="D23" s="1097"/>
      <c r="E23" s="1097"/>
      <c r="F23" s="1114"/>
      <c r="G23" s="645" t="s">
        <v>833</v>
      </c>
      <c r="H23" s="623">
        <v>80111621</v>
      </c>
      <c r="I23" s="626" t="s">
        <v>720</v>
      </c>
      <c r="J23" s="623">
        <v>30303</v>
      </c>
      <c r="K23" s="646" t="s">
        <v>611</v>
      </c>
      <c r="L23" s="623" t="s">
        <v>567</v>
      </c>
      <c r="M23" s="623" t="s">
        <v>567</v>
      </c>
      <c r="N23" s="632">
        <v>5</v>
      </c>
      <c r="O23" s="647">
        <v>1</v>
      </c>
      <c r="P23" s="631" t="s">
        <v>764</v>
      </c>
      <c r="Q23" s="631" t="s">
        <v>618</v>
      </c>
      <c r="R23" s="805"/>
      <c r="S23" s="801">
        <v>34444445</v>
      </c>
      <c r="T23" s="832"/>
      <c r="U23" s="801">
        <f t="shared" si="4"/>
        <v>34444445</v>
      </c>
      <c r="V23" s="692"/>
      <c r="W23" s="693"/>
      <c r="X23" s="693"/>
      <c r="Y23" s="693"/>
      <c r="Z23" s="694"/>
      <c r="AA23" s="693"/>
      <c r="AB23" s="693"/>
      <c r="AC23" s="673"/>
      <c r="AD23" s="673"/>
      <c r="AE23" s="673"/>
      <c r="AF23" s="673"/>
      <c r="AG23" s="673"/>
      <c r="AH23" s="673"/>
      <c r="AI23" s="673"/>
      <c r="AJ23" s="673"/>
      <c r="AK23" s="673"/>
      <c r="AL23" s="673"/>
      <c r="AM23" s="673"/>
      <c r="AN23" s="673"/>
      <c r="AO23" s="673"/>
      <c r="AP23" s="673"/>
      <c r="AQ23" s="673"/>
      <c r="AR23" s="673"/>
      <c r="AS23" s="674"/>
    </row>
    <row r="24" spans="1:47" ht="60" x14ac:dyDescent="0.2">
      <c r="A24" s="1097"/>
      <c r="B24" s="1097"/>
      <c r="C24" s="1097"/>
      <c r="D24" s="1097"/>
      <c r="E24" s="1097"/>
      <c r="F24" s="1114"/>
      <c r="G24" s="645" t="s">
        <v>819</v>
      </c>
      <c r="H24" s="623">
        <v>80111621</v>
      </c>
      <c r="I24" s="626" t="s">
        <v>720</v>
      </c>
      <c r="J24" s="623">
        <v>30303</v>
      </c>
      <c r="K24" s="646" t="s">
        <v>611</v>
      </c>
      <c r="L24" s="623" t="s">
        <v>567</v>
      </c>
      <c r="M24" s="623" t="s">
        <v>567</v>
      </c>
      <c r="N24" s="632">
        <v>5</v>
      </c>
      <c r="O24" s="647">
        <v>1</v>
      </c>
      <c r="P24" s="631" t="s">
        <v>764</v>
      </c>
      <c r="Q24" s="631" t="s">
        <v>618</v>
      </c>
      <c r="R24" s="805"/>
      <c r="S24" s="801">
        <v>34444445</v>
      </c>
      <c r="T24" s="832"/>
      <c r="U24" s="801">
        <f t="shared" si="4"/>
        <v>34444445</v>
      </c>
      <c r="V24" s="692"/>
      <c r="W24" s="693"/>
      <c r="X24" s="693"/>
      <c r="Y24" s="693"/>
      <c r="Z24" s="694"/>
      <c r="AA24" s="693"/>
      <c r="AB24" s="693"/>
      <c r="AC24" s="673"/>
      <c r="AD24" s="673"/>
      <c r="AE24" s="673"/>
      <c r="AF24" s="673"/>
      <c r="AG24" s="673"/>
      <c r="AH24" s="673"/>
      <c r="AI24" s="673"/>
      <c r="AJ24" s="673"/>
      <c r="AK24" s="673"/>
      <c r="AL24" s="673"/>
      <c r="AM24" s="673"/>
      <c r="AN24" s="673"/>
      <c r="AO24" s="673"/>
      <c r="AP24" s="673"/>
      <c r="AQ24" s="673"/>
      <c r="AR24" s="673"/>
      <c r="AS24" s="674"/>
    </row>
    <row r="25" spans="1:47" ht="60" x14ac:dyDescent="0.2">
      <c r="A25" s="1097"/>
      <c r="B25" s="1097"/>
      <c r="C25" s="1097"/>
      <c r="D25" s="1097"/>
      <c r="E25" s="1097"/>
      <c r="F25" s="1114"/>
      <c r="G25" s="645" t="s">
        <v>809</v>
      </c>
      <c r="H25" s="623">
        <v>80111621</v>
      </c>
      <c r="I25" s="626" t="s">
        <v>720</v>
      </c>
      <c r="J25" s="623">
        <v>30303</v>
      </c>
      <c r="K25" s="646" t="s">
        <v>611</v>
      </c>
      <c r="L25" s="623" t="s">
        <v>567</v>
      </c>
      <c r="M25" s="623" t="s">
        <v>567</v>
      </c>
      <c r="N25" s="632">
        <v>4</v>
      </c>
      <c r="O25" s="647">
        <v>1</v>
      </c>
      <c r="P25" s="631" t="s">
        <v>764</v>
      </c>
      <c r="Q25" s="631" t="s">
        <v>618</v>
      </c>
      <c r="R25" s="805"/>
      <c r="S25" s="801">
        <v>27555556</v>
      </c>
      <c r="T25" s="832"/>
      <c r="U25" s="801">
        <f t="shared" si="4"/>
        <v>27555556</v>
      </c>
      <c r="V25" s="692"/>
      <c r="W25" s="693"/>
      <c r="X25" s="693"/>
      <c r="Y25" s="693"/>
      <c r="Z25" s="694"/>
      <c r="AA25" s="693"/>
      <c r="AB25" s="693"/>
      <c r="AC25" s="673"/>
      <c r="AD25" s="673"/>
      <c r="AE25" s="673"/>
      <c r="AF25" s="673"/>
      <c r="AG25" s="673"/>
      <c r="AH25" s="673"/>
      <c r="AI25" s="673"/>
      <c r="AJ25" s="673"/>
      <c r="AK25" s="673"/>
      <c r="AL25" s="673"/>
      <c r="AM25" s="673"/>
      <c r="AN25" s="673"/>
      <c r="AO25" s="673"/>
      <c r="AP25" s="673"/>
      <c r="AQ25" s="673"/>
      <c r="AR25" s="673"/>
      <c r="AS25" s="674"/>
    </row>
    <row r="26" spans="1:47" ht="48.75" thickBot="1" x14ac:dyDescent="0.25">
      <c r="A26" s="1097"/>
      <c r="B26" s="1097"/>
      <c r="C26" s="1097"/>
      <c r="D26" s="1097"/>
      <c r="E26" s="1097"/>
      <c r="F26" s="1115"/>
      <c r="G26" s="645" t="s">
        <v>771</v>
      </c>
      <c r="H26" s="623">
        <v>80111621</v>
      </c>
      <c r="I26" s="626" t="s">
        <v>720</v>
      </c>
      <c r="J26" s="623">
        <v>30303</v>
      </c>
      <c r="K26" s="646" t="s">
        <v>611</v>
      </c>
      <c r="L26" s="623" t="s">
        <v>567</v>
      </c>
      <c r="M26" s="623" t="s">
        <v>567</v>
      </c>
      <c r="N26" s="632">
        <v>5</v>
      </c>
      <c r="O26" s="647">
        <v>1</v>
      </c>
      <c r="P26" s="631" t="s">
        <v>764</v>
      </c>
      <c r="Q26" s="631" t="s">
        <v>618</v>
      </c>
      <c r="R26" s="805"/>
      <c r="S26" s="801">
        <f>156938896+55644338</f>
        <v>212583234</v>
      </c>
      <c r="T26" s="832"/>
      <c r="U26" s="801">
        <f t="shared" si="4"/>
        <v>212583234</v>
      </c>
      <c r="V26" s="692"/>
      <c r="W26" s="693"/>
      <c r="X26" s="693"/>
      <c r="Y26" s="693"/>
      <c r="Z26" s="694"/>
      <c r="AA26" s="693"/>
      <c r="AB26" s="693"/>
      <c r="AC26" s="673"/>
      <c r="AD26" s="673"/>
      <c r="AE26" s="673"/>
      <c r="AF26" s="673"/>
      <c r="AG26" s="673"/>
      <c r="AH26" s="673"/>
      <c r="AI26" s="673"/>
      <c r="AJ26" s="673"/>
      <c r="AK26" s="673"/>
      <c r="AL26" s="673"/>
      <c r="AM26" s="673"/>
      <c r="AN26" s="673"/>
      <c r="AO26" s="673"/>
      <c r="AP26" s="673"/>
      <c r="AQ26" s="673"/>
      <c r="AR26" s="673"/>
      <c r="AS26" s="674"/>
      <c r="AU26" s="853"/>
    </row>
    <row r="27" spans="1:47" ht="36" x14ac:dyDescent="0.2">
      <c r="A27" s="1097"/>
      <c r="B27" s="1097"/>
      <c r="C27" s="1097"/>
      <c r="D27" s="1097"/>
      <c r="E27" s="1097"/>
      <c r="F27" s="1112" t="s">
        <v>583</v>
      </c>
      <c r="G27" s="625" t="s">
        <v>772</v>
      </c>
      <c r="H27" s="854">
        <v>80111621</v>
      </c>
      <c r="I27" s="626" t="s">
        <v>723</v>
      </c>
      <c r="J27" s="854">
        <v>30303</v>
      </c>
      <c r="K27" s="627" t="s">
        <v>613</v>
      </c>
      <c r="L27" s="628" t="s">
        <v>567</v>
      </c>
      <c r="M27" s="629" t="s">
        <v>577</v>
      </c>
      <c r="N27" s="630">
        <v>10</v>
      </c>
      <c r="O27" s="631">
        <v>1</v>
      </c>
      <c r="P27" s="631" t="s">
        <v>764</v>
      </c>
      <c r="Q27" s="631" t="s">
        <v>618</v>
      </c>
      <c r="R27" s="801">
        <v>69750000</v>
      </c>
      <c r="S27" s="805"/>
      <c r="T27" s="805"/>
      <c r="U27" s="801">
        <f t="shared" ref="U27:U28" si="5">+R27+S27</f>
        <v>69750000</v>
      </c>
      <c r="V27" s="688"/>
      <c r="W27" s="689"/>
      <c r="X27" s="689"/>
      <c r="Y27" s="689"/>
      <c r="Z27" s="690"/>
      <c r="AA27" s="695"/>
      <c r="AB27" s="695"/>
      <c r="AC27" s="673"/>
      <c r="AD27" s="673"/>
      <c r="AE27" s="673"/>
      <c r="AF27" s="635">
        <v>0</v>
      </c>
      <c r="AG27" s="635">
        <v>6975000</v>
      </c>
      <c r="AH27" s="635">
        <v>6975000</v>
      </c>
      <c r="AI27" s="635">
        <v>6975000</v>
      </c>
      <c r="AJ27" s="635">
        <v>6975000</v>
      </c>
      <c r="AK27" s="635">
        <v>6975000</v>
      </c>
      <c r="AL27" s="635">
        <v>6975000</v>
      </c>
      <c r="AM27" s="635">
        <v>6975000</v>
      </c>
      <c r="AN27" s="635">
        <v>6975000</v>
      </c>
      <c r="AO27" s="635">
        <v>6975000</v>
      </c>
      <c r="AP27" s="635">
        <v>6975000</v>
      </c>
      <c r="AQ27" s="673"/>
      <c r="AR27" s="673"/>
      <c r="AS27" s="674">
        <f t="shared" si="1"/>
        <v>69750000</v>
      </c>
      <c r="AT27" s="667" t="b">
        <f t="shared" si="2"/>
        <v>1</v>
      </c>
    </row>
    <row r="28" spans="1:47" ht="36" x14ac:dyDescent="0.2">
      <c r="A28" s="1097"/>
      <c r="B28" s="1097"/>
      <c r="C28" s="1097"/>
      <c r="D28" s="1097"/>
      <c r="E28" s="1097"/>
      <c r="F28" s="1112"/>
      <c r="G28" s="625" t="s">
        <v>584</v>
      </c>
      <c r="H28" s="854">
        <v>80111621</v>
      </c>
      <c r="I28" s="626" t="s">
        <v>723</v>
      </c>
      <c r="J28" s="854">
        <v>30303</v>
      </c>
      <c r="K28" s="627" t="s">
        <v>613</v>
      </c>
      <c r="L28" s="628" t="s">
        <v>567</v>
      </c>
      <c r="M28" s="629" t="s">
        <v>577</v>
      </c>
      <c r="N28" s="630">
        <v>9</v>
      </c>
      <c r="O28" s="631">
        <v>1</v>
      </c>
      <c r="P28" s="631" t="s">
        <v>764</v>
      </c>
      <c r="Q28" s="631" t="s">
        <v>618</v>
      </c>
      <c r="R28" s="801">
        <v>130250000</v>
      </c>
      <c r="S28" s="805"/>
      <c r="T28" s="805"/>
      <c r="U28" s="801">
        <f t="shared" si="5"/>
        <v>130250000</v>
      </c>
      <c r="V28" s="688"/>
      <c r="W28" s="689"/>
      <c r="X28" s="689"/>
      <c r="Y28" s="689"/>
      <c r="Z28" s="690"/>
      <c r="AA28" s="695"/>
      <c r="AB28" s="695"/>
      <c r="AC28" s="673"/>
      <c r="AD28" s="673"/>
      <c r="AE28" s="673"/>
      <c r="AF28" s="789"/>
      <c r="AG28" s="789">
        <v>32562500</v>
      </c>
      <c r="AH28" s="789"/>
      <c r="AI28" s="789">
        <v>32562500</v>
      </c>
      <c r="AJ28" s="789"/>
      <c r="AK28" s="789">
        <v>32562500</v>
      </c>
      <c r="AL28" s="789"/>
      <c r="AM28" s="789">
        <v>32562500</v>
      </c>
      <c r="AN28" s="789"/>
      <c r="AO28" s="789"/>
      <c r="AP28" s="789"/>
      <c r="AQ28" s="673"/>
      <c r="AR28" s="673"/>
      <c r="AS28" s="674">
        <f t="shared" si="1"/>
        <v>130250000</v>
      </c>
      <c r="AT28" s="667" t="b">
        <f t="shared" si="2"/>
        <v>1</v>
      </c>
    </row>
    <row r="29" spans="1:47" ht="48" x14ac:dyDescent="0.2">
      <c r="A29" s="1097" t="e">
        <f>+A10</f>
        <v>#REF!</v>
      </c>
      <c r="B29" s="1097" t="str">
        <f>+B10</f>
        <v>Código 383 
Un sistema de seguimiento a la Política Educativa Distrital en los contestos Escolares Ajustado e Implementado</v>
      </c>
      <c r="C29" s="1097" t="str">
        <f>+C10</f>
        <v>Componente No.1 "Sistema de Seguimiento a la política educativa distrital en los contextos escolares."</v>
      </c>
      <c r="D29" s="1097" t="s">
        <v>510</v>
      </c>
      <c r="E29" s="1097" t="s">
        <v>510</v>
      </c>
      <c r="F29" s="1111" t="s">
        <v>561</v>
      </c>
      <c r="G29" s="625" t="s">
        <v>588</v>
      </c>
      <c r="H29" s="854">
        <v>82111901</v>
      </c>
      <c r="I29" s="626" t="s">
        <v>718</v>
      </c>
      <c r="J29" s="854">
        <v>30303</v>
      </c>
      <c r="K29" s="627" t="s">
        <v>612</v>
      </c>
      <c r="L29" s="648" t="s">
        <v>567</v>
      </c>
      <c r="M29" s="648" t="s">
        <v>567</v>
      </c>
      <c r="N29" s="649">
        <v>350</v>
      </c>
      <c r="O29" s="631">
        <v>0</v>
      </c>
      <c r="P29" s="631" t="s">
        <v>764</v>
      </c>
      <c r="Q29" s="631" t="s">
        <v>618</v>
      </c>
      <c r="R29" s="801">
        <v>33477650</v>
      </c>
      <c r="S29" s="801"/>
      <c r="T29" s="801"/>
      <c r="U29" s="801">
        <f t="shared" ref="U29:U39" si="6">+R29+S29</f>
        <v>33477650</v>
      </c>
      <c r="V29" s="697"/>
      <c r="W29" s="698"/>
      <c r="X29" s="699"/>
      <c r="Y29" s="700"/>
      <c r="Z29" s="701"/>
      <c r="AA29" s="702"/>
      <c r="AB29" s="700"/>
      <c r="AC29" s="673"/>
      <c r="AD29" s="673"/>
      <c r="AE29" s="673"/>
      <c r="AF29" s="673"/>
      <c r="AG29" s="673">
        <v>3059368</v>
      </c>
      <c r="AH29" s="673">
        <v>3059368</v>
      </c>
      <c r="AI29" s="673">
        <v>3059368</v>
      </c>
      <c r="AJ29" s="673">
        <v>3059368</v>
      </c>
      <c r="AK29" s="673">
        <v>3059368</v>
      </c>
      <c r="AL29" s="673">
        <v>3059368</v>
      </c>
      <c r="AM29" s="673">
        <v>3059368</v>
      </c>
      <c r="AN29" s="673">
        <v>3059368</v>
      </c>
      <c r="AO29" s="673">
        <v>3059368</v>
      </c>
      <c r="AP29" s="673">
        <v>3059368</v>
      </c>
      <c r="AQ29" s="673">
        <v>4589052</v>
      </c>
      <c r="AR29" s="673"/>
      <c r="AS29" s="674">
        <f t="shared" si="1"/>
        <v>35182732</v>
      </c>
      <c r="AT29" s="667" t="b">
        <f t="shared" si="2"/>
        <v>0</v>
      </c>
    </row>
    <row r="30" spans="1:47" ht="36" x14ac:dyDescent="0.2">
      <c r="A30" s="1097"/>
      <c r="B30" s="1097"/>
      <c r="C30" s="1097"/>
      <c r="D30" s="1097"/>
      <c r="E30" s="1097"/>
      <c r="F30" s="1111"/>
      <c r="G30" s="625" t="s">
        <v>589</v>
      </c>
      <c r="H30" s="854">
        <v>82141505</v>
      </c>
      <c r="I30" s="626" t="s">
        <v>718</v>
      </c>
      <c r="J30" s="854">
        <v>30303</v>
      </c>
      <c r="K30" s="627" t="s">
        <v>612</v>
      </c>
      <c r="L30" s="648" t="s">
        <v>567</v>
      </c>
      <c r="M30" s="648" t="s">
        <v>567</v>
      </c>
      <c r="N30" s="649">
        <v>350</v>
      </c>
      <c r="O30" s="631">
        <v>0</v>
      </c>
      <c r="P30" s="631" t="s">
        <v>764</v>
      </c>
      <c r="Q30" s="631" t="s">
        <v>618</v>
      </c>
      <c r="R30" s="801">
        <v>24325950</v>
      </c>
      <c r="S30" s="801"/>
      <c r="T30" s="801"/>
      <c r="U30" s="801">
        <f t="shared" si="6"/>
        <v>24325950</v>
      </c>
      <c r="V30" s="697"/>
      <c r="W30" s="698"/>
      <c r="X30" s="699"/>
      <c r="Y30" s="700"/>
      <c r="Z30" s="701"/>
      <c r="AA30" s="702"/>
      <c r="AB30" s="700"/>
      <c r="AC30" s="673"/>
      <c r="AD30" s="673"/>
      <c r="AE30" s="673"/>
      <c r="AF30" s="673"/>
      <c r="AG30" s="673">
        <v>2115307</v>
      </c>
      <c r="AH30" s="673">
        <v>2115307</v>
      </c>
      <c r="AI30" s="673">
        <v>2115307</v>
      </c>
      <c r="AJ30" s="673">
        <v>2115307</v>
      </c>
      <c r="AK30" s="673">
        <v>2115307</v>
      </c>
      <c r="AL30" s="673">
        <v>2115307</v>
      </c>
      <c r="AM30" s="673">
        <v>2115307</v>
      </c>
      <c r="AN30" s="673">
        <v>2115307</v>
      </c>
      <c r="AO30" s="673">
        <v>2115307</v>
      </c>
      <c r="AP30" s="673">
        <v>2115307</v>
      </c>
      <c r="AQ30" s="673">
        <v>3172960</v>
      </c>
      <c r="AR30" s="673"/>
      <c r="AS30" s="674">
        <f t="shared" si="1"/>
        <v>24326030</v>
      </c>
      <c r="AT30" s="667" t="b">
        <f t="shared" si="2"/>
        <v>0</v>
      </c>
    </row>
    <row r="31" spans="1:47" ht="48" x14ac:dyDescent="0.2">
      <c r="A31" s="1097"/>
      <c r="B31" s="1097"/>
      <c r="C31" s="1097"/>
      <c r="D31" s="1097"/>
      <c r="E31" s="1097"/>
      <c r="F31" s="1111"/>
      <c r="G31" s="625" t="s">
        <v>590</v>
      </c>
      <c r="H31" s="854">
        <v>80161500</v>
      </c>
      <c r="I31" s="650" t="s">
        <v>724</v>
      </c>
      <c r="J31" s="854">
        <v>30303</v>
      </c>
      <c r="K31" s="627" t="s">
        <v>616</v>
      </c>
      <c r="L31" s="648" t="s">
        <v>567</v>
      </c>
      <c r="M31" s="648" t="s">
        <v>567</v>
      </c>
      <c r="N31" s="649">
        <v>350</v>
      </c>
      <c r="O31" s="631">
        <v>0</v>
      </c>
      <c r="P31" s="631" t="s">
        <v>764</v>
      </c>
      <c r="Q31" s="631" t="s">
        <v>618</v>
      </c>
      <c r="R31" s="801">
        <v>35045100</v>
      </c>
      <c r="S31" s="801"/>
      <c r="T31" s="801"/>
      <c r="U31" s="801">
        <f t="shared" si="6"/>
        <v>35045100</v>
      </c>
      <c r="V31" s="697"/>
      <c r="W31" s="698"/>
      <c r="X31" s="699"/>
      <c r="Y31" s="700"/>
      <c r="Z31" s="701"/>
      <c r="AA31" s="702"/>
      <c r="AB31" s="700"/>
      <c r="AC31" s="673"/>
      <c r="AD31" s="673"/>
      <c r="AE31" s="673"/>
      <c r="AF31" s="673"/>
      <c r="AG31" s="673">
        <v>3047401</v>
      </c>
      <c r="AH31" s="673">
        <v>3047401</v>
      </c>
      <c r="AI31" s="673">
        <v>3047401</v>
      </c>
      <c r="AJ31" s="673">
        <v>3047401</v>
      </c>
      <c r="AK31" s="673">
        <v>3047401</v>
      </c>
      <c r="AL31" s="673">
        <v>3047401</v>
      </c>
      <c r="AM31" s="673">
        <v>3047401</v>
      </c>
      <c r="AN31" s="673">
        <v>3047401</v>
      </c>
      <c r="AO31" s="673">
        <v>3047401</v>
      </c>
      <c r="AP31" s="673">
        <v>3047401</v>
      </c>
      <c r="AQ31" s="673">
        <v>4571098</v>
      </c>
      <c r="AR31" s="673"/>
      <c r="AS31" s="674">
        <f t="shared" si="1"/>
        <v>35045108</v>
      </c>
      <c r="AT31" s="667" t="b">
        <f t="shared" si="2"/>
        <v>0</v>
      </c>
    </row>
    <row r="32" spans="1:47" ht="60" x14ac:dyDescent="0.2">
      <c r="A32" s="1097"/>
      <c r="B32" s="1097"/>
      <c r="C32" s="1097"/>
      <c r="D32" s="1097"/>
      <c r="E32" s="1097"/>
      <c r="F32" s="1111"/>
      <c r="G32" s="625" t="s">
        <v>725</v>
      </c>
      <c r="H32" s="854">
        <v>81111800</v>
      </c>
      <c r="I32" s="626" t="s">
        <v>718</v>
      </c>
      <c r="J32" s="854">
        <v>30303</v>
      </c>
      <c r="K32" s="627" t="s">
        <v>612</v>
      </c>
      <c r="L32" s="648" t="s">
        <v>567</v>
      </c>
      <c r="M32" s="648" t="s">
        <v>567</v>
      </c>
      <c r="N32" s="649">
        <v>350</v>
      </c>
      <c r="O32" s="631">
        <v>0</v>
      </c>
      <c r="P32" s="631" t="s">
        <v>764</v>
      </c>
      <c r="Q32" s="631" t="s">
        <v>618</v>
      </c>
      <c r="R32" s="801">
        <v>32890000</v>
      </c>
      <c r="S32" s="801"/>
      <c r="T32" s="801"/>
      <c r="U32" s="801">
        <f t="shared" si="6"/>
        <v>32890000</v>
      </c>
      <c r="V32" s="697"/>
      <c r="W32" s="698"/>
      <c r="X32" s="699"/>
      <c r="Y32" s="700"/>
      <c r="Z32" s="701"/>
      <c r="AA32" s="702"/>
      <c r="AB32" s="700"/>
      <c r="AC32" s="673"/>
      <c r="AD32" s="673"/>
      <c r="AE32" s="673"/>
      <c r="AF32" s="673"/>
      <c r="AG32" s="673">
        <v>2575201</v>
      </c>
      <c r="AH32" s="673">
        <v>2575201</v>
      </c>
      <c r="AI32" s="673">
        <v>2575201</v>
      </c>
      <c r="AJ32" s="673">
        <v>2575201</v>
      </c>
      <c r="AK32" s="673">
        <v>2575201</v>
      </c>
      <c r="AL32" s="673">
        <v>2575201</v>
      </c>
      <c r="AM32" s="673">
        <v>2575201</v>
      </c>
      <c r="AN32" s="673">
        <v>2575201</v>
      </c>
      <c r="AO32" s="673">
        <v>2575201</v>
      </c>
      <c r="AP32" s="673">
        <v>2575201</v>
      </c>
      <c r="AQ32" s="673">
        <v>3862804</v>
      </c>
      <c r="AR32" s="673"/>
      <c r="AS32" s="674">
        <f t="shared" si="1"/>
        <v>29614814</v>
      </c>
      <c r="AT32" s="667" t="b">
        <f t="shared" si="2"/>
        <v>0</v>
      </c>
    </row>
    <row r="33" spans="1:46" ht="36" x14ac:dyDescent="0.2">
      <c r="A33" s="1097"/>
      <c r="B33" s="1097"/>
      <c r="C33" s="1097"/>
      <c r="D33" s="1097"/>
      <c r="E33" s="1097"/>
      <c r="F33" s="1111"/>
      <c r="G33" s="625" t="s">
        <v>726</v>
      </c>
      <c r="H33" s="854">
        <v>82141505</v>
      </c>
      <c r="I33" s="626" t="s">
        <v>723</v>
      </c>
      <c r="J33" s="854">
        <v>30303</v>
      </c>
      <c r="K33" s="627" t="s">
        <v>615</v>
      </c>
      <c r="L33" s="648" t="s">
        <v>567</v>
      </c>
      <c r="M33" s="648" t="s">
        <v>567</v>
      </c>
      <c r="N33" s="649">
        <v>11</v>
      </c>
      <c r="O33" s="631">
        <v>1</v>
      </c>
      <c r="P33" s="631" t="s">
        <v>764</v>
      </c>
      <c r="Q33" s="631" t="s">
        <v>618</v>
      </c>
      <c r="R33" s="801">
        <v>13817143</v>
      </c>
      <c r="S33" s="801"/>
      <c r="T33" s="801"/>
      <c r="U33" s="801">
        <f t="shared" si="6"/>
        <v>13817143</v>
      </c>
      <c r="V33" s="697"/>
      <c r="W33" s="698"/>
      <c r="X33" s="699"/>
      <c r="Y33" s="700"/>
      <c r="Z33" s="701"/>
      <c r="AA33" s="702"/>
      <c r="AB33" s="700"/>
      <c r="AC33" s="673"/>
      <c r="AD33" s="673"/>
      <c r="AE33" s="673"/>
      <c r="AF33" s="673"/>
      <c r="AG33" s="673"/>
      <c r="AH33" s="673"/>
      <c r="AI33" s="673"/>
      <c r="AJ33" s="673"/>
      <c r="AK33" s="673">
        <v>4021816</v>
      </c>
      <c r="AL33" s="673"/>
      <c r="AM33" s="673"/>
      <c r="AN33" s="673"/>
      <c r="AO33" s="673"/>
      <c r="AP33" s="673">
        <v>4021816</v>
      </c>
      <c r="AQ33" s="673"/>
      <c r="AR33" s="673"/>
      <c r="AS33" s="674">
        <f t="shared" si="1"/>
        <v>8043632</v>
      </c>
      <c r="AT33" s="667" t="b">
        <f t="shared" si="2"/>
        <v>0</v>
      </c>
    </row>
    <row r="34" spans="1:46" ht="36" x14ac:dyDescent="0.2">
      <c r="A34" s="1097"/>
      <c r="B34" s="1097"/>
      <c r="C34" s="1097"/>
      <c r="D34" s="1097"/>
      <c r="E34" s="1097"/>
      <c r="F34" s="1111"/>
      <c r="G34" s="625" t="s">
        <v>812</v>
      </c>
      <c r="H34" s="854" t="s">
        <v>837</v>
      </c>
      <c r="I34" s="626" t="s">
        <v>723</v>
      </c>
      <c r="J34" s="854">
        <v>30303</v>
      </c>
      <c r="K34" s="627" t="s">
        <v>615</v>
      </c>
      <c r="L34" s="648" t="s">
        <v>567</v>
      </c>
      <c r="M34" s="648" t="s">
        <v>567</v>
      </c>
      <c r="N34" s="649">
        <v>11</v>
      </c>
      <c r="O34" s="631">
        <v>1</v>
      </c>
      <c r="P34" s="631" t="s">
        <v>764</v>
      </c>
      <c r="Q34" s="631" t="s">
        <v>618</v>
      </c>
      <c r="R34" s="801">
        <f>20382489-42214</f>
        <v>20340275</v>
      </c>
      <c r="S34" s="801"/>
      <c r="T34" s="801"/>
      <c r="U34" s="801">
        <f t="shared" si="6"/>
        <v>20340275</v>
      </c>
      <c r="V34" s="697"/>
      <c r="W34" s="698"/>
      <c r="X34" s="699"/>
      <c r="Y34" s="700"/>
      <c r="Z34" s="701"/>
      <c r="AA34" s="702"/>
      <c r="AB34" s="700"/>
      <c r="AC34" s="673"/>
      <c r="AD34" s="673"/>
      <c r="AE34" s="673"/>
      <c r="AF34" s="673"/>
      <c r="AG34" s="673"/>
      <c r="AH34" s="673"/>
      <c r="AI34" s="673">
        <v>13078000</v>
      </c>
      <c r="AJ34" s="673"/>
      <c r="AK34" s="673"/>
      <c r="AL34" s="673">
        <v>13078000</v>
      </c>
      <c r="AM34" s="673"/>
      <c r="AN34" s="673"/>
      <c r="AO34" s="673"/>
      <c r="AP34" s="673"/>
      <c r="AQ34" s="673"/>
      <c r="AR34" s="673"/>
      <c r="AS34" s="674">
        <f t="shared" si="1"/>
        <v>26156000</v>
      </c>
      <c r="AT34" s="667" t="b">
        <f t="shared" si="2"/>
        <v>0</v>
      </c>
    </row>
    <row r="35" spans="1:46" ht="36" x14ac:dyDescent="0.2">
      <c r="A35" s="1097"/>
      <c r="B35" s="1097"/>
      <c r="C35" s="1097"/>
      <c r="D35" s="1097"/>
      <c r="E35" s="1097"/>
      <c r="F35" s="1111"/>
      <c r="G35" s="625" t="s">
        <v>727</v>
      </c>
      <c r="H35" s="854" t="s">
        <v>838</v>
      </c>
      <c r="I35" s="626" t="s">
        <v>723</v>
      </c>
      <c r="J35" s="854">
        <v>30303</v>
      </c>
      <c r="K35" s="627" t="s">
        <v>615</v>
      </c>
      <c r="L35" s="648" t="s">
        <v>567</v>
      </c>
      <c r="M35" s="648" t="s">
        <v>567</v>
      </c>
      <c r="N35" s="649">
        <v>11</v>
      </c>
      <c r="O35" s="631">
        <v>1</v>
      </c>
      <c r="P35" s="631" t="s">
        <v>764</v>
      </c>
      <c r="Q35" s="631" t="s">
        <v>618</v>
      </c>
      <c r="R35" s="801">
        <f>25721600-7321600</f>
        <v>18400000</v>
      </c>
      <c r="S35" s="801"/>
      <c r="T35" s="801"/>
      <c r="U35" s="801">
        <f t="shared" si="6"/>
        <v>18400000</v>
      </c>
      <c r="V35" s="697"/>
      <c r="W35" s="698"/>
      <c r="X35" s="699"/>
      <c r="Y35" s="700"/>
      <c r="Z35" s="701"/>
      <c r="AA35" s="702"/>
      <c r="AB35" s="700"/>
      <c r="AC35" s="673"/>
      <c r="AD35" s="673"/>
      <c r="AE35" s="673"/>
      <c r="AF35" s="673"/>
      <c r="AG35" s="673"/>
      <c r="AH35" s="673"/>
      <c r="AI35" s="673"/>
      <c r="AJ35" s="673">
        <v>12860800</v>
      </c>
      <c r="AK35" s="673"/>
      <c r="AL35" s="673"/>
      <c r="AM35" s="673">
        <v>12860800</v>
      </c>
      <c r="AN35" s="673"/>
      <c r="AO35" s="673"/>
      <c r="AP35" s="673"/>
      <c r="AQ35" s="673"/>
      <c r="AR35" s="673"/>
      <c r="AS35" s="674">
        <f t="shared" si="1"/>
        <v>25721600</v>
      </c>
      <c r="AT35" s="667" t="b">
        <f t="shared" si="2"/>
        <v>0</v>
      </c>
    </row>
    <row r="36" spans="1:46" ht="36" x14ac:dyDescent="0.2">
      <c r="A36" s="1097"/>
      <c r="B36" s="1097"/>
      <c r="C36" s="1097"/>
      <c r="D36" s="1097"/>
      <c r="E36" s="1097"/>
      <c r="F36" s="1111"/>
      <c r="G36" s="625" t="s">
        <v>728</v>
      </c>
      <c r="H36" s="854">
        <v>73151905</v>
      </c>
      <c r="I36" s="626" t="s">
        <v>723</v>
      </c>
      <c r="J36" s="854">
        <v>30303</v>
      </c>
      <c r="K36" s="627" t="s">
        <v>615</v>
      </c>
      <c r="L36" s="648" t="s">
        <v>109</v>
      </c>
      <c r="M36" s="648" t="s">
        <v>104</v>
      </c>
      <c r="N36" s="649">
        <v>9</v>
      </c>
      <c r="O36" s="631">
        <v>1</v>
      </c>
      <c r="P36" s="631" t="s">
        <v>640</v>
      </c>
      <c r="Q36" s="631" t="s">
        <v>622</v>
      </c>
      <c r="R36" s="801">
        <v>27201460</v>
      </c>
      <c r="S36" s="801"/>
      <c r="T36" s="801"/>
      <c r="U36" s="801">
        <f t="shared" si="6"/>
        <v>27201460</v>
      </c>
      <c r="V36" s="697"/>
      <c r="W36" s="698"/>
      <c r="X36" s="699"/>
      <c r="Y36" s="700"/>
      <c r="Z36" s="701"/>
      <c r="AA36" s="702"/>
      <c r="AB36" s="700"/>
      <c r="AC36" s="673"/>
      <c r="AD36" s="673"/>
      <c r="AE36" s="673"/>
      <c r="AF36" s="673"/>
      <c r="AG36" s="673"/>
      <c r="AH36" s="673"/>
      <c r="AI36" s="673">
        <v>5440292</v>
      </c>
      <c r="AJ36" s="673"/>
      <c r="AK36" s="673">
        <v>5440292</v>
      </c>
      <c r="AL36" s="673"/>
      <c r="AM36" s="673"/>
      <c r="AN36" s="673">
        <v>10880584</v>
      </c>
      <c r="AO36" s="673"/>
      <c r="AP36" s="673">
        <v>5440292</v>
      </c>
      <c r="AQ36" s="673"/>
      <c r="AR36" s="673"/>
      <c r="AS36" s="674">
        <f t="shared" si="1"/>
        <v>27201460</v>
      </c>
      <c r="AT36" s="667" t="b">
        <f t="shared" si="2"/>
        <v>1</v>
      </c>
    </row>
    <row r="37" spans="1:46" ht="72" x14ac:dyDescent="0.2">
      <c r="A37" s="1097"/>
      <c r="B37" s="1097"/>
      <c r="C37" s="1097"/>
      <c r="D37" s="1097"/>
      <c r="E37" s="1097"/>
      <c r="F37" s="1111"/>
      <c r="G37" s="625" t="s">
        <v>717</v>
      </c>
      <c r="H37" s="854">
        <v>80111621</v>
      </c>
      <c r="I37" s="626" t="s">
        <v>718</v>
      </c>
      <c r="J37" s="854">
        <v>30303</v>
      </c>
      <c r="K37" s="627" t="s">
        <v>612</v>
      </c>
      <c r="L37" s="648" t="s">
        <v>567</v>
      </c>
      <c r="M37" s="648" t="s">
        <v>567</v>
      </c>
      <c r="N37" s="649">
        <v>11</v>
      </c>
      <c r="O37" s="631">
        <v>1</v>
      </c>
      <c r="P37" s="631" t="s">
        <v>764</v>
      </c>
      <c r="Q37" s="631" t="s">
        <v>618</v>
      </c>
      <c r="R37" s="801">
        <f>40336608+42214+7321600</f>
        <v>47700422</v>
      </c>
      <c r="S37" s="801"/>
      <c r="T37" s="801"/>
      <c r="U37" s="801">
        <f t="shared" si="6"/>
        <v>47700422</v>
      </c>
      <c r="V37" s="697"/>
      <c r="W37" s="698"/>
      <c r="X37" s="699"/>
      <c r="Y37" s="700"/>
      <c r="Z37" s="701"/>
      <c r="AA37" s="702"/>
      <c r="AB37" s="700"/>
      <c r="AC37" s="673"/>
      <c r="AD37" s="673"/>
      <c r="AE37" s="673"/>
      <c r="AF37" s="673"/>
      <c r="AG37" s="673"/>
      <c r="AH37" s="673">
        <v>2095332</v>
      </c>
      <c r="AI37" s="673">
        <v>2095332</v>
      </c>
      <c r="AJ37" s="673">
        <v>6285994</v>
      </c>
      <c r="AK37" s="673">
        <v>6285994</v>
      </c>
      <c r="AL37" s="673">
        <v>0</v>
      </c>
      <c r="AM37" s="673">
        <v>4190662</v>
      </c>
      <c r="AN37" s="673">
        <v>4190662</v>
      </c>
      <c r="AO37" s="673">
        <v>6285994</v>
      </c>
      <c r="AP37" s="673">
        <v>4190662</v>
      </c>
      <c r="AQ37" s="673">
        <v>6285992</v>
      </c>
      <c r="AR37" s="673"/>
      <c r="AS37" s="674">
        <f t="shared" si="1"/>
        <v>41906624</v>
      </c>
      <c r="AT37" s="667" t="b">
        <f t="shared" si="2"/>
        <v>0</v>
      </c>
    </row>
    <row r="38" spans="1:46" ht="36" x14ac:dyDescent="0.2">
      <c r="A38" s="1097"/>
      <c r="B38" s="1097"/>
      <c r="C38" s="1097"/>
      <c r="D38" s="1097"/>
      <c r="E38" s="1097"/>
      <c r="F38" s="1111"/>
      <c r="G38" s="625" t="s">
        <v>729</v>
      </c>
      <c r="H38" s="854">
        <v>43231512</v>
      </c>
      <c r="I38" s="650" t="s">
        <v>724</v>
      </c>
      <c r="J38" s="854">
        <v>30303</v>
      </c>
      <c r="K38" s="627" t="s">
        <v>616</v>
      </c>
      <c r="L38" s="648" t="s">
        <v>109</v>
      </c>
      <c r="M38" s="648" t="s">
        <v>104</v>
      </c>
      <c r="N38" s="649">
        <v>12</v>
      </c>
      <c r="O38" s="631">
        <v>1</v>
      </c>
      <c r="P38" s="631" t="s">
        <v>640</v>
      </c>
      <c r="Q38" s="631" t="s">
        <v>622</v>
      </c>
      <c r="R38" s="801">
        <v>10000000</v>
      </c>
      <c r="S38" s="801"/>
      <c r="T38" s="801"/>
      <c r="U38" s="801">
        <f t="shared" si="6"/>
        <v>10000000</v>
      </c>
      <c r="V38" s="697"/>
      <c r="W38" s="698"/>
      <c r="X38" s="699"/>
      <c r="Y38" s="700"/>
      <c r="Z38" s="701"/>
      <c r="AA38" s="702"/>
      <c r="AB38" s="700"/>
      <c r="AC38" s="673"/>
      <c r="AD38" s="673"/>
      <c r="AE38" s="673"/>
      <c r="AF38" s="673"/>
      <c r="AG38" s="673"/>
      <c r="AH38" s="673"/>
      <c r="AI38" s="673"/>
      <c r="AJ38" s="674">
        <f>+U38</f>
        <v>10000000</v>
      </c>
      <c r="AK38" s="673"/>
      <c r="AL38" s="673"/>
      <c r="AM38" s="673"/>
      <c r="AN38" s="673"/>
      <c r="AO38" s="673"/>
      <c r="AP38" s="673"/>
      <c r="AQ38" s="673"/>
      <c r="AR38" s="673"/>
      <c r="AS38" s="674">
        <f t="shared" si="1"/>
        <v>10000000</v>
      </c>
      <c r="AT38" s="667" t="b">
        <f t="shared" si="2"/>
        <v>1</v>
      </c>
    </row>
    <row r="39" spans="1:46" ht="36.75" thickBot="1" x14ac:dyDescent="0.25">
      <c r="A39" s="1097"/>
      <c r="B39" s="1097"/>
      <c r="C39" s="1097"/>
      <c r="D39" s="1097"/>
      <c r="E39" s="1097"/>
      <c r="F39" s="1111"/>
      <c r="G39" s="625" t="s">
        <v>730</v>
      </c>
      <c r="H39" s="854">
        <v>82111801</v>
      </c>
      <c r="I39" s="650" t="s">
        <v>724</v>
      </c>
      <c r="J39" s="854">
        <v>30303</v>
      </c>
      <c r="K39" s="627" t="s">
        <v>616</v>
      </c>
      <c r="L39" s="648" t="s">
        <v>567</v>
      </c>
      <c r="M39" s="648" t="s">
        <v>567</v>
      </c>
      <c r="N39" s="649">
        <v>4</v>
      </c>
      <c r="O39" s="631">
        <v>1</v>
      </c>
      <c r="P39" s="631" t="s">
        <v>764</v>
      </c>
      <c r="Q39" s="631" t="s">
        <v>618</v>
      </c>
      <c r="R39" s="801">
        <v>12051000</v>
      </c>
      <c r="S39" s="801"/>
      <c r="T39" s="801"/>
      <c r="U39" s="801">
        <f t="shared" si="6"/>
        <v>12051000</v>
      </c>
      <c r="V39" s="697"/>
      <c r="W39" s="698"/>
      <c r="X39" s="699"/>
      <c r="Y39" s="700"/>
      <c r="Z39" s="701"/>
      <c r="AA39" s="702"/>
      <c r="AB39" s="700"/>
      <c r="AC39" s="673"/>
      <c r="AD39" s="673"/>
      <c r="AE39" s="673"/>
      <c r="AF39" s="673"/>
      <c r="AG39" s="673"/>
      <c r="AH39" s="673"/>
      <c r="AI39" s="673"/>
      <c r="AJ39" s="673">
        <v>12051000</v>
      </c>
      <c r="AK39" s="673"/>
      <c r="AL39" s="673"/>
      <c r="AM39" s="673"/>
      <c r="AN39" s="673"/>
      <c r="AO39" s="673"/>
      <c r="AP39" s="673"/>
      <c r="AQ39" s="673"/>
      <c r="AR39" s="673"/>
      <c r="AS39" s="674">
        <f t="shared" si="1"/>
        <v>12051000</v>
      </c>
      <c r="AT39" s="667" t="b">
        <f t="shared" si="2"/>
        <v>1</v>
      </c>
    </row>
    <row r="40" spans="1:46" ht="24" x14ac:dyDescent="0.2">
      <c r="A40" s="1117" t="e">
        <f>+#REF!</f>
        <v>#REF!</v>
      </c>
      <c r="B40" s="1117" t="s">
        <v>820</v>
      </c>
      <c r="C40" s="1097" t="s">
        <v>821</v>
      </c>
      <c r="D40" s="1097" t="s">
        <v>541</v>
      </c>
      <c r="E40" s="1097" t="s">
        <v>542</v>
      </c>
      <c r="F40" s="1112" t="s">
        <v>596</v>
      </c>
      <c r="G40" s="625" t="s">
        <v>731</v>
      </c>
      <c r="H40" s="854">
        <v>80111621</v>
      </c>
      <c r="I40" s="626" t="s">
        <v>773</v>
      </c>
      <c r="J40" s="854">
        <v>30303</v>
      </c>
      <c r="K40" s="627" t="s">
        <v>617</v>
      </c>
      <c r="L40" s="633" t="s">
        <v>567</v>
      </c>
      <c r="M40" s="634" t="s">
        <v>567</v>
      </c>
      <c r="N40" s="651">
        <v>9</v>
      </c>
      <c r="O40" s="631">
        <v>1</v>
      </c>
      <c r="P40" s="631" t="s">
        <v>764</v>
      </c>
      <c r="Q40" s="631" t="s">
        <v>618</v>
      </c>
      <c r="R40" s="801">
        <v>59850000</v>
      </c>
      <c r="S40" s="801"/>
      <c r="T40" s="801"/>
      <c r="U40" s="801">
        <f t="shared" ref="U40:U62" si="7">+R40+S40</f>
        <v>59850000</v>
      </c>
      <c r="V40" s="697"/>
      <c r="W40" s="541"/>
      <c r="X40" s="644"/>
      <c r="Y40" s="700"/>
      <c r="Z40" s="542"/>
      <c r="AA40" s="706"/>
      <c r="AB40" s="700"/>
      <c r="AC40" s="673"/>
      <c r="AD40" s="673"/>
      <c r="AE40" s="673"/>
      <c r="AF40" s="635"/>
      <c r="AG40" s="635"/>
      <c r="AH40" s="635">
        <v>17955000</v>
      </c>
      <c r="AI40" s="635"/>
      <c r="AJ40" s="635"/>
      <c r="AK40" s="635"/>
      <c r="AL40" s="635"/>
      <c r="AM40" s="635">
        <v>17955000</v>
      </c>
      <c r="AN40" s="635"/>
      <c r="AO40" s="635"/>
      <c r="AP40" s="635">
        <v>23940000</v>
      </c>
      <c r="AQ40" s="635"/>
      <c r="AR40" s="673"/>
      <c r="AS40" s="674">
        <f t="shared" si="1"/>
        <v>59850000</v>
      </c>
      <c r="AT40" s="667" t="b">
        <f t="shared" si="2"/>
        <v>1</v>
      </c>
    </row>
    <row r="41" spans="1:46" ht="24" x14ac:dyDescent="0.2">
      <c r="A41" s="1117"/>
      <c r="B41" s="1117"/>
      <c r="C41" s="1097"/>
      <c r="D41" s="1097"/>
      <c r="E41" s="1097"/>
      <c r="F41" s="1112"/>
      <c r="G41" s="625" t="s">
        <v>733</v>
      </c>
      <c r="H41" s="854">
        <v>80111621</v>
      </c>
      <c r="I41" s="626" t="s">
        <v>732</v>
      </c>
      <c r="J41" s="854">
        <v>30303</v>
      </c>
      <c r="K41" s="627" t="s">
        <v>614</v>
      </c>
      <c r="L41" s="633" t="s">
        <v>567</v>
      </c>
      <c r="M41" s="634" t="s">
        <v>567</v>
      </c>
      <c r="N41" s="651">
        <v>9</v>
      </c>
      <c r="O41" s="631">
        <v>1</v>
      </c>
      <c r="P41" s="631" t="s">
        <v>764</v>
      </c>
      <c r="Q41" s="631" t="s">
        <v>618</v>
      </c>
      <c r="R41" s="801">
        <v>40500000</v>
      </c>
      <c r="S41" s="801"/>
      <c r="T41" s="801"/>
      <c r="U41" s="801">
        <f t="shared" si="7"/>
        <v>40500000</v>
      </c>
      <c r="V41" s="697"/>
      <c r="W41" s="541"/>
      <c r="X41" s="644"/>
      <c r="Y41" s="700"/>
      <c r="Z41" s="542"/>
      <c r="AA41" s="706"/>
      <c r="AB41" s="700"/>
      <c r="AC41" s="673"/>
      <c r="AD41" s="673"/>
      <c r="AE41" s="673"/>
      <c r="AF41" s="636"/>
      <c r="AG41" s="636"/>
      <c r="AH41" s="636">
        <v>17955000</v>
      </c>
      <c r="AI41" s="636"/>
      <c r="AJ41" s="636"/>
      <c r="AK41" s="636"/>
      <c r="AL41" s="636"/>
      <c r="AM41" s="636">
        <v>17955000</v>
      </c>
      <c r="AN41" s="636"/>
      <c r="AO41" s="636"/>
      <c r="AP41" s="636">
        <v>23940000</v>
      </c>
      <c r="AQ41" s="636"/>
      <c r="AR41" s="673"/>
      <c r="AS41" s="674">
        <f t="shared" ref="AS41:AS62" si="8">SUM(AF41:AR41)</f>
        <v>59850000</v>
      </c>
      <c r="AT41" s="667" t="b">
        <f t="shared" si="2"/>
        <v>0</v>
      </c>
    </row>
    <row r="42" spans="1:46" ht="24" x14ac:dyDescent="0.2">
      <c r="A42" s="1117"/>
      <c r="B42" s="1117"/>
      <c r="C42" s="1097"/>
      <c r="D42" s="1097"/>
      <c r="E42" s="1097"/>
      <c r="F42" s="1112"/>
      <c r="G42" s="625" t="s">
        <v>734</v>
      </c>
      <c r="H42" s="854">
        <v>80111621</v>
      </c>
      <c r="I42" s="626" t="s">
        <v>773</v>
      </c>
      <c r="J42" s="854">
        <v>30303</v>
      </c>
      <c r="K42" s="627" t="s">
        <v>617</v>
      </c>
      <c r="L42" s="633" t="s">
        <v>567</v>
      </c>
      <c r="M42" s="634" t="s">
        <v>567</v>
      </c>
      <c r="N42" s="651">
        <v>9</v>
      </c>
      <c r="O42" s="631">
        <v>1</v>
      </c>
      <c r="P42" s="631" t="s">
        <v>764</v>
      </c>
      <c r="Q42" s="631" t="s">
        <v>618</v>
      </c>
      <c r="R42" s="801">
        <v>59850000</v>
      </c>
      <c r="S42" s="801"/>
      <c r="T42" s="801"/>
      <c r="U42" s="801">
        <f t="shared" si="7"/>
        <v>59850000</v>
      </c>
      <c r="V42" s="697"/>
      <c r="W42" s="541"/>
      <c r="X42" s="644"/>
      <c r="Y42" s="700"/>
      <c r="Z42" s="542"/>
      <c r="AA42" s="706"/>
      <c r="AB42" s="700"/>
      <c r="AC42" s="673"/>
      <c r="AD42" s="673"/>
      <c r="AE42" s="673"/>
      <c r="AF42" s="636"/>
      <c r="AG42" s="636"/>
      <c r="AH42" s="636">
        <v>17955000</v>
      </c>
      <c r="AI42" s="636"/>
      <c r="AJ42" s="636"/>
      <c r="AK42" s="636"/>
      <c r="AL42" s="636"/>
      <c r="AM42" s="636">
        <v>17955000</v>
      </c>
      <c r="AN42" s="636"/>
      <c r="AO42" s="636"/>
      <c r="AP42" s="636">
        <v>23940000</v>
      </c>
      <c r="AQ42" s="636"/>
      <c r="AR42" s="673"/>
      <c r="AS42" s="674">
        <f t="shared" si="8"/>
        <v>59850000</v>
      </c>
      <c r="AT42" s="667" t="b">
        <f t="shared" si="2"/>
        <v>1</v>
      </c>
    </row>
    <row r="43" spans="1:46" ht="24" x14ac:dyDescent="0.2">
      <c r="A43" s="1117"/>
      <c r="B43" s="1117"/>
      <c r="C43" s="1097"/>
      <c r="D43" s="1097"/>
      <c r="E43" s="1097"/>
      <c r="F43" s="1112"/>
      <c r="G43" s="625" t="s">
        <v>735</v>
      </c>
      <c r="H43" s="854">
        <v>80111621</v>
      </c>
      <c r="I43" s="626" t="s">
        <v>732</v>
      </c>
      <c r="J43" s="854">
        <v>30303</v>
      </c>
      <c r="K43" s="627" t="s">
        <v>614</v>
      </c>
      <c r="L43" s="633" t="s">
        <v>567</v>
      </c>
      <c r="M43" s="634" t="s">
        <v>567</v>
      </c>
      <c r="N43" s="651">
        <v>9</v>
      </c>
      <c r="O43" s="631">
        <v>1</v>
      </c>
      <c r="P43" s="631" t="s">
        <v>764</v>
      </c>
      <c r="Q43" s="631" t="s">
        <v>618</v>
      </c>
      <c r="R43" s="801">
        <v>40500000</v>
      </c>
      <c r="S43" s="801"/>
      <c r="T43" s="801"/>
      <c r="U43" s="801">
        <f t="shared" si="7"/>
        <v>40500000</v>
      </c>
      <c r="V43" s="697"/>
      <c r="W43" s="541"/>
      <c r="X43" s="644"/>
      <c r="Y43" s="700"/>
      <c r="Z43" s="542"/>
      <c r="AA43" s="706"/>
      <c r="AB43" s="700"/>
      <c r="AC43" s="673"/>
      <c r="AD43" s="673"/>
      <c r="AE43" s="673"/>
      <c r="AF43" s="636"/>
      <c r="AG43" s="636"/>
      <c r="AH43" s="636"/>
      <c r="AI43" s="636"/>
      <c r="AJ43" s="636"/>
      <c r="AK43" s="636"/>
      <c r="AL43" s="636"/>
      <c r="AM43" s="636"/>
      <c r="AN43" s="636"/>
      <c r="AO43" s="636"/>
      <c r="AP43" s="636"/>
      <c r="AQ43" s="636"/>
      <c r="AR43" s="673"/>
      <c r="AS43" s="674"/>
    </row>
    <row r="44" spans="1:46" ht="24" x14ac:dyDescent="0.2">
      <c r="A44" s="1117"/>
      <c r="B44" s="1117"/>
      <c r="C44" s="1097"/>
      <c r="D44" s="1097"/>
      <c r="E44" s="1097"/>
      <c r="F44" s="1112"/>
      <c r="G44" s="625" t="s">
        <v>736</v>
      </c>
      <c r="H44" s="854">
        <v>80111621</v>
      </c>
      <c r="I44" s="626" t="s">
        <v>773</v>
      </c>
      <c r="J44" s="854">
        <v>30303</v>
      </c>
      <c r="K44" s="627" t="s">
        <v>617</v>
      </c>
      <c r="L44" s="633" t="s">
        <v>567</v>
      </c>
      <c r="M44" s="634" t="s">
        <v>567</v>
      </c>
      <c r="N44" s="651">
        <v>9</v>
      </c>
      <c r="O44" s="631">
        <v>1</v>
      </c>
      <c r="P44" s="631" t="s">
        <v>764</v>
      </c>
      <c r="Q44" s="631" t="s">
        <v>618</v>
      </c>
      <c r="R44" s="801">
        <v>59850000</v>
      </c>
      <c r="S44" s="801"/>
      <c r="T44" s="801"/>
      <c r="U44" s="801">
        <f t="shared" si="7"/>
        <v>59850000</v>
      </c>
      <c r="V44" s="697"/>
      <c r="W44" s="541"/>
      <c r="X44" s="644"/>
      <c r="Y44" s="700"/>
      <c r="Z44" s="542"/>
      <c r="AA44" s="706"/>
      <c r="AB44" s="700"/>
      <c r="AC44" s="673"/>
      <c r="AD44" s="673"/>
      <c r="AE44" s="673"/>
      <c r="AF44" s="636"/>
      <c r="AG44" s="636"/>
      <c r="AH44" s="636"/>
      <c r="AI44" s="636"/>
      <c r="AJ44" s="636"/>
      <c r="AK44" s="636"/>
      <c r="AL44" s="636"/>
      <c r="AM44" s="636"/>
      <c r="AN44" s="636"/>
      <c r="AO44" s="636"/>
      <c r="AP44" s="636"/>
      <c r="AQ44" s="636"/>
      <c r="AR44" s="673"/>
      <c r="AS44" s="674"/>
    </row>
    <row r="45" spans="1:46" ht="24" x14ac:dyDescent="0.2">
      <c r="A45" s="1117"/>
      <c r="B45" s="1117"/>
      <c r="C45" s="1097"/>
      <c r="D45" s="1097"/>
      <c r="E45" s="1097"/>
      <c r="F45" s="1112"/>
      <c r="G45" s="625" t="s">
        <v>737</v>
      </c>
      <c r="H45" s="854">
        <v>80111621</v>
      </c>
      <c r="I45" s="626" t="s">
        <v>732</v>
      </c>
      <c r="J45" s="854">
        <v>30303</v>
      </c>
      <c r="K45" s="627" t="s">
        <v>614</v>
      </c>
      <c r="L45" s="633" t="s">
        <v>567</v>
      </c>
      <c r="M45" s="634" t="s">
        <v>567</v>
      </c>
      <c r="N45" s="651">
        <v>9</v>
      </c>
      <c r="O45" s="631">
        <v>1</v>
      </c>
      <c r="P45" s="631" t="s">
        <v>764</v>
      </c>
      <c r="Q45" s="631" t="s">
        <v>618</v>
      </c>
      <c r="R45" s="801">
        <v>40500000</v>
      </c>
      <c r="S45" s="801"/>
      <c r="T45" s="801"/>
      <c r="U45" s="801">
        <f t="shared" si="7"/>
        <v>40500000</v>
      </c>
      <c r="V45" s="697"/>
      <c r="W45" s="541"/>
      <c r="X45" s="644"/>
      <c r="Y45" s="700"/>
      <c r="Z45" s="542"/>
      <c r="AA45" s="706"/>
      <c r="AB45" s="700"/>
      <c r="AC45" s="673"/>
      <c r="AD45" s="673"/>
      <c r="AE45" s="673"/>
      <c r="AF45" s="636"/>
      <c r="AG45" s="636"/>
      <c r="AH45" s="636"/>
      <c r="AI45" s="636"/>
      <c r="AJ45" s="636"/>
      <c r="AK45" s="636"/>
      <c r="AL45" s="636"/>
      <c r="AM45" s="636"/>
      <c r="AN45" s="636"/>
      <c r="AO45" s="636"/>
      <c r="AP45" s="636"/>
      <c r="AQ45" s="636"/>
      <c r="AR45" s="673"/>
      <c r="AS45" s="674"/>
    </row>
    <row r="46" spans="1:46" ht="36" x14ac:dyDescent="0.2">
      <c r="A46" s="1117"/>
      <c r="B46" s="1117"/>
      <c r="C46" s="1097"/>
      <c r="D46" s="1097"/>
      <c r="E46" s="1097"/>
      <c r="F46" s="1112"/>
      <c r="G46" s="652" t="s">
        <v>738</v>
      </c>
      <c r="H46" s="854">
        <v>80111621</v>
      </c>
      <c r="I46" s="626" t="s">
        <v>773</v>
      </c>
      <c r="J46" s="854">
        <v>30303</v>
      </c>
      <c r="K46" s="627" t="s">
        <v>617</v>
      </c>
      <c r="L46" s="633" t="s">
        <v>567</v>
      </c>
      <c r="M46" s="634" t="s">
        <v>567</v>
      </c>
      <c r="N46" s="651">
        <v>9.5</v>
      </c>
      <c r="O46" s="631">
        <v>1</v>
      </c>
      <c r="P46" s="631" t="s">
        <v>764</v>
      </c>
      <c r="Q46" s="631" t="s">
        <v>618</v>
      </c>
      <c r="R46" s="801">
        <v>76000000</v>
      </c>
      <c r="S46" s="801"/>
      <c r="T46" s="801"/>
      <c r="U46" s="801">
        <f t="shared" si="7"/>
        <v>76000000</v>
      </c>
      <c r="V46" s="697"/>
      <c r="W46" s="541"/>
      <c r="X46" s="644"/>
      <c r="Y46" s="700"/>
      <c r="Z46" s="542"/>
      <c r="AA46" s="706"/>
      <c r="AB46" s="700"/>
      <c r="AC46" s="673"/>
      <c r="AD46" s="673"/>
      <c r="AE46" s="673"/>
      <c r="AF46" s="636"/>
      <c r="AG46" s="636"/>
      <c r="AH46" s="636"/>
      <c r="AI46" s="636"/>
      <c r="AJ46" s="636"/>
      <c r="AK46" s="636"/>
      <c r="AL46" s="636"/>
      <c r="AM46" s="636"/>
      <c r="AN46" s="636"/>
      <c r="AO46" s="636"/>
      <c r="AP46" s="636"/>
      <c r="AQ46" s="636"/>
      <c r="AR46" s="673"/>
      <c r="AS46" s="674"/>
    </row>
    <row r="47" spans="1:46" ht="36" x14ac:dyDescent="0.2">
      <c r="A47" s="1117"/>
      <c r="B47" s="1117"/>
      <c r="C47" s="1097"/>
      <c r="D47" s="1097"/>
      <c r="E47" s="1097"/>
      <c r="F47" s="1112"/>
      <c r="G47" s="652" t="s">
        <v>592</v>
      </c>
      <c r="H47" s="854">
        <v>80111601</v>
      </c>
      <c r="I47" s="626" t="s">
        <v>732</v>
      </c>
      <c r="J47" s="854">
        <v>30303</v>
      </c>
      <c r="K47" s="627" t="s">
        <v>614</v>
      </c>
      <c r="L47" s="633" t="s">
        <v>567</v>
      </c>
      <c r="M47" s="634" t="s">
        <v>567</v>
      </c>
      <c r="N47" s="651">
        <v>350</v>
      </c>
      <c r="O47" s="631">
        <v>0</v>
      </c>
      <c r="P47" s="631" t="s">
        <v>764</v>
      </c>
      <c r="Q47" s="631" t="s">
        <v>618</v>
      </c>
      <c r="R47" s="801">
        <v>44115472</v>
      </c>
      <c r="S47" s="801"/>
      <c r="T47" s="801"/>
      <c r="U47" s="801">
        <f t="shared" si="7"/>
        <v>44115472</v>
      </c>
      <c r="V47" s="697"/>
      <c r="W47" s="541"/>
      <c r="X47" s="644"/>
      <c r="Y47" s="700"/>
      <c r="Z47" s="542"/>
      <c r="AA47" s="706"/>
      <c r="AB47" s="700"/>
      <c r="AC47" s="673"/>
      <c r="AD47" s="673"/>
      <c r="AE47" s="673"/>
      <c r="AF47" s="636"/>
      <c r="AG47" s="636"/>
      <c r="AH47" s="636"/>
      <c r="AI47" s="636"/>
      <c r="AJ47" s="636"/>
      <c r="AK47" s="636"/>
      <c r="AL47" s="636"/>
      <c r="AM47" s="636"/>
      <c r="AN47" s="636"/>
      <c r="AO47" s="636"/>
      <c r="AP47" s="636"/>
      <c r="AQ47" s="636"/>
      <c r="AR47" s="673"/>
      <c r="AS47" s="674"/>
    </row>
    <row r="48" spans="1:46" ht="72" x14ac:dyDescent="0.2">
      <c r="A48" s="1117"/>
      <c r="B48" s="1117"/>
      <c r="C48" s="1097"/>
      <c r="D48" s="1097"/>
      <c r="E48" s="1097"/>
      <c r="F48" s="1112"/>
      <c r="G48" s="625" t="s">
        <v>717</v>
      </c>
      <c r="H48" s="854">
        <v>80111621</v>
      </c>
      <c r="I48" s="626" t="s">
        <v>718</v>
      </c>
      <c r="J48" s="854">
        <v>30303</v>
      </c>
      <c r="K48" s="627" t="s">
        <v>612</v>
      </c>
      <c r="L48" s="633" t="s">
        <v>567</v>
      </c>
      <c r="M48" s="634" t="s">
        <v>567</v>
      </c>
      <c r="N48" s="651">
        <v>11</v>
      </c>
      <c r="O48" s="631">
        <v>1</v>
      </c>
      <c r="P48" s="631" t="s">
        <v>764</v>
      </c>
      <c r="Q48" s="631" t="s">
        <v>618</v>
      </c>
      <c r="R48" s="801">
        <v>100381528</v>
      </c>
      <c r="S48" s="801"/>
      <c r="T48" s="801"/>
      <c r="U48" s="801">
        <f t="shared" si="7"/>
        <v>100381528</v>
      </c>
      <c r="V48" s="697"/>
      <c r="W48" s="541"/>
      <c r="X48" s="644"/>
      <c r="Y48" s="700"/>
      <c r="Z48" s="542"/>
      <c r="AA48" s="706"/>
      <c r="AB48" s="700"/>
      <c r="AC48" s="673"/>
      <c r="AD48" s="673"/>
      <c r="AE48" s="673"/>
      <c r="AF48" s="636"/>
      <c r="AG48" s="636"/>
      <c r="AH48" s="636"/>
      <c r="AI48" s="636"/>
      <c r="AJ48" s="636"/>
      <c r="AK48" s="636"/>
      <c r="AL48" s="636"/>
      <c r="AM48" s="636"/>
      <c r="AN48" s="636"/>
      <c r="AO48" s="636"/>
      <c r="AP48" s="636"/>
      <c r="AQ48" s="636"/>
      <c r="AR48" s="673"/>
      <c r="AS48" s="674"/>
    </row>
    <row r="49" spans="1:46" ht="48" x14ac:dyDescent="0.2">
      <c r="A49" s="1117"/>
      <c r="B49" s="1117"/>
      <c r="C49" s="1097"/>
      <c r="D49" s="1097"/>
      <c r="E49" s="1097"/>
      <c r="F49" s="1112"/>
      <c r="G49" s="625" t="s">
        <v>739</v>
      </c>
      <c r="H49" s="854">
        <v>80111621</v>
      </c>
      <c r="I49" s="650" t="s">
        <v>724</v>
      </c>
      <c r="J49" s="854">
        <v>30303</v>
      </c>
      <c r="K49" s="627" t="s">
        <v>616</v>
      </c>
      <c r="L49" s="633" t="s">
        <v>567</v>
      </c>
      <c r="M49" s="634" t="s">
        <v>567</v>
      </c>
      <c r="N49" s="651">
        <v>11</v>
      </c>
      <c r="O49" s="631">
        <v>1</v>
      </c>
      <c r="P49" s="631" t="s">
        <v>764</v>
      </c>
      <c r="Q49" s="631" t="s">
        <v>618</v>
      </c>
      <c r="R49" s="801">
        <v>265737528</v>
      </c>
      <c r="S49" s="801"/>
      <c r="T49" s="801"/>
      <c r="U49" s="801">
        <f t="shared" si="7"/>
        <v>265737528</v>
      </c>
      <c r="V49" s="697"/>
      <c r="W49" s="541"/>
      <c r="X49" s="644"/>
      <c r="Y49" s="700"/>
      <c r="Z49" s="542"/>
      <c r="AA49" s="706"/>
      <c r="AB49" s="700"/>
      <c r="AC49" s="673"/>
      <c r="AD49" s="673"/>
      <c r="AE49" s="673"/>
      <c r="AF49" s="636"/>
      <c r="AG49" s="636"/>
      <c r="AH49" s="636"/>
      <c r="AI49" s="636"/>
      <c r="AJ49" s="636"/>
      <c r="AK49" s="636"/>
      <c r="AL49" s="636"/>
      <c r="AM49" s="636"/>
      <c r="AN49" s="636"/>
      <c r="AO49" s="636"/>
      <c r="AP49" s="636"/>
      <c r="AQ49" s="636"/>
      <c r="AR49" s="673"/>
      <c r="AS49" s="674"/>
    </row>
    <row r="50" spans="1:46" ht="48" x14ac:dyDescent="0.2">
      <c r="A50" s="1117"/>
      <c r="B50" s="1117"/>
      <c r="C50" s="1097"/>
      <c r="D50" s="1097"/>
      <c r="E50" s="1097"/>
      <c r="F50" s="1112"/>
      <c r="G50" s="652" t="s">
        <v>774</v>
      </c>
      <c r="H50" s="854">
        <v>80111601</v>
      </c>
      <c r="I50" s="626" t="s">
        <v>718</v>
      </c>
      <c r="J50" s="854">
        <v>30303</v>
      </c>
      <c r="K50" s="627" t="s">
        <v>612</v>
      </c>
      <c r="L50" s="633" t="s">
        <v>567</v>
      </c>
      <c r="M50" s="634" t="s">
        <v>567</v>
      </c>
      <c r="N50" s="651">
        <v>350</v>
      </c>
      <c r="O50" s="631">
        <v>0</v>
      </c>
      <c r="P50" s="631" t="s">
        <v>764</v>
      </c>
      <c r="Q50" s="631" t="s">
        <v>618</v>
      </c>
      <c r="R50" s="801">
        <v>44115472</v>
      </c>
      <c r="S50" s="801"/>
      <c r="T50" s="801"/>
      <c r="U50" s="801">
        <f t="shared" si="7"/>
        <v>44115472</v>
      </c>
      <c r="V50" s="697"/>
      <c r="W50" s="541"/>
      <c r="X50" s="644"/>
      <c r="Y50" s="700"/>
      <c r="Z50" s="542"/>
      <c r="AA50" s="706"/>
      <c r="AB50" s="700"/>
      <c r="AC50" s="673"/>
      <c r="AD50" s="673"/>
      <c r="AE50" s="673"/>
      <c r="AF50" s="636"/>
      <c r="AG50" s="636"/>
      <c r="AH50" s="636"/>
      <c r="AI50" s="636"/>
      <c r="AJ50" s="636"/>
      <c r="AK50" s="636"/>
      <c r="AL50" s="636"/>
      <c r="AM50" s="636"/>
      <c r="AN50" s="636"/>
      <c r="AO50" s="636"/>
      <c r="AP50" s="636"/>
      <c r="AQ50" s="636"/>
      <c r="AR50" s="673"/>
      <c r="AS50" s="674"/>
    </row>
    <row r="51" spans="1:46" ht="60" x14ac:dyDescent="0.2">
      <c r="A51" s="1117"/>
      <c r="B51" s="1117"/>
      <c r="C51" s="1097"/>
      <c r="D51" s="1097"/>
      <c r="E51" s="1097"/>
      <c r="F51" s="1112"/>
      <c r="G51" s="652" t="s">
        <v>775</v>
      </c>
      <c r="H51" s="854">
        <v>80111621</v>
      </c>
      <c r="I51" s="653" t="s">
        <v>724</v>
      </c>
      <c r="J51" s="854">
        <v>30303</v>
      </c>
      <c r="K51" s="627" t="s">
        <v>616</v>
      </c>
      <c r="L51" s="633" t="s">
        <v>567</v>
      </c>
      <c r="M51" s="634" t="s">
        <v>567</v>
      </c>
      <c r="N51" s="651">
        <v>11</v>
      </c>
      <c r="O51" s="631">
        <v>1</v>
      </c>
      <c r="P51" s="631" t="s">
        <v>764</v>
      </c>
      <c r="Q51" s="631" t="s">
        <v>618</v>
      </c>
      <c r="R51" s="801">
        <v>88000000</v>
      </c>
      <c r="S51" s="801"/>
      <c r="T51" s="801"/>
      <c r="U51" s="801">
        <f t="shared" si="7"/>
        <v>88000000</v>
      </c>
      <c r="V51" s="697"/>
      <c r="W51" s="541"/>
      <c r="X51" s="644"/>
      <c r="Y51" s="700"/>
      <c r="Z51" s="542"/>
      <c r="AA51" s="706"/>
      <c r="AB51" s="700"/>
      <c r="AC51" s="673"/>
      <c r="AD51" s="673"/>
      <c r="AE51" s="673"/>
      <c r="AF51" s="636"/>
      <c r="AG51" s="636"/>
      <c r="AH51" s="636"/>
      <c r="AI51" s="636"/>
      <c r="AJ51" s="636"/>
      <c r="AK51" s="636"/>
      <c r="AL51" s="636"/>
      <c r="AM51" s="636"/>
      <c r="AN51" s="636"/>
      <c r="AO51" s="636"/>
      <c r="AP51" s="636"/>
      <c r="AQ51" s="636"/>
      <c r="AR51" s="673"/>
      <c r="AS51" s="674"/>
    </row>
    <row r="52" spans="1:46" ht="36" x14ac:dyDescent="0.2">
      <c r="A52" s="1117"/>
      <c r="B52" s="1117"/>
      <c r="C52" s="1097"/>
      <c r="D52" s="1097"/>
      <c r="E52" s="1097"/>
      <c r="F52" s="1112"/>
      <c r="G52" s="652" t="s">
        <v>776</v>
      </c>
      <c r="H52" s="854">
        <v>80111621</v>
      </c>
      <c r="I52" s="626" t="s">
        <v>718</v>
      </c>
      <c r="J52" s="854">
        <v>30303</v>
      </c>
      <c r="K52" s="627" t="s">
        <v>777</v>
      </c>
      <c r="L52" s="633" t="s">
        <v>358</v>
      </c>
      <c r="M52" s="634" t="s">
        <v>358</v>
      </c>
      <c r="N52" s="651">
        <v>5</v>
      </c>
      <c r="O52" s="631">
        <v>1</v>
      </c>
      <c r="P52" s="631" t="s">
        <v>764</v>
      </c>
      <c r="Q52" s="631" t="s">
        <v>618</v>
      </c>
      <c r="R52" s="801"/>
      <c r="S52" s="801">
        <v>80000000</v>
      </c>
      <c r="T52" s="801"/>
      <c r="U52" s="801">
        <f t="shared" si="7"/>
        <v>80000000</v>
      </c>
      <c r="V52" s="697"/>
      <c r="W52" s="541"/>
      <c r="X52" s="644"/>
      <c r="Y52" s="700"/>
      <c r="Z52" s="542"/>
      <c r="AA52" s="706"/>
      <c r="AB52" s="700"/>
      <c r="AC52" s="673"/>
      <c r="AD52" s="673"/>
      <c r="AE52" s="673"/>
      <c r="AF52" s="636"/>
      <c r="AG52" s="636"/>
      <c r="AH52" s="636"/>
      <c r="AI52" s="636"/>
      <c r="AJ52" s="636"/>
      <c r="AK52" s="636"/>
      <c r="AL52" s="636"/>
      <c r="AM52" s="636"/>
      <c r="AN52" s="636"/>
      <c r="AO52" s="636"/>
      <c r="AP52" s="636"/>
      <c r="AQ52" s="636"/>
      <c r="AR52" s="673"/>
      <c r="AS52" s="674"/>
    </row>
    <row r="53" spans="1:46" ht="36" x14ac:dyDescent="0.2">
      <c r="A53" s="1117"/>
      <c r="B53" s="1117"/>
      <c r="C53" s="1097"/>
      <c r="D53" s="1097"/>
      <c r="E53" s="1097"/>
      <c r="F53" s="1112"/>
      <c r="G53" s="652" t="s">
        <v>778</v>
      </c>
      <c r="H53" s="854">
        <v>80111621</v>
      </c>
      <c r="I53" s="790" t="s">
        <v>723</v>
      </c>
      <c r="J53" s="854">
        <v>30303</v>
      </c>
      <c r="K53" s="627" t="s">
        <v>613</v>
      </c>
      <c r="L53" s="633" t="s">
        <v>358</v>
      </c>
      <c r="M53" s="634" t="s">
        <v>358</v>
      </c>
      <c r="N53" s="651">
        <v>5</v>
      </c>
      <c r="O53" s="631">
        <v>1</v>
      </c>
      <c r="P53" s="631" t="s">
        <v>764</v>
      </c>
      <c r="Q53" s="631" t="s">
        <v>618</v>
      </c>
      <c r="R53" s="801"/>
      <c r="S53" s="801">
        <v>70000000</v>
      </c>
      <c r="T53" s="801"/>
      <c r="U53" s="801">
        <f t="shared" si="7"/>
        <v>70000000</v>
      </c>
      <c r="V53" s="697"/>
      <c r="W53" s="541"/>
      <c r="X53" s="644"/>
      <c r="Y53" s="700"/>
      <c r="Z53" s="542"/>
      <c r="AA53" s="706"/>
      <c r="AB53" s="700"/>
      <c r="AC53" s="673"/>
      <c r="AD53" s="673"/>
      <c r="AE53" s="673"/>
      <c r="AF53" s="636"/>
      <c r="AG53" s="636"/>
      <c r="AH53" s="636">
        <v>17955000</v>
      </c>
      <c r="AI53" s="636"/>
      <c r="AJ53" s="636"/>
      <c r="AK53" s="636"/>
      <c r="AL53" s="636"/>
      <c r="AM53" s="636">
        <v>17955000</v>
      </c>
      <c r="AN53" s="636"/>
      <c r="AO53" s="636"/>
      <c r="AP53" s="636">
        <v>23940000</v>
      </c>
      <c r="AQ53" s="636"/>
      <c r="AR53" s="673"/>
      <c r="AS53" s="674">
        <f t="shared" si="8"/>
        <v>59850000</v>
      </c>
      <c r="AT53" s="667" t="b">
        <f t="shared" si="2"/>
        <v>0</v>
      </c>
    </row>
    <row r="54" spans="1:46" ht="36" x14ac:dyDescent="0.2">
      <c r="A54" s="1117"/>
      <c r="B54" s="1117"/>
      <c r="C54" s="1097"/>
      <c r="D54" s="1097"/>
      <c r="E54" s="1097"/>
      <c r="F54" s="1112"/>
      <c r="G54" s="652" t="s">
        <v>779</v>
      </c>
      <c r="H54" s="854">
        <v>80111621</v>
      </c>
      <c r="I54" s="626" t="s">
        <v>718</v>
      </c>
      <c r="J54" s="854">
        <v>30303</v>
      </c>
      <c r="K54" s="627" t="s">
        <v>777</v>
      </c>
      <c r="L54" s="633" t="s">
        <v>358</v>
      </c>
      <c r="M54" s="634" t="s">
        <v>358</v>
      </c>
      <c r="N54" s="651">
        <v>5</v>
      </c>
      <c r="O54" s="631">
        <v>1</v>
      </c>
      <c r="P54" s="631" t="s">
        <v>764</v>
      </c>
      <c r="Q54" s="631" t="s">
        <v>618</v>
      </c>
      <c r="R54" s="801"/>
      <c r="S54" s="801">
        <v>156665000</v>
      </c>
      <c r="T54" s="801"/>
      <c r="U54" s="801">
        <f t="shared" si="7"/>
        <v>156665000</v>
      </c>
      <c r="V54" s="697"/>
      <c r="W54" s="541"/>
      <c r="X54" s="644"/>
      <c r="Y54" s="700"/>
      <c r="Z54" s="542"/>
      <c r="AA54" s="706"/>
      <c r="AB54" s="700"/>
      <c r="AC54" s="673"/>
      <c r="AD54" s="673"/>
      <c r="AE54" s="673"/>
      <c r="AF54" s="636"/>
      <c r="AG54" s="636"/>
      <c r="AH54" s="636">
        <v>17955000</v>
      </c>
      <c r="AI54" s="636"/>
      <c r="AJ54" s="636"/>
      <c r="AK54" s="636"/>
      <c r="AL54" s="636"/>
      <c r="AM54" s="636">
        <v>17955000</v>
      </c>
      <c r="AN54" s="636"/>
      <c r="AO54" s="636"/>
      <c r="AP54" s="636">
        <v>23940000</v>
      </c>
      <c r="AQ54" s="636"/>
      <c r="AR54" s="673"/>
      <c r="AS54" s="674">
        <f t="shared" si="8"/>
        <v>59850000</v>
      </c>
      <c r="AT54" s="667" t="b">
        <f t="shared" si="2"/>
        <v>0</v>
      </c>
    </row>
    <row r="55" spans="1:46" ht="36" x14ac:dyDescent="0.2">
      <c r="A55" s="1117"/>
      <c r="B55" s="1117"/>
      <c r="C55" s="1097"/>
      <c r="D55" s="1097"/>
      <c r="E55" s="1097"/>
      <c r="F55" s="1112"/>
      <c r="G55" s="652" t="s">
        <v>780</v>
      </c>
      <c r="H55" s="854">
        <v>80111621</v>
      </c>
      <c r="I55" s="626" t="s">
        <v>718</v>
      </c>
      <c r="J55" s="854">
        <v>30303</v>
      </c>
      <c r="K55" s="627" t="s">
        <v>777</v>
      </c>
      <c r="L55" s="633" t="s">
        <v>567</v>
      </c>
      <c r="M55" s="634" t="s">
        <v>567</v>
      </c>
      <c r="N55" s="651">
        <v>4</v>
      </c>
      <c r="O55" s="631">
        <v>1</v>
      </c>
      <c r="P55" s="631" t="s">
        <v>764</v>
      </c>
      <c r="Q55" s="631" t="s">
        <v>618</v>
      </c>
      <c r="R55" s="801"/>
      <c r="S55" s="801">
        <v>28416860</v>
      </c>
      <c r="T55" s="801"/>
      <c r="U55" s="801">
        <f t="shared" si="7"/>
        <v>28416860</v>
      </c>
      <c r="V55" s="707"/>
      <c r="W55" s="565"/>
      <c r="X55" s="708"/>
      <c r="Y55" s="709"/>
      <c r="Z55" s="566"/>
      <c r="AA55" s="710"/>
      <c r="AB55" s="709"/>
      <c r="AC55" s="711"/>
      <c r="AD55" s="711"/>
      <c r="AE55" s="711"/>
      <c r="AF55" s="791"/>
      <c r="AG55" s="791"/>
      <c r="AH55" s="791">
        <v>17955000</v>
      </c>
      <c r="AI55" s="791"/>
      <c r="AJ55" s="791"/>
      <c r="AK55" s="791"/>
      <c r="AL55" s="791"/>
      <c r="AM55" s="791">
        <v>17955000</v>
      </c>
      <c r="AN55" s="791"/>
      <c r="AO55" s="791"/>
      <c r="AP55" s="791">
        <v>23940000</v>
      </c>
      <c r="AQ55" s="791"/>
      <c r="AR55" s="673"/>
      <c r="AS55" s="674">
        <f t="shared" si="8"/>
        <v>59850000</v>
      </c>
      <c r="AT55" s="667" t="b">
        <f t="shared" si="2"/>
        <v>0</v>
      </c>
    </row>
    <row r="56" spans="1:46" ht="36" x14ac:dyDescent="0.2">
      <c r="A56" s="1117"/>
      <c r="B56" s="1117"/>
      <c r="C56" s="1097"/>
      <c r="D56" s="1097"/>
      <c r="E56" s="1097"/>
      <c r="F56" s="1112"/>
      <c r="G56" s="652" t="s">
        <v>781</v>
      </c>
      <c r="H56" s="854">
        <v>80111601</v>
      </c>
      <c r="I56" s="626" t="s">
        <v>718</v>
      </c>
      <c r="J56" s="854">
        <v>30303</v>
      </c>
      <c r="K56" s="627" t="s">
        <v>777</v>
      </c>
      <c r="L56" s="633" t="s">
        <v>567</v>
      </c>
      <c r="M56" s="634" t="s">
        <v>567</v>
      </c>
      <c r="N56" s="651">
        <v>5</v>
      </c>
      <c r="O56" s="631">
        <v>1</v>
      </c>
      <c r="P56" s="631" t="s">
        <v>764</v>
      </c>
      <c r="Q56" s="631" t="s">
        <v>618</v>
      </c>
      <c r="R56" s="801"/>
      <c r="S56" s="801">
        <v>25160760</v>
      </c>
      <c r="T56" s="801"/>
      <c r="U56" s="801">
        <f t="shared" si="7"/>
        <v>25160760</v>
      </c>
      <c r="V56" s="707"/>
      <c r="W56" s="565"/>
      <c r="X56" s="708"/>
      <c r="Y56" s="709"/>
      <c r="Z56" s="566"/>
      <c r="AA56" s="710"/>
      <c r="AB56" s="709"/>
      <c r="AC56" s="711"/>
      <c r="AD56" s="711"/>
      <c r="AE56" s="711"/>
      <c r="AF56" s="791"/>
      <c r="AG56" s="791"/>
      <c r="AH56" s="791">
        <v>22800000</v>
      </c>
      <c r="AI56" s="791"/>
      <c r="AJ56" s="791"/>
      <c r="AK56" s="791"/>
      <c r="AL56" s="791"/>
      <c r="AM56" s="791">
        <v>22800000</v>
      </c>
      <c r="AN56" s="791"/>
      <c r="AO56" s="791"/>
      <c r="AP56" s="791"/>
      <c r="AQ56" s="791">
        <v>30400000</v>
      </c>
      <c r="AR56" s="673"/>
      <c r="AS56" s="674">
        <f t="shared" si="8"/>
        <v>76000000</v>
      </c>
      <c r="AT56" s="667" t="b">
        <f t="shared" si="2"/>
        <v>0</v>
      </c>
    </row>
    <row r="57" spans="1:46" ht="36" x14ac:dyDescent="0.2">
      <c r="A57" s="1117"/>
      <c r="B57" s="1117"/>
      <c r="C57" s="1097"/>
      <c r="D57" s="1097"/>
      <c r="E57" s="1097"/>
      <c r="F57" s="1112"/>
      <c r="G57" s="652" t="s">
        <v>782</v>
      </c>
      <c r="H57" s="854">
        <v>80111621</v>
      </c>
      <c r="I57" s="626" t="s">
        <v>718</v>
      </c>
      <c r="J57" s="854">
        <v>30303</v>
      </c>
      <c r="K57" s="627" t="s">
        <v>777</v>
      </c>
      <c r="L57" s="633" t="s">
        <v>567</v>
      </c>
      <c r="M57" s="634" t="s">
        <v>567</v>
      </c>
      <c r="N57" s="651">
        <v>5</v>
      </c>
      <c r="O57" s="631">
        <v>1</v>
      </c>
      <c r="P57" s="631" t="s">
        <v>764</v>
      </c>
      <c r="Q57" s="631" t="s">
        <v>618</v>
      </c>
      <c r="R57" s="801"/>
      <c r="S57" s="801">
        <v>35000000</v>
      </c>
      <c r="T57" s="801"/>
      <c r="U57" s="801">
        <f t="shared" si="7"/>
        <v>35000000</v>
      </c>
      <c r="V57" s="707"/>
      <c r="W57" s="565"/>
      <c r="X57" s="708"/>
      <c r="Y57" s="709"/>
      <c r="Z57" s="566"/>
      <c r="AA57" s="710"/>
      <c r="AB57" s="709"/>
      <c r="AC57" s="711"/>
      <c r="AD57" s="711"/>
      <c r="AE57" s="711"/>
      <c r="AF57" s="791"/>
      <c r="AG57" s="791">
        <v>3836128</v>
      </c>
      <c r="AH57" s="791">
        <v>3836128</v>
      </c>
      <c r="AI57" s="791">
        <v>3836128</v>
      </c>
      <c r="AJ57" s="791">
        <v>3836128</v>
      </c>
      <c r="AK57" s="791">
        <v>3836128</v>
      </c>
      <c r="AL57" s="791">
        <v>3836128</v>
      </c>
      <c r="AM57" s="791">
        <v>3836128</v>
      </c>
      <c r="AN57" s="791">
        <v>3836128</v>
      </c>
      <c r="AO57" s="791">
        <v>3836128</v>
      </c>
      <c r="AP57" s="791">
        <v>3836128</v>
      </c>
      <c r="AQ57" s="791">
        <v>5754192</v>
      </c>
      <c r="AR57" s="673"/>
      <c r="AS57" s="674">
        <f t="shared" si="8"/>
        <v>44115472</v>
      </c>
      <c r="AT57" s="667" t="b">
        <f t="shared" si="2"/>
        <v>0</v>
      </c>
    </row>
    <row r="58" spans="1:46" ht="48" x14ac:dyDescent="0.2">
      <c r="A58" s="1117"/>
      <c r="B58" s="1117"/>
      <c r="C58" s="1097"/>
      <c r="D58" s="1097"/>
      <c r="E58" s="1097"/>
      <c r="F58" s="1112"/>
      <c r="G58" s="652" t="s">
        <v>783</v>
      </c>
      <c r="H58" s="854">
        <v>80111601</v>
      </c>
      <c r="I58" s="626" t="s">
        <v>718</v>
      </c>
      <c r="J58" s="854">
        <v>30303</v>
      </c>
      <c r="K58" s="627" t="s">
        <v>777</v>
      </c>
      <c r="L58" s="633" t="s">
        <v>567</v>
      </c>
      <c r="M58" s="634" t="s">
        <v>567</v>
      </c>
      <c r="N58" s="651">
        <v>5</v>
      </c>
      <c r="O58" s="631">
        <v>1</v>
      </c>
      <c r="P58" s="631" t="s">
        <v>764</v>
      </c>
      <c r="Q58" s="631" t="s">
        <v>618</v>
      </c>
      <c r="R58" s="801"/>
      <c r="S58" s="801">
        <v>25160760</v>
      </c>
      <c r="T58" s="801"/>
      <c r="U58" s="801">
        <f t="shared" si="7"/>
        <v>25160760</v>
      </c>
      <c r="V58" s="707"/>
      <c r="W58" s="565"/>
      <c r="X58" s="708"/>
      <c r="Y58" s="709"/>
      <c r="Z58" s="566"/>
      <c r="AA58" s="710"/>
      <c r="AB58" s="709"/>
      <c r="AC58" s="711"/>
      <c r="AD58" s="711"/>
      <c r="AE58" s="711"/>
      <c r="AF58" s="791"/>
      <c r="AG58" s="791"/>
      <c r="AH58" s="791"/>
      <c r="AI58" s="791">
        <v>10000000</v>
      </c>
      <c r="AJ58" s="791">
        <v>10000000</v>
      </c>
      <c r="AK58" s="791">
        <v>10000000</v>
      </c>
      <c r="AL58" s="791">
        <v>15000000</v>
      </c>
      <c r="AM58" s="791">
        <v>15000000</v>
      </c>
      <c r="AN58" s="791">
        <v>15381528</v>
      </c>
      <c r="AO58" s="791">
        <v>10000000</v>
      </c>
      <c r="AP58" s="791">
        <v>10000000</v>
      </c>
      <c r="AQ58" s="791">
        <v>5000000</v>
      </c>
      <c r="AR58" s="673"/>
      <c r="AS58" s="674">
        <f t="shared" si="8"/>
        <v>100381528</v>
      </c>
      <c r="AT58" s="667" t="b">
        <f t="shared" si="2"/>
        <v>0</v>
      </c>
    </row>
    <row r="59" spans="1:46" ht="48" x14ac:dyDescent="0.2">
      <c r="A59" s="1117"/>
      <c r="B59" s="1117"/>
      <c r="C59" s="1097"/>
      <c r="D59" s="1097"/>
      <c r="E59" s="1097"/>
      <c r="F59" s="1112"/>
      <c r="G59" s="652" t="s">
        <v>784</v>
      </c>
      <c r="H59" s="854">
        <v>80111621</v>
      </c>
      <c r="I59" s="626" t="s">
        <v>732</v>
      </c>
      <c r="J59" s="854">
        <v>30303</v>
      </c>
      <c r="K59" s="627" t="s">
        <v>811</v>
      </c>
      <c r="L59" s="633" t="s">
        <v>567</v>
      </c>
      <c r="M59" s="634" t="s">
        <v>567</v>
      </c>
      <c r="N59" s="651">
        <v>5</v>
      </c>
      <c r="O59" s="631">
        <v>1</v>
      </c>
      <c r="P59" s="631" t="s">
        <v>764</v>
      </c>
      <c r="Q59" s="631" t="s">
        <v>618</v>
      </c>
      <c r="R59" s="801"/>
      <c r="S59" s="801">
        <v>136039240</v>
      </c>
      <c r="T59" s="801"/>
      <c r="U59" s="801">
        <f t="shared" si="7"/>
        <v>136039240</v>
      </c>
      <c r="V59" s="707"/>
      <c r="W59" s="565"/>
      <c r="X59" s="708"/>
      <c r="Y59" s="709"/>
      <c r="Z59" s="566"/>
      <c r="AA59" s="710"/>
      <c r="AB59" s="709"/>
      <c r="AC59" s="711"/>
      <c r="AD59" s="711"/>
      <c r="AE59" s="711"/>
      <c r="AF59" s="791"/>
      <c r="AG59" s="791"/>
      <c r="AH59" s="791">
        <v>62306258</v>
      </c>
      <c r="AI59" s="791"/>
      <c r="AJ59" s="791"/>
      <c r="AK59" s="791"/>
      <c r="AL59" s="791"/>
      <c r="AM59" s="791">
        <v>62306258</v>
      </c>
      <c r="AN59" s="791"/>
      <c r="AO59" s="791"/>
      <c r="AP59" s="791"/>
      <c r="AQ59" s="791">
        <v>83075012</v>
      </c>
      <c r="AR59" s="673"/>
      <c r="AS59" s="674">
        <f t="shared" si="8"/>
        <v>207687528</v>
      </c>
      <c r="AT59" s="667" t="b">
        <f t="shared" si="2"/>
        <v>0</v>
      </c>
    </row>
    <row r="60" spans="1:46" ht="36" x14ac:dyDescent="0.2">
      <c r="A60" s="1117"/>
      <c r="B60" s="1117"/>
      <c r="C60" s="1097"/>
      <c r="D60" s="1097"/>
      <c r="E60" s="1097"/>
      <c r="F60" s="1112"/>
      <c r="G60" s="652" t="s">
        <v>785</v>
      </c>
      <c r="H60" s="854">
        <v>80111601</v>
      </c>
      <c r="I60" s="626" t="s">
        <v>718</v>
      </c>
      <c r="J60" s="854">
        <v>30303</v>
      </c>
      <c r="K60" s="627" t="s">
        <v>777</v>
      </c>
      <c r="L60" s="633" t="s">
        <v>358</v>
      </c>
      <c r="M60" s="634" t="s">
        <v>358</v>
      </c>
      <c r="N60" s="651">
        <v>5</v>
      </c>
      <c r="O60" s="631">
        <v>1</v>
      </c>
      <c r="P60" s="631" t="s">
        <v>764</v>
      </c>
      <c r="Q60" s="631" t="s">
        <v>618</v>
      </c>
      <c r="R60" s="801"/>
      <c r="S60" s="801">
        <v>25160760</v>
      </c>
      <c r="T60" s="801"/>
      <c r="U60" s="801">
        <f t="shared" si="7"/>
        <v>25160760</v>
      </c>
      <c r="V60" s="707"/>
      <c r="W60" s="565"/>
      <c r="X60" s="708"/>
      <c r="Y60" s="709"/>
      <c r="Z60" s="566"/>
      <c r="AA60" s="710"/>
      <c r="AB60" s="709"/>
      <c r="AC60" s="711"/>
      <c r="AD60" s="711"/>
      <c r="AE60" s="711"/>
      <c r="AF60" s="791"/>
      <c r="AG60" s="791">
        <v>3836128</v>
      </c>
      <c r="AH60" s="791">
        <v>3836128</v>
      </c>
      <c r="AI60" s="791">
        <v>3836128</v>
      </c>
      <c r="AJ60" s="791">
        <v>3836128</v>
      </c>
      <c r="AK60" s="791">
        <v>3836128</v>
      </c>
      <c r="AL60" s="791">
        <v>3836128</v>
      </c>
      <c r="AM60" s="791">
        <v>3836128</v>
      </c>
      <c r="AN60" s="791">
        <v>3836128</v>
      </c>
      <c r="AO60" s="791">
        <v>3836128</v>
      </c>
      <c r="AP60" s="791">
        <v>3836128</v>
      </c>
      <c r="AQ60" s="791">
        <v>5754192</v>
      </c>
      <c r="AR60" s="673"/>
      <c r="AS60" s="674">
        <f t="shared" si="8"/>
        <v>44115472</v>
      </c>
      <c r="AT60" s="667" t="b">
        <f t="shared" si="2"/>
        <v>0</v>
      </c>
    </row>
    <row r="61" spans="1:46" ht="36" x14ac:dyDescent="0.2">
      <c r="A61" s="1117"/>
      <c r="B61" s="1117"/>
      <c r="C61" s="1097"/>
      <c r="D61" s="1097"/>
      <c r="E61" s="1097"/>
      <c r="F61" s="1112"/>
      <c r="G61" s="652" t="s">
        <v>786</v>
      </c>
      <c r="H61" s="854">
        <v>80111621</v>
      </c>
      <c r="I61" s="626" t="s">
        <v>718</v>
      </c>
      <c r="J61" s="854">
        <v>30303</v>
      </c>
      <c r="K61" s="627" t="s">
        <v>777</v>
      </c>
      <c r="L61" s="633" t="s">
        <v>358</v>
      </c>
      <c r="M61" s="634" t="s">
        <v>358</v>
      </c>
      <c r="N61" s="651">
        <v>5</v>
      </c>
      <c r="O61" s="631">
        <v>1</v>
      </c>
      <c r="P61" s="631" t="s">
        <v>764</v>
      </c>
      <c r="Q61" s="631" t="s">
        <v>618</v>
      </c>
      <c r="R61" s="801"/>
      <c r="S61" s="801">
        <v>40000000</v>
      </c>
      <c r="T61" s="801"/>
      <c r="U61" s="801">
        <f t="shared" si="7"/>
        <v>40000000</v>
      </c>
      <c r="V61" s="707"/>
      <c r="W61" s="565"/>
      <c r="X61" s="708"/>
      <c r="Y61" s="709"/>
      <c r="Z61" s="566"/>
      <c r="AA61" s="710"/>
      <c r="AB61" s="709"/>
      <c r="AC61" s="711"/>
      <c r="AD61" s="711"/>
      <c r="AE61" s="711"/>
      <c r="AF61" s="792"/>
      <c r="AG61" s="792"/>
      <c r="AH61" s="792"/>
      <c r="AI61" s="792"/>
      <c r="AJ61" s="792"/>
      <c r="AK61" s="792"/>
      <c r="AL61" s="792"/>
      <c r="AM61" s="792"/>
      <c r="AN61" s="792"/>
      <c r="AO61" s="792"/>
      <c r="AP61" s="792"/>
      <c r="AQ61" s="792"/>
      <c r="AR61" s="673"/>
      <c r="AS61" s="674"/>
    </row>
    <row r="62" spans="1:46" ht="36.75" thickBot="1" x14ac:dyDescent="0.25">
      <c r="A62" s="1117"/>
      <c r="B62" s="1117"/>
      <c r="C62" s="1097"/>
      <c r="D62" s="1097"/>
      <c r="E62" s="1097"/>
      <c r="F62" s="1112"/>
      <c r="G62" s="625" t="s">
        <v>787</v>
      </c>
      <c r="H62" s="854">
        <v>80111601</v>
      </c>
      <c r="I62" s="626" t="s">
        <v>718</v>
      </c>
      <c r="J62" s="854">
        <v>30303</v>
      </c>
      <c r="K62" s="627" t="s">
        <v>777</v>
      </c>
      <c r="L62" s="633" t="s">
        <v>358</v>
      </c>
      <c r="M62" s="634" t="s">
        <v>358</v>
      </c>
      <c r="N62" s="651">
        <v>5</v>
      </c>
      <c r="O62" s="631">
        <v>1</v>
      </c>
      <c r="P62" s="631" t="s">
        <v>764</v>
      </c>
      <c r="Q62" s="631" t="s">
        <v>618</v>
      </c>
      <c r="R62" s="801"/>
      <c r="S62" s="801">
        <v>25160760</v>
      </c>
      <c r="T62" s="801"/>
      <c r="U62" s="801">
        <f t="shared" si="7"/>
        <v>25160760</v>
      </c>
      <c r="V62" s="707"/>
      <c r="W62" s="565"/>
      <c r="X62" s="708"/>
      <c r="Y62" s="709"/>
      <c r="Z62" s="566"/>
      <c r="AA62" s="710"/>
      <c r="AB62" s="709"/>
      <c r="AC62" s="711"/>
      <c r="AD62" s="711"/>
      <c r="AE62" s="711"/>
      <c r="AF62" s="793"/>
      <c r="AG62" s="793"/>
      <c r="AH62" s="793">
        <v>8000000</v>
      </c>
      <c r="AI62" s="793">
        <v>8000000</v>
      </c>
      <c r="AJ62" s="793">
        <v>8000000</v>
      </c>
      <c r="AK62" s="793">
        <v>8000000</v>
      </c>
      <c r="AL62" s="793">
        <v>8000000</v>
      </c>
      <c r="AM62" s="793">
        <v>8000000</v>
      </c>
      <c r="AN62" s="793">
        <v>8000000</v>
      </c>
      <c r="AO62" s="793">
        <v>8000000</v>
      </c>
      <c r="AP62" s="793">
        <v>8000000</v>
      </c>
      <c r="AQ62" s="793">
        <v>16000000</v>
      </c>
      <c r="AR62" s="673"/>
      <c r="AS62" s="674">
        <f t="shared" si="8"/>
        <v>88000000</v>
      </c>
      <c r="AT62" s="667" t="b">
        <f t="shared" si="2"/>
        <v>0</v>
      </c>
    </row>
    <row r="63" spans="1:46" ht="36" x14ac:dyDescent="0.2">
      <c r="A63" s="1117" t="e">
        <f>+A40</f>
        <v>#REF!</v>
      </c>
      <c r="B63" s="1117" t="str">
        <f>+B40</f>
        <v>Código 386 
Tres centros de Innovación que dinamizan las Estrategias y procesos en la Red de Innovación del Maestro</v>
      </c>
      <c r="C63" s="1117" t="str">
        <f>+C40</f>
        <v>Componente N° 2: Estrategia de Cualificación investigación e innovación docente: Comunidades de saber y de práctica pedagógica</v>
      </c>
      <c r="D63" s="1118" t="s">
        <v>505</v>
      </c>
      <c r="E63" s="1118" t="s">
        <v>822</v>
      </c>
      <c r="F63" s="1116" t="s">
        <v>597</v>
      </c>
      <c r="G63" s="625" t="s">
        <v>788</v>
      </c>
      <c r="H63" s="854">
        <v>80111621</v>
      </c>
      <c r="I63" s="626" t="s">
        <v>773</v>
      </c>
      <c r="J63" s="854">
        <v>30303</v>
      </c>
      <c r="K63" s="627" t="s">
        <v>617</v>
      </c>
      <c r="L63" s="633" t="s">
        <v>567</v>
      </c>
      <c r="M63" s="629" t="s">
        <v>567</v>
      </c>
      <c r="N63" s="630">
        <v>5</v>
      </c>
      <c r="O63" s="631">
        <v>1</v>
      </c>
      <c r="P63" s="631" t="s">
        <v>764</v>
      </c>
      <c r="Q63" s="631" t="s">
        <v>618</v>
      </c>
      <c r="R63" s="801">
        <v>43500000</v>
      </c>
      <c r="S63" s="801"/>
      <c r="T63" s="801"/>
      <c r="U63" s="801">
        <f t="shared" ref="U63:U69" si="9">+R63+S63</f>
        <v>43500000</v>
      </c>
      <c r="V63" s="713"/>
      <c r="W63" s="714"/>
      <c r="X63" s="715"/>
      <c r="Y63" s="716"/>
      <c r="Z63" s="717"/>
      <c r="AA63" s="718"/>
      <c r="AB63" s="719"/>
      <c r="AC63" s="673"/>
      <c r="AD63" s="673"/>
      <c r="AE63" s="673"/>
      <c r="AF63" s="794"/>
      <c r="AG63" s="794"/>
      <c r="AH63" s="794">
        <v>13050000</v>
      </c>
      <c r="AI63" s="794"/>
      <c r="AJ63" s="794">
        <v>13050000</v>
      </c>
      <c r="AK63" s="794"/>
      <c r="AL63" s="794">
        <v>17400000</v>
      </c>
      <c r="AM63" s="673"/>
      <c r="AN63" s="673"/>
      <c r="AO63" s="673"/>
      <c r="AP63" s="673"/>
      <c r="AQ63" s="673"/>
      <c r="AR63" s="673"/>
      <c r="AS63" s="674">
        <f t="shared" ref="AS63:AS69" si="10">SUM(AF63:AR63)</f>
        <v>43500000</v>
      </c>
      <c r="AT63" s="667" t="b">
        <f t="shared" si="2"/>
        <v>1</v>
      </c>
    </row>
    <row r="64" spans="1:46" ht="36" x14ac:dyDescent="0.2">
      <c r="A64" s="1117"/>
      <c r="B64" s="1117"/>
      <c r="C64" s="1117"/>
      <c r="D64" s="1118"/>
      <c r="E64" s="1118"/>
      <c r="F64" s="1116"/>
      <c r="G64" s="625" t="s">
        <v>789</v>
      </c>
      <c r="H64" s="854">
        <v>80111621</v>
      </c>
      <c r="I64" s="626" t="s">
        <v>773</v>
      </c>
      <c r="J64" s="854">
        <v>30303</v>
      </c>
      <c r="K64" s="627" t="s">
        <v>617</v>
      </c>
      <c r="L64" s="633" t="s">
        <v>567</v>
      </c>
      <c r="M64" s="629" t="s">
        <v>567</v>
      </c>
      <c r="N64" s="630">
        <v>5</v>
      </c>
      <c r="O64" s="631">
        <v>1</v>
      </c>
      <c r="P64" s="631" t="s">
        <v>764</v>
      </c>
      <c r="Q64" s="631" t="s">
        <v>618</v>
      </c>
      <c r="R64" s="801">
        <v>35000000</v>
      </c>
      <c r="S64" s="801"/>
      <c r="T64" s="801"/>
      <c r="U64" s="801">
        <f t="shared" si="9"/>
        <v>35000000</v>
      </c>
      <c r="V64" s="713"/>
      <c r="W64" s="714"/>
      <c r="X64" s="715"/>
      <c r="Y64" s="716"/>
      <c r="Z64" s="717"/>
      <c r="AA64" s="718"/>
      <c r="AB64" s="719"/>
      <c r="AC64" s="673"/>
      <c r="AD64" s="673"/>
      <c r="AE64" s="673"/>
      <c r="AF64" s="636"/>
      <c r="AG64" s="636"/>
      <c r="AH64" s="636">
        <v>10500000</v>
      </c>
      <c r="AI64" s="636"/>
      <c r="AJ64" s="636">
        <v>10500000</v>
      </c>
      <c r="AK64" s="636"/>
      <c r="AL64" s="636">
        <v>14000000</v>
      </c>
      <c r="AM64" s="673"/>
      <c r="AN64" s="673"/>
      <c r="AO64" s="673"/>
      <c r="AP64" s="673"/>
      <c r="AQ64" s="673"/>
      <c r="AR64" s="673"/>
      <c r="AS64" s="674">
        <f t="shared" si="10"/>
        <v>35000000</v>
      </c>
      <c r="AT64" s="667" t="b">
        <f t="shared" si="2"/>
        <v>1</v>
      </c>
    </row>
    <row r="65" spans="1:46" ht="48" x14ac:dyDescent="0.2">
      <c r="A65" s="1117"/>
      <c r="B65" s="1117"/>
      <c r="C65" s="1117"/>
      <c r="D65" s="1118"/>
      <c r="E65" s="1118"/>
      <c r="F65" s="1116"/>
      <c r="G65" s="625" t="s">
        <v>790</v>
      </c>
      <c r="H65" s="854">
        <v>80111621</v>
      </c>
      <c r="I65" s="626" t="s">
        <v>773</v>
      </c>
      <c r="J65" s="854">
        <v>30303</v>
      </c>
      <c r="K65" s="627" t="s">
        <v>617</v>
      </c>
      <c r="L65" s="633" t="s">
        <v>567</v>
      </c>
      <c r="M65" s="629" t="s">
        <v>567</v>
      </c>
      <c r="N65" s="630">
        <v>5</v>
      </c>
      <c r="O65" s="631">
        <v>1</v>
      </c>
      <c r="P65" s="631" t="s">
        <v>764</v>
      </c>
      <c r="Q65" s="631" t="s">
        <v>618</v>
      </c>
      <c r="R65" s="801">
        <v>35000000</v>
      </c>
      <c r="S65" s="801"/>
      <c r="T65" s="801"/>
      <c r="U65" s="801">
        <f t="shared" si="9"/>
        <v>35000000</v>
      </c>
      <c r="V65" s="713"/>
      <c r="W65" s="714"/>
      <c r="X65" s="715"/>
      <c r="Y65" s="716"/>
      <c r="Z65" s="717"/>
      <c r="AA65" s="718"/>
      <c r="AB65" s="719"/>
      <c r="AC65" s="673"/>
      <c r="AD65" s="673"/>
      <c r="AE65" s="673"/>
      <c r="AF65" s="636"/>
      <c r="AG65" s="636"/>
      <c r="AH65" s="636">
        <v>10500000</v>
      </c>
      <c r="AI65" s="636"/>
      <c r="AJ65" s="636">
        <v>10500000</v>
      </c>
      <c r="AK65" s="636"/>
      <c r="AL65" s="636">
        <v>14000000</v>
      </c>
      <c r="AM65" s="673"/>
      <c r="AN65" s="673"/>
      <c r="AO65" s="673"/>
      <c r="AP65" s="673"/>
      <c r="AQ65" s="673"/>
      <c r="AR65" s="673"/>
      <c r="AS65" s="674">
        <f t="shared" si="10"/>
        <v>35000000</v>
      </c>
      <c r="AT65" s="667" t="b">
        <f t="shared" si="2"/>
        <v>1</v>
      </c>
    </row>
    <row r="66" spans="1:46" ht="48" x14ac:dyDescent="0.2">
      <c r="A66" s="1117"/>
      <c r="B66" s="1117"/>
      <c r="C66" s="1117"/>
      <c r="D66" s="1118"/>
      <c r="E66" s="1118"/>
      <c r="F66" s="1116"/>
      <c r="G66" s="625" t="s">
        <v>791</v>
      </c>
      <c r="H66" s="854">
        <v>80111621</v>
      </c>
      <c r="I66" s="626" t="s">
        <v>773</v>
      </c>
      <c r="J66" s="854">
        <v>30303</v>
      </c>
      <c r="K66" s="627" t="s">
        <v>617</v>
      </c>
      <c r="L66" s="633" t="s">
        <v>567</v>
      </c>
      <c r="M66" s="629" t="s">
        <v>567</v>
      </c>
      <c r="N66" s="630">
        <v>5</v>
      </c>
      <c r="O66" s="631">
        <v>1</v>
      </c>
      <c r="P66" s="631" t="s">
        <v>764</v>
      </c>
      <c r="Q66" s="631" t="s">
        <v>618</v>
      </c>
      <c r="R66" s="801"/>
      <c r="S66" s="801">
        <v>35000000</v>
      </c>
      <c r="T66" s="801"/>
      <c r="U66" s="801">
        <f t="shared" si="9"/>
        <v>35000000</v>
      </c>
      <c r="V66" s="713"/>
      <c r="W66" s="714"/>
      <c r="X66" s="715"/>
      <c r="Y66" s="716"/>
      <c r="Z66" s="717"/>
      <c r="AA66" s="718"/>
      <c r="AB66" s="719"/>
      <c r="AC66" s="673"/>
      <c r="AD66" s="673"/>
      <c r="AE66" s="673"/>
      <c r="AF66" s="636"/>
      <c r="AG66" s="636"/>
      <c r="AH66" s="636"/>
      <c r="AI66" s="636"/>
      <c r="AJ66" s="636"/>
      <c r="AK66" s="636"/>
      <c r="AL66" s="636"/>
      <c r="AM66" s="673"/>
      <c r="AN66" s="673"/>
      <c r="AO66" s="673"/>
      <c r="AP66" s="673"/>
      <c r="AQ66" s="673"/>
      <c r="AR66" s="673"/>
      <c r="AS66" s="674"/>
    </row>
    <row r="67" spans="1:46" ht="48" x14ac:dyDescent="0.2">
      <c r="A67" s="1117"/>
      <c r="B67" s="1117"/>
      <c r="C67" s="1117"/>
      <c r="D67" s="1118"/>
      <c r="E67" s="1118"/>
      <c r="F67" s="1116"/>
      <c r="G67" s="625" t="s">
        <v>792</v>
      </c>
      <c r="H67" s="854">
        <v>80111621</v>
      </c>
      <c r="I67" s="626" t="s">
        <v>773</v>
      </c>
      <c r="J67" s="854">
        <v>30303</v>
      </c>
      <c r="K67" s="627" t="s">
        <v>617</v>
      </c>
      <c r="L67" s="633" t="s">
        <v>567</v>
      </c>
      <c r="M67" s="629" t="s">
        <v>567</v>
      </c>
      <c r="N67" s="630">
        <v>5</v>
      </c>
      <c r="O67" s="631">
        <v>1</v>
      </c>
      <c r="P67" s="631" t="s">
        <v>764</v>
      </c>
      <c r="Q67" s="631" t="s">
        <v>618</v>
      </c>
      <c r="R67" s="801"/>
      <c r="S67" s="801">
        <v>35000000</v>
      </c>
      <c r="T67" s="801"/>
      <c r="U67" s="801">
        <f t="shared" si="9"/>
        <v>35000000</v>
      </c>
      <c r="V67" s="713"/>
      <c r="W67" s="714"/>
      <c r="X67" s="715"/>
      <c r="Y67" s="716"/>
      <c r="Z67" s="717"/>
      <c r="AA67" s="718"/>
      <c r="AB67" s="719"/>
      <c r="AC67" s="673"/>
      <c r="AD67" s="673"/>
      <c r="AE67" s="673"/>
      <c r="AF67" s="636"/>
      <c r="AG67" s="636"/>
      <c r="AH67" s="636"/>
      <c r="AI67" s="636"/>
      <c r="AJ67" s="636"/>
      <c r="AK67" s="636"/>
      <c r="AL67" s="636"/>
      <c r="AM67" s="673"/>
      <c r="AN67" s="673"/>
      <c r="AO67" s="673"/>
      <c r="AP67" s="673"/>
      <c r="AQ67" s="673"/>
      <c r="AR67" s="673"/>
      <c r="AS67" s="674"/>
    </row>
    <row r="68" spans="1:46" ht="24" x14ac:dyDescent="0.2">
      <c r="A68" s="1117"/>
      <c r="B68" s="1117"/>
      <c r="C68" s="1117"/>
      <c r="D68" s="1118"/>
      <c r="E68" s="1118"/>
      <c r="F68" s="1116"/>
      <c r="G68" s="625" t="s">
        <v>598</v>
      </c>
      <c r="H68" s="854">
        <v>80111601</v>
      </c>
      <c r="I68" s="626" t="s">
        <v>773</v>
      </c>
      <c r="J68" s="854">
        <v>30303</v>
      </c>
      <c r="K68" s="627" t="s">
        <v>617</v>
      </c>
      <c r="L68" s="633" t="s">
        <v>567</v>
      </c>
      <c r="M68" s="629" t="s">
        <v>567</v>
      </c>
      <c r="N68" s="630">
        <v>5</v>
      </c>
      <c r="O68" s="631">
        <v>1</v>
      </c>
      <c r="P68" s="631" t="s">
        <v>764</v>
      </c>
      <c r="Q68" s="631" t="s">
        <v>618</v>
      </c>
      <c r="R68" s="801">
        <v>19180640</v>
      </c>
      <c r="S68" s="801"/>
      <c r="T68" s="801"/>
      <c r="U68" s="801">
        <f t="shared" si="9"/>
        <v>19180640</v>
      </c>
      <c r="V68" s="713"/>
      <c r="W68" s="714"/>
      <c r="X68" s="715"/>
      <c r="Y68" s="716"/>
      <c r="Z68" s="717"/>
      <c r="AA68" s="718"/>
      <c r="AB68" s="719"/>
      <c r="AC68" s="673"/>
      <c r="AD68" s="673"/>
      <c r="AE68" s="673"/>
      <c r="AF68" s="636"/>
      <c r="AG68" s="636">
        <v>3836128</v>
      </c>
      <c r="AH68" s="636">
        <v>3836128</v>
      </c>
      <c r="AI68" s="636">
        <v>3836128</v>
      </c>
      <c r="AJ68" s="636">
        <v>3836128</v>
      </c>
      <c r="AK68" s="636">
        <v>3836128</v>
      </c>
      <c r="AL68" s="636"/>
      <c r="AM68" s="673"/>
      <c r="AN68" s="673"/>
      <c r="AO68" s="673"/>
      <c r="AP68" s="673"/>
      <c r="AQ68" s="673"/>
      <c r="AR68" s="673"/>
      <c r="AS68" s="674">
        <f t="shared" si="10"/>
        <v>19180640</v>
      </c>
      <c r="AT68" s="667" t="b">
        <f t="shared" si="2"/>
        <v>1</v>
      </c>
    </row>
    <row r="69" spans="1:46" ht="36.75" thickBot="1" x14ac:dyDescent="0.25">
      <c r="A69" s="1117"/>
      <c r="B69" s="1117"/>
      <c r="C69" s="1117"/>
      <c r="D69" s="1118"/>
      <c r="E69" s="1118"/>
      <c r="F69" s="1116"/>
      <c r="G69" s="625" t="s">
        <v>599</v>
      </c>
      <c r="H69" s="854">
        <v>80111621</v>
      </c>
      <c r="I69" s="626" t="s">
        <v>773</v>
      </c>
      <c r="J69" s="854">
        <v>30303</v>
      </c>
      <c r="K69" s="627" t="s">
        <v>617</v>
      </c>
      <c r="L69" s="633" t="s">
        <v>567</v>
      </c>
      <c r="M69" s="629" t="s">
        <v>567</v>
      </c>
      <c r="N69" s="630">
        <v>5</v>
      </c>
      <c r="O69" s="631">
        <v>1</v>
      </c>
      <c r="P69" s="631" t="s">
        <v>764</v>
      </c>
      <c r="Q69" s="631" t="s">
        <v>618</v>
      </c>
      <c r="R69" s="801">
        <v>67319360</v>
      </c>
      <c r="S69" s="801">
        <v>130000000</v>
      </c>
      <c r="T69" s="801"/>
      <c r="U69" s="801">
        <f t="shared" si="9"/>
        <v>197319360</v>
      </c>
      <c r="V69" s="713"/>
      <c r="W69" s="714"/>
      <c r="X69" s="715"/>
      <c r="Y69" s="716"/>
      <c r="Z69" s="717"/>
      <c r="AA69" s="718"/>
      <c r="AB69" s="719"/>
      <c r="AC69" s="673"/>
      <c r="AD69" s="673"/>
      <c r="AE69" s="673"/>
      <c r="AF69" s="789"/>
      <c r="AG69" s="789"/>
      <c r="AH69" s="789">
        <v>20195808</v>
      </c>
      <c r="AI69" s="789"/>
      <c r="AJ69" s="789">
        <v>20195808</v>
      </c>
      <c r="AK69" s="789"/>
      <c r="AL69" s="789">
        <v>26927744</v>
      </c>
      <c r="AM69" s="673"/>
      <c r="AN69" s="673"/>
      <c r="AO69" s="673"/>
      <c r="AP69" s="673"/>
      <c r="AQ69" s="673"/>
      <c r="AR69" s="673"/>
      <c r="AS69" s="674">
        <f t="shared" si="10"/>
        <v>67319360</v>
      </c>
      <c r="AT69" s="667" t="b">
        <f t="shared" si="2"/>
        <v>0</v>
      </c>
    </row>
    <row r="70" spans="1:46" ht="60" x14ac:dyDescent="0.2">
      <c r="A70" s="1117"/>
      <c r="B70" s="1117"/>
      <c r="C70" s="1117"/>
      <c r="D70" s="1118"/>
      <c r="E70" s="1118"/>
      <c r="F70" s="1116" t="s">
        <v>562</v>
      </c>
      <c r="G70" s="625" t="s">
        <v>793</v>
      </c>
      <c r="H70" s="854">
        <v>80111621</v>
      </c>
      <c r="I70" s="626" t="s">
        <v>716</v>
      </c>
      <c r="J70" s="854">
        <v>30303</v>
      </c>
      <c r="K70" s="627" t="s">
        <v>610</v>
      </c>
      <c r="L70" s="633" t="s">
        <v>567</v>
      </c>
      <c r="M70" s="634" t="s">
        <v>567</v>
      </c>
      <c r="N70" s="630">
        <v>5</v>
      </c>
      <c r="O70" s="631">
        <v>1</v>
      </c>
      <c r="P70" s="631" t="s">
        <v>764</v>
      </c>
      <c r="Q70" s="631" t="s">
        <v>618</v>
      </c>
      <c r="R70" s="801">
        <v>37500000</v>
      </c>
      <c r="S70" s="801"/>
      <c r="T70" s="801"/>
      <c r="U70" s="801">
        <f t="shared" ref="U70:U75" si="11">+R70+S70</f>
        <v>37500000</v>
      </c>
      <c r="V70" s="697"/>
      <c r="W70" s="716"/>
      <c r="X70" s="673"/>
      <c r="Y70" s="716"/>
      <c r="Z70" s="717"/>
      <c r="AA70" s="716"/>
      <c r="AB70" s="700"/>
      <c r="AC70" s="673"/>
      <c r="AD70" s="673"/>
      <c r="AE70" s="673"/>
      <c r="AF70" s="635"/>
      <c r="AG70" s="635">
        <v>18750000</v>
      </c>
      <c r="AH70" s="635"/>
      <c r="AI70" s="635"/>
      <c r="AJ70" s="635">
        <v>18750000</v>
      </c>
      <c r="AK70" s="635"/>
      <c r="AL70" s="635"/>
      <c r="AM70" s="635">
        <v>18750000</v>
      </c>
      <c r="AN70" s="635"/>
      <c r="AO70" s="635"/>
      <c r="AP70" s="635">
        <v>18750000</v>
      </c>
      <c r="AQ70" s="673"/>
      <c r="AR70" s="673"/>
      <c r="AS70" s="674">
        <f t="shared" si="1"/>
        <v>75000000</v>
      </c>
      <c r="AT70" s="667" t="b">
        <f t="shared" si="2"/>
        <v>0</v>
      </c>
    </row>
    <row r="71" spans="1:46" ht="48" x14ac:dyDescent="0.2">
      <c r="A71" s="1117"/>
      <c r="B71" s="1117"/>
      <c r="C71" s="1117"/>
      <c r="D71" s="1118"/>
      <c r="E71" s="1118"/>
      <c r="F71" s="1116"/>
      <c r="G71" s="625" t="s">
        <v>794</v>
      </c>
      <c r="H71" s="854">
        <v>80111621</v>
      </c>
      <c r="I71" s="626" t="s">
        <v>716</v>
      </c>
      <c r="J71" s="854">
        <v>30303</v>
      </c>
      <c r="K71" s="627" t="s">
        <v>610</v>
      </c>
      <c r="L71" s="633" t="s">
        <v>567</v>
      </c>
      <c r="M71" s="634" t="s">
        <v>567</v>
      </c>
      <c r="N71" s="630">
        <v>5</v>
      </c>
      <c r="O71" s="631">
        <v>1</v>
      </c>
      <c r="P71" s="631" t="s">
        <v>764</v>
      </c>
      <c r="Q71" s="631" t="s">
        <v>618</v>
      </c>
      <c r="R71" s="801">
        <v>37500000</v>
      </c>
      <c r="S71" s="801"/>
      <c r="T71" s="801"/>
      <c r="U71" s="801">
        <f t="shared" si="11"/>
        <v>37500000</v>
      </c>
      <c r="V71" s="697"/>
      <c r="W71" s="716"/>
      <c r="X71" s="673"/>
      <c r="Y71" s="716"/>
      <c r="Z71" s="717"/>
      <c r="AA71" s="716"/>
      <c r="AB71" s="700"/>
      <c r="AC71" s="673"/>
      <c r="AD71" s="673"/>
      <c r="AE71" s="673"/>
      <c r="AF71" s="794"/>
      <c r="AG71" s="794"/>
      <c r="AH71" s="794"/>
      <c r="AI71" s="794"/>
      <c r="AJ71" s="794"/>
      <c r="AK71" s="794"/>
      <c r="AL71" s="794"/>
      <c r="AM71" s="794"/>
      <c r="AN71" s="794"/>
      <c r="AO71" s="794"/>
      <c r="AP71" s="794"/>
      <c r="AQ71" s="673"/>
      <c r="AR71" s="673"/>
      <c r="AS71" s="674"/>
    </row>
    <row r="72" spans="1:46" ht="48" x14ac:dyDescent="0.2">
      <c r="A72" s="1117"/>
      <c r="B72" s="1117"/>
      <c r="C72" s="1117"/>
      <c r="D72" s="1118"/>
      <c r="E72" s="1118"/>
      <c r="F72" s="1116"/>
      <c r="G72" s="625" t="s">
        <v>784</v>
      </c>
      <c r="H72" s="854">
        <v>80111621</v>
      </c>
      <c r="I72" s="626" t="s">
        <v>732</v>
      </c>
      <c r="J72" s="854">
        <v>30303</v>
      </c>
      <c r="K72" s="627" t="s">
        <v>811</v>
      </c>
      <c r="L72" s="633" t="s">
        <v>567</v>
      </c>
      <c r="M72" s="634" t="s">
        <v>567</v>
      </c>
      <c r="N72" s="630">
        <v>5</v>
      </c>
      <c r="O72" s="631">
        <v>1</v>
      </c>
      <c r="P72" s="631" t="s">
        <v>764</v>
      </c>
      <c r="Q72" s="631" t="s">
        <v>618</v>
      </c>
      <c r="R72" s="801">
        <v>10000000</v>
      </c>
      <c r="S72" s="801">
        <v>40000000</v>
      </c>
      <c r="T72" s="801"/>
      <c r="U72" s="801">
        <f t="shared" si="11"/>
        <v>50000000</v>
      </c>
      <c r="V72" s="697"/>
      <c r="W72" s="716"/>
      <c r="X72" s="673"/>
      <c r="Y72" s="716"/>
      <c r="Z72" s="717"/>
      <c r="AA72" s="716"/>
      <c r="AB72" s="700"/>
      <c r="AC72" s="673"/>
      <c r="AD72" s="673"/>
      <c r="AE72" s="673"/>
      <c r="AF72" s="794"/>
      <c r="AG72" s="794"/>
      <c r="AH72" s="794"/>
      <c r="AI72" s="794"/>
      <c r="AJ72" s="794"/>
      <c r="AK72" s="794"/>
      <c r="AL72" s="794"/>
      <c r="AM72" s="794"/>
      <c r="AN72" s="794"/>
      <c r="AO72" s="794"/>
      <c r="AP72" s="794"/>
      <c r="AQ72" s="673"/>
      <c r="AR72" s="673"/>
      <c r="AS72" s="674"/>
    </row>
    <row r="73" spans="1:46" ht="48" x14ac:dyDescent="0.2">
      <c r="A73" s="1117"/>
      <c r="B73" s="1117"/>
      <c r="C73" s="1117"/>
      <c r="D73" s="1118"/>
      <c r="E73" s="1118"/>
      <c r="F73" s="1116"/>
      <c r="G73" s="625" t="s">
        <v>795</v>
      </c>
      <c r="H73" s="854">
        <v>80111621</v>
      </c>
      <c r="I73" s="626" t="s">
        <v>716</v>
      </c>
      <c r="J73" s="854">
        <v>30303</v>
      </c>
      <c r="K73" s="627" t="s">
        <v>610</v>
      </c>
      <c r="L73" s="633" t="s">
        <v>358</v>
      </c>
      <c r="M73" s="634" t="s">
        <v>358</v>
      </c>
      <c r="N73" s="630">
        <v>5</v>
      </c>
      <c r="O73" s="631">
        <v>1</v>
      </c>
      <c r="P73" s="631" t="s">
        <v>764</v>
      </c>
      <c r="Q73" s="631" t="s">
        <v>618</v>
      </c>
      <c r="R73" s="801">
        <v>37500000</v>
      </c>
      <c r="S73" s="801"/>
      <c r="T73" s="801"/>
      <c r="U73" s="801">
        <f t="shared" si="11"/>
        <v>37500000</v>
      </c>
      <c r="V73" s="697"/>
      <c r="W73" s="716"/>
      <c r="X73" s="673"/>
      <c r="Y73" s="716"/>
      <c r="Z73" s="717"/>
      <c r="AA73" s="716"/>
      <c r="AB73" s="700"/>
      <c r="AC73" s="673"/>
      <c r="AD73" s="673"/>
      <c r="AE73" s="673"/>
      <c r="AF73" s="794"/>
      <c r="AG73" s="794"/>
      <c r="AH73" s="794"/>
      <c r="AI73" s="794"/>
      <c r="AJ73" s="794"/>
      <c r="AK73" s="794"/>
      <c r="AL73" s="794"/>
      <c r="AM73" s="794"/>
      <c r="AN73" s="794"/>
      <c r="AO73" s="794"/>
      <c r="AP73" s="794"/>
      <c r="AQ73" s="673"/>
      <c r="AR73" s="673"/>
      <c r="AS73" s="674"/>
    </row>
    <row r="74" spans="1:46" ht="48" x14ac:dyDescent="0.2">
      <c r="A74" s="1117"/>
      <c r="B74" s="1117"/>
      <c r="C74" s="1117"/>
      <c r="D74" s="1118"/>
      <c r="E74" s="1118"/>
      <c r="F74" s="1116"/>
      <c r="G74" s="625" t="s">
        <v>796</v>
      </c>
      <c r="H74" s="854">
        <v>80111621</v>
      </c>
      <c r="I74" s="626" t="s">
        <v>716</v>
      </c>
      <c r="J74" s="854">
        <v>30303</v>
      </c>
      <c r="K74" s="627" t="s">
        <v>610</v>
      </c>
      <c r="L74" s="633" t="s">
        <v>358</v>
      </c>
      <c r="M74" s="634" t="s">
        <v>358</v>
      </c>
      <c r="N74" s="630">
        <v>5</v>
      </c>
      <c r="O74" s="631">
        <v>1</v>
      </c>
      <c r="P74" s="631" t="s">
        <v>764</v>
      </c>
      <c r="Q74" s="631" t="s">
        <v>618</v>
      </c>
      <c r="R74" s="801">
        <v>37500000</v>
      </c>
      <c r="S74" s="801"/>
      <c r="T74" s="801"/>
      <c r="U74" s="801">
        <f t="shared" si="11"/>
        <v>37500000</v>
      </c>
      <c r="V74" s="697"/>
      <c r="W74" s="716"/>
      <c r="X74" s="673"/>
      <c r="Y74" s="716"/>
      <c r="Z74" s="717"/>
      <c r="AA74" s="716"/>
      <c r="AB74" s="700"/>
      <c r="AC74" s="673"/>
      <c r="AD74" s="673"/>
      <c r="AE74" s="673"/>
      <c r="AF74" s="636"/>
      <c r="AG74" s="636">
        <v>18750000</v>
      </c>
      <c r="AH74" s="636"/>
      <c r="AI74" s="636"/>
      <c r="AJ74" s="636">
        <v>18750000</v>
      </c>
      <c r="AK74" s="636"/>
      <c r="AL74" s="636"/>
      <c r="AM74" s="636">
        <v>18750000</v>
      </c>
      <c r="AN74" s="636"/>
      <c r="AO74" s="636"/>
      <c r="AP74" s="636">
        <v>18750000</v>
      </c>
      <c r="AQ74" s="673"/>
      <c r="AR74" s="673"/>
      <c r="AS74" s="674">
        <f t="shared" ref="AS74:AS75" si="12">SUM(AF74:AR74)</f>
        <v>75000000</v>
      </c>
      <c r="AT74" s="667" t="b">
        <f t="shared" ref="AT74:AT75" si="13">U74=AS74</f>
        <v>0</v>
      </c>
    </row>
    <row r="75" spans="1:46" ht="36.75" thickBot="1" x14ac:dyDescent="0.25">
      <c r="A75" s="1117"/>
      <c r="B75" s="1117"/>
      <c r="C75" s="1117"/>
      <c r="D75" s="1118"/>
      <c r="E75" s="1118"/>
      <c r="F75" s="1116"/>
      <c r="G75" s="625" t="s">
        <v>797</v>
      </c>
      <c r="H75" s="854">
        <v>80111621</v>
      </c>
      <c r="I75" s="626" t="s">
        <v>718</v>
      </c>
      <c r="J75" s="854">
        <v>30303</v>
      </c>
      <c r="K75" s="627" t="s">
        <v>612</v>
      </c>
      <c r="L75" s="633" t="s">
        <v>358</v>
      </c>
      <c r="M75" s="634" t="s">
        <v>358</v>
      </c>
      <c r="N75" s="630">
        <v>5</v>
      </c>
      <c r="O75" s="631">
        <v>1</v>
      </c>
      <c r="P75" s="631" t="s">
        <v>764</v>
      </c>
      <c r="Q75" s="631" t="s">
        <v>618</v>
      </c>
      <c r="R75" s="801">
        <v>40000000</v>
      </c>
      <c r="S75" s="801">
        <f>80000000-66764140</f>
        <v>13235860</v>
      </c>
      <c r="T75" s="801"/>
      <c r="U75" s="801">
        <f t="shared" si="11"/>
        <v>53235860</v>
      </c>
      <c r="V75" s="697"/>
      <c r="W75" s="716"/>
      <c r="X75" s="673"/>
      <c r="Y75" s="716"/>
      <c r="Z75" s="717"/>
      <c r="AA75" s="716"/>
      <c r="AB75" s="700"/>
      <c r="AC75" s="673"/>
      <c r="AD75" s="673"/>
      <c r="AE75" s="673"/>
      <c r="AF75" s="795"/>
      <c r="AG75" s="795"/>
      <c r="AH75" s="795"/>
      <c r="AI75" s="795"/>
      <c r="AJ75" s="795">
        <v>25000000</v>
      </c>
      <c r="AK75" s="795"/>
      <c r="AL75" s="795"/>
      <c r="AM75" s="795"/>
      <c r="AN75" s="795"/>
      <c r="AO75" s="795"/>
      <c r="AP75" s="795">
        <v>25000000</v>
      </c>
      <c r="AQ75" s="673"/>
      <c r="AR75" s="673"/>
      <c r="AS75" s="674">
        <f t="shared" si="12"/>
        <v>50000000</v>
      </c>
      <c r="AT75" s="667" t="b">
        <f t="shared" si="13"/>
        <v>0</v>
      </c>
    </row>
    <row r="76" spans="1:46" ht="48" x14ac:dyDescent="0.2">
      <c r="A76" s="1117" t="e">
        <f>+A63</f>
        <v>#REF!</v>
      </c>
      <c r="B76" s="1117" t="str">
        <f>+B63</f>
        <v>Código 386 
Tres centros de Innovación que dinamizan las Estrategias y procesos en la Red de Innovación del Maestro</v>
      </c>
      <c r="C76" s="1117" t="str">
        <f>+C63</f>
        <v>Componente N° 2: Estrategia de Cualificación investigación e innovación docente: Comunidades de saber y de práctica pedagógica</v>
      </c>
      <c r="D76" s="1097" t="s">
        <v>507</v>
      </c>
      <c r="E76" s="1097" t="s">
        <v>507</v>
      </c>
      <c r="F76" s="1098" t="s">
        <v>560</v>
      </c>
      <c r="G76" s="625" t="s">
        <v>588</v>
      </c>
      <c r="H76" s="854">
        <v>82111901</v>
      </c>
      <c r="I76" s="626" t="s">
        <v>718</v>
      </c>
      <c r="J76" s="854">
        <v>30303</v>
      </c>
      <c r="K76" s="627" t="s">
        <v>612</v>
      </c>
      <c r="L76" s="629" t="s">
        <v>567</v>
      </c>
      <c r="M76" s="654" t="s">
        <v>567</v>
      </c>
      <c r="N76" s="651">
        <v>350</v>
      </c>
      <c r="O76" s="631">
        <v>0</v>
      </c>
      <c r="P76" s="631" t="s">
        <v>639</v>
      </c>
      <c r="Q76" s="854" t="s">
        <v>618</v>
      </c>
      <c r="R76" s="801">
        <v>33477650</v>
      </c>
      <c r="S76" s="801"/>
      <c r="T76" s="801"/>
      <c r="U76" s="801">
        <f t="shared" ref="U76:U87" si="14">+R76+S76</f>
        <v>33477650</v>
      </c>
      <c r="V76" s="697"/>
      <c r="W76" s="698"/>
      <c r="X76" s="699"/>
      <c r="Y76" s="700"/>
      <c r="Z76" s="720"/>
      <c r="AA76" s="721"/>
      <c r="AB76" s="700"/>
      <c r="AC76" s="673"/>
      <c r="AD76" s="673"/>
      <c r="AE76" s="673"/>
      <c r="AF76" s="796"/>
      <c r="AG76" s="796">
        <v>3059368</v>
      </c>
      <c r="AH76" s="796">
        <v>3059368</v>
      </c>
      <c r="AI76" s="796">
        <v>3059368</v>
      </c>
      <c r="AJ76" s="796">
        <v>3059368</v>
      </c>
      <c r="AK76" s="796">
        <v>3059368</v>
      </c>
      <c r="AL76" s="796">
        <v>3059368</v>
      </c>
      <c r="AM76" s="796">
        <v>3059368</v>
      </c>
      <c r="AN76" s="796">
        <v>3059368</v>
      </c>
      <c r="AO76" s="796">
        <v>3059368</v>
      </c>
      <c r="AP76" s="796">
        <v>3059368</v>
      </c>
      <c r="AQ76" s="796">
        <v>4589052</v>
      </c>
      <c r="AR76" s="673"/>
      <c r="AS76" s="674">
        <f t="shared" si="1"/>
        <v>35182732</v>
      </c>
      <c r="AT76" s="667" t="b">
        <f t="shared" si="2"/>
        <v>0</v>
      </c>
    </row>
    <row r="77" spans="1:46" ht="36" x14ac:dyDescent="0.2">
      <c r="A77" s="1117"/>
      <c r="B77" s="1117"/>
      <c r="C77" s="1117"/>
      <c r="D77" s="1097"/>
      <c r="E77" s="1097"/>
      <c r="F77" s="1098"/>
      <c r="G77" s="625" t="s">
        <v>589</v>
      </c>
      <c r="H77" s="854">
        <v>82141505</v>
      </c>
      <c r="I77" s="626" t="s">
        <v>718</v>
      </c>
      <c r="J77" s="854">
        <v>30303</v>
      </c>
      <c r="K77" s="627" t="s">
        <v>612</v>
      </c>
      <c r="L77" s="629" t="s">
        <v>567</v>
      </c>
      <c r="M77" s="654" t="s">
        <v>567</v>
      </c>
      <c r="N77" s="651">
        <v>350</v>
      </c>
      <c r="O77" s="631">
        <v>0</v>
      </c>
      <c r="P77" s="631" t="s">
        <v>639</v>
      </c>
      <c r="Q77" s="854" t="s">
        <v>618</v>
      </c>
      <c r="R77" s="801">
        <v>24325950</v>
      </c>
      <c r="S77" s="801"/>
      <c r="T77" s="801"/>
      <c r="U77" s="801">
        <f t="shared" si="14"/>
        <v>24325950</v>
      </c>
      <c r="V77" s="697"/>
      <c r="W77" s="698"/>
      <c r="X77" s="699"/>
      <c r="Y77" s="700"/>
      <c r="Z77" s="720"/>
      <c r="AA77" s="721"/>
      <c r="AB77" s="700"/>
      <c r="AC77" s="673"/>
      <c r="AD77" s="673"/>
      <c r="AE77" s="673"/>
      <c r="AF77" s="791"/>
      <c r="AG77" s="791">
        <v>2115307</v>
      </c>
      <c r="AH77" s="791">
        <v>2115307</v>
      </c>
      <c r="AI77" s="791">
        <v>2115307</v>
      </c>
      <c r="AJ77" s="791">
        <v>2115307</v>
      </c>
      <c r="AK77" s="791">
        <v>2115307</v>
      </c>
      <c r="AL77" s="791">
        <v>2115307</v>
      </c>
      <c r="AM77" s="791">
        <v>2115307</v>
      </c>
      <c r="AN77" s="791">
        <v>2115307</v>
      </c>
      <c r="AO77" s="791">
        <v>2115307</v>
      </c>
      <c r="AP77" s="791">
        <v>2115307</v>
      </c>
      <c r="AQ77" s="791">
        <v>3172960</v>
      </c>
      <c r="AR77" s="673"/>
      <c r="AS77" s="674">
        <f t="shared" ref="AS77:AS87" si="15">SUM(AF77:AR77)</f>
        <v>24326030</v>
      </c>
      <c r="AT77" s="667" t="b">
        <f t="shared" si="2"/>
        <v>0</v>
      </c>
    </row>
    <row r="78" spans="1:46" ht="48" x14ac:dyDescent="0.2">
      <c r="A78" s="1117"/>
      <c r="B78" s="1117"/>
      <c r="C78" s="1117"/>
      <c r="D78" s="1097"/>
      <c r="E78" s="1097"/>
      <c r="F78" s="1098"/>
      <c r="G78" s="625" t="s">
        <v>798</v>
      </c>
      <c r="H78" s="854">
        <v>80161500</v>
      </c>
      <c r="I78" s="650" t="s">
        <v>724</v>
      </c>
      <c r="J78" s="854">
        <v>30303</v>
      </c>
      <c r="K78" s="627" t="s">
        <v>616</v>
      </c>
      <c r="L78" s="629" t="s">
        <v>567</v>
      </c>
      <c r="M78" s="654" t="s">
        <v>567</v>
      </c>
      <c r="N78" s="651">
        <v>350</v>
      </c>
      <c r="O78" s="631">
        <v>0</v>
      </c>
      <c r="P78" s="631" t="s">
        <v>639</v>
      </c>
      <c r="Q78" s="854" t="s">
        <v>618</v>
      </c>
      <c r="R78" s="801">
        <v>35045100</v>
      </c>
      <c r="S78" s="801"/>
      <c r="T78" s="801"/>
      <c r="U78" s="801">
        <f t="shared" si="14"/>
        <v>35045100</v>
      </c>
      <c r="V78" s="697"/>
      <c r="W78" s="698"/>
      <c r="X78" s="699"/>
      <c r="Y78" s="700"/>
      <c r="Z78" s="720"/>
      <c r="AA78" s="721"/>
      <c r="AB78" s="700"/>
      <c r="AC78" s="673"/>
      <c r="AD78" s="673"/>
      <c r="AE78" s="673"/>
      <c r="AF78" s="791"/>
      <c r="AG78" s="791">
        <v>3047401</v>
      </c>
      <c r="AH78" s="791">
        <v>3047401</v>
      </c>
      <c r="AI78" s="791">
        <v>3047401</v>
      </c>
      <c r="AJ78" s="791">
        <v>3047401</v>
      </c>
      <c r="AK78" s="791">
        <v>3047401</v>
      </c>
      <c r="AL78" s="791">
        <v>3047401</v>
      </c>
      <c r="AM78" s="791">
        <v>3047401</v>
      </c>
      <c r="AN78" s="791">
        <v>3047401</v>
      </c>
      <c r="AO78" s="791">
        <v>3047401</v>
      </c>
      <c r="AP78" s="791">
        <v>3047401</v>
      </c>
      <c r="AQ78" s="791">
        <v>4571098</v>
      </c>
      <c r="AR78" s="673"/>
      <c r="AS78" s="674">
        <f t="shared" si="15"/>
        <v>35045108</v>
      </c>
      <c r="AT78" s="667" t="b">
        <f t="shared" si="2"/>
        <v>0</v>
      </c>
    </row>
    <row r="79" spans="1:46" ht="60" x14ac:dyDescent="0.2">
      <c r="A79" s="1117"/>
      <c r="B79" s="1117"/>
      <c r="C79" s="1117"/>
      <c r="D79" s="1097"/>
      <c r="E79" s="1097"/>
      <c r="F79" s="1098"/>
      <c r="G79" s="625" t="s">
        <v>725</v>
      </c>
      <c r="H79" s="854">
        <v>81111800</v>
      </c>
      <c r="I79" s="626" t="s">
        <v>718</v>
      </c>
      <c r="J79" s="854">
        <v>30303</v>
      </c>
      <c r="K79" s="627" t="s">
        <v>612</v>
      </c>
      <c r="L79" s="629" t="s">
        <v>567</v>
      </c>
      <c r="M79" s="654" t="s">
        <v>567</v>
      </c>
      <c r="N79" s="651">
        <v>350</v>
      </c>
      <c r="O79" s="631">
        <v>0</v>
      </c>
      <c r="P79" s="631" t="s">
        <v>639</v>
      </c>
      <c r="Q79" s="854" t="s">
        <v>618</v>
      </c>
      <c r="R79" s="801">
        <v>32890000</v>
      </c>
      <c r="S79" s="801"/>
      <c r="T79" s="801"/>
      <c r="U79" s="801">
        <f t="shared" si="14"/>
        <v>32890000</v>
      </c>
      <c r="V79" s="697"/>
      <c r="W79" s="698"/>
      <c r="X79" s="699"/>
      <c r="Y79" s="700"/>
      <c r="Z79" s="720"/>
      <c r="AA79" s="721"/>
      <c r="AB79" s="700"/>
      <c r="AC79" s="673"/>
      <c r="AD79" s="673"/>
      <c r="AE79" s="673"/>
      <c r="AF79" s="791"/>
      <c r="AG79" s="791">
        <v>2575201</v>
      </c>
      <c r="AH79" s="791">
        <v>2575201</v>
      </c>
      <c r="AI79" s="791">
        <v>2575201</v>
      </c>
      <c r="AJ79" s="791">
        <v>2575201</v>
      </c>
      <c r="AK79" s="791">
        <v>2575201</v>
      </c>
      <c r="AL79" s="791">
        <v>2575201</v>
      </c>
      <c r="AM79" s="791">
        <v>2575201</v>
      </c>
      <c r="AN79" s="791">
        <v>2575201</v>
      </c>
      <c r="AO79" s="791">
        <v>2575201</v>
      </c>
      <c r="AP79" s="791">
        <v>2575201</v>
      </c>
      <c r="AQ79" s="791">
        <v>3862804</v>
      </c>
      <c r="AR79" s="673"/>
      <c r="AS79" s="674">
        <f t="shared" si="15"/>
        <v>29614814</v>
      </c>
      <c r="AT79" s="667" t="b">
        <f t="shared" si="2"/>
        <v>0</v>
      </c>
    </row>
    <row r="80" spans="1:46" ht="36" x14ac:dyDescent="0.2">
      <c r="A80" s="1117"/>
      <c r="B80" s="1117"/>
      <c r="C80" s="1117"/>
      <c r="D80" s="1097"/>
      <c r="E80" s="1097"/>
      <c r="F80" s="1098"/>
      <c r="G80" s="625" t="s">
        <v>726</v>
      </c>
      <c r="H80" s="854">
        <v>82141505</v>
      </c>
      <c r="I80" s="626" t="s">
        <v>723</v>
      </c>
      <c r="J80" s="854">
        <v>30303</v>
      </c>
      <c r="K80" s="627" t="s">
        <v>615</v>
      </c>
      <c r="L80" s="633" t="s">
        <v>567</v>
      </c>
      <c r="M80" s="634" t="s">
        <v>567</v>
      </c>
      <c r="N80" s="651">
        <v>11</v>
      </c>
      <c r="O80" s="631">
        <v>1</v>
      </c>
      <c r="P80" s="631" t="s">
        <v>639</v>
      </c>
      <c r="Q80" s="854" t="s">
        <v>618</v>
      </c>
      <c r="R80" s="801">
        <v>13817143</v>
      </c>
      <c r="S80" s="801"/>
      <c r="T80" s="801"/>
      <c r="U80" s="801">
        <f t="shared" si="14"/>
        <v>13817143</v>
      </c>
      <c r="V80" s="697"/>
      <c r="W80" s="698"/>
      <c r="X80" s="699"/>
      <c r="Y80" s="700"/>
      <c r="Z80" s="720"/>
      <c r="AA80" s="721"/>
      <c r="AB80" s="700"/>
      <c r="AC80" s="673"/>
      <c r="AD80" s="673"/>
      <c r="AE80" s="673"/>
      <c r="AF80" s="791"/>
      <c r="AG80" s="791"/>
      <c r="AH80" s="791">
        <v>4021816</v>
      </c>
      <c r="AI80" s="791"/>
      <c r="AJ80" s="791"/>
      <c r="AK80" s="791"/>
      <c r="AL80" s="791"/>
      <c r="AM80" s="791"/>
      <c r="AN80" s="791">
        <v>4021816</v>
      </c>
      <c r="AO80" s="791"/>
      <c r="AP80" s="791"/>
      <c r="AQ80" s="791"/>
      <c r="AR80" s="673"/>
      <c r="AS80" s="674">
        <f t="shared" si="15"/>
        <v>8043632</v>
      </c>
      <c r="AT80" s="667" t="b">
        <f t="shared" si="2"/>
        <v>0</v>
      </c>
    </row>
    <row r="81" spans="1:46" ht="36" x14ac:dyDescent="0.2">
      <c r="A81" s="1117"/>
      <c r="B81" s="1117"/>
      <c r="C81" s="1117"/>
      <c r="D81" s="1097"/>
      <c r="E81" s="1097"/>
      <c r="F81" s="1098"/>
      <c r="G81" s="625" t="s">
        <v>812</v>
      </c>
      <c r="H81" s="854" t="s">
        <v>837</v>
      </c>
      <c r="I81" s="626" t="s">
        <v>723</v>
      </c>
      <c r="J81" s="854">
        <v>30303</v>
      </c>
      <c r="K81" s="627" t="s">
        <v>615</v>
      </c>
      <c r="L81" s="633" t="s">
        <v>567</v>
      </c>
      <c r="M81" s="654" t="s">
        <v>567</v>
      </c>
      <c r="N81" s="651">
        <v>11</v>
      </c>
      <c r="O81" s="631">
        <v>1</v>
      </c>
      <c r="P81" s="631" t="s">
        <v>639</v>
      </c>
      <c r="Q81" s="854" t="s">
        <v>618</v>
      </c>
      <c r="R81" s="801">
        <f>20382489-42214</f>
        <v>20340275</v>
      </c>
      <c r="S81" s="801"/>
      <c r="T81" s="801"/>
      <c r="U81" s="801">
        <f t="shared" si="14"/>
        <v>20340275</v>
      </c>
      <c r="V81" s="697"/>
      <c r="W81" s="698"/>
      <c r="X81" s="699"/>
      <c r="Y81" s="700"/>
      <c r="Z81" s="720"/>
      <c r="AA81" s="721"/>
      <c r="AB81" s="700"/>
      <c r="AC81" s="673"/>
      <c r="AD81" s="673"/>
      <c r="AE81" s="673"/>
      <c r="AF81" s="791"/>
      <c r="AG81" s="791"/>
      <c r="AH81" s="791"/>
      <c r="AI81" s="791"/>
      <c r="AJ81" s="791"/>
      <c r="AK81" s="791"/>
      <c r="AL81" s="791"/>
      <c r="AM81" s="791"/>
      <c r="AN81" s="791">
        <v>13078000</v>
      </c>
      <c r="AO81" s="791"/>
      <c r="AP81" s="791"/>
      <c r="AQ81" s="791">
        <v>13078000</v>
      </c>
      <c r="AR81" s="673"/>
      <c r="AS81" s="674">
        <f t="shared" si="15"/>
        <v>26156000</v>
      </c>
      <c r="AT81" s="667" t="b">
        <f t="shared" si="2"/>
        <v>0</v>
      </c>
    </row>
    <row r="82" spans="1:46" ht="36" x14ac:dyDescent="0.2">
      <c r="A82" s="1117"/>
      <c r="B82" s="1117"/>
      <c r="C82" s="1117"/>
      <c r="D82" s="1097"/>
      <c r="E82" s="1097"/>
      <c r="F82" s="1098"/>
      <c r="G82" s="625" t="s">
        <v>727</v>
      </c>
      <c r="H82" s="854" t="s">
        <v>838</v>
      </c>
      <c r="I82" s="626" t="s">
        <v>723</v>
      </c>
      <c r="J82" s="854">
        <v>30303</v>
      </c>
      <c r="K82" s="627" t="s">
        <v>615</v>
      </c>
      <c r="L82" s="633" t="s">
        <v>567</v>
      </c>
      <c r="M82" s="654" t="s">
        <v>567</v>
      </c>
      <c r="N82" s="651">
        <v>11</v>
      </c>
      <c r="O82" s="631">
        <v>1</v>
      </c>
      <c r="P82" s="631" t="s">
        <v>639</v>
      </c>
      <c r="Q82" s="854" t="s">
        <v>618</v>
      </c>
      <c r="R82" s="801">
        <f>35721600-8121600</f>
        <v>27600000</v>
      </c>
      <c r="S82" s="801"/>
      <c r="T82" s="801"/>
      <c r="U82" s="801">
        <f t="shared" si="14"/>
        <v>27600000</v>
      </c>
      <c r="V82" s="697"/>
      <c r="W82" s="698"/>
      <c r="X82" s="699"/>
      <c r="Y82" s="700"/>
      <c r="Z82" s="720"/>
      <c r="AA82" s="721"/>
      <c r="AB82" s="700"/>
      <c r="AC82" s="673"/>
      <c r="AD82" s="673"/>
      <c r="AE82" s="673"/>
      <c r="AF82" s="791"/>
      <c r="AG82" s="791"/>
      <c r="AH82" s="791"/>
      <c r="AI82" s="791"/>
      <c r="AJ82" s="791"/>
      <c r="AK82" s="791"/>
      <c r="AL82" s="791"/>
      <c r="AM82" s="791"/>
      <c r="AN82" s="791">
        <v>17860800</v>
      </c>
      <c r="AO82" s="791"/>
      <c r="AP82" s="791"/>
      <c r="AQ82" s="791">
        <v>17860800</v>
      </c>
      <c r="AR82" s="673"/>
      <c r="AS82" s="674">
        <f t="shared" si="15"/>
        <v>35721600</v>
      </c>
      <c r="AT82" s="667" t="b">
        <f t="shared" si="2"/>
        <v>0</v>
      </c>
    </row>
    <row r="83" spans="1:46" ht="36" x14ac:dyDescent="0.2">
      <c r="A83" s="1117"/>
      <c r="B83" s="1117"/>
      <c r="C83" s="1117"/>
      <c r="D83" s="1097"/>
      <c r="E83" s="1097"/>
      <c r="F83" s="1098"/>
      <c r="G83" s="625" t="s">
        <v>728</v>
      </c>
      <c r="H83" s="854">
        <v>73151905</v>
      </c>
      <c r="I83" s="626" t="s">
        <v>723</v>
      </c>
      <c r="J83" s="854">
        <v>30303</v>
      </c>
      <c r="K83" s="627" t="s">
        <v>615</v>
      </c>
      <c r="L83" s="633" t="s">
        <v>109</v>
      </c>
      <c r="M83" s="654" t="s">
        <v>104</v>
      </c>
      <c r="N83" s="651">
        <v>9</v>
      </c>
      <c r="O83" s="631">
        <v>1</v>
      </c>
      <c r="P83" s="631" t="s">
        <v>640</v>
      </c>
      <c r="Q83" s="854" t="s">
        <v>622</v>
      </c>
      <c r="R83" s="801">
        <v>27201460</v>
      </c>
      <c r="S83" s="801"/>
      <c r="T83" s="801"/>
      <c r="U83" s="801">
        <f t="shared" si="14"/>
        <v>27201460</v>
      </c>
      <c r="V83" s="697"/>
      <c r="W83" s="698"/>
      <c r="X83" s="699"/>
      <c r="Y83" s="700"/>
      <c r="Z83" s="720"/>
      <c r="AA83" s="721"/>
      <c r="AB83" s="700"/>
      <c r="AC83" s="673"/>
      <c r="AD83" s="673"/>
      <c r="AE83" s="673"/>
      <c r="AF83" s="791"/>
      <c r="AG83" s="791"/>
      <c r="AH83" s="791"/>
      <c r="AI83" s="791">
        <v>5440292</v>
      </c>
      <c r="AJ83" s="791"/>
      <c r="AK83" s="791">
        <v>5440292</v>
      </c>
      <c r="AL83" s="791"/>
      <c r="AM83" s="791"/>
      <c r="AN83" s="791">
        <v>10880584</v>
      </c>
      <c r="AO83" s="791"/>
      <c r="AP83" s="791">
        <v>5440292</v>
      </c>
      <c r="AQ83" s="791"/>
      <c r="AR83" s="673"/>
      <c r="AS83" s="674">
        <f t="shared" si="15"/>
        <v>27201460</v>
      </c>
      <c r="AT83" s="667" t="b">
        <f t="shared" si="2"/>
        <v>1</v>
      </c>
    </row>
    <row r="84" spans="1:46" ht="72" x14ac:dyDescent="0.2">
      <c r="A84" s="1117"/>
      <c r="B84" s="1117"/>
      <c r="C84" s="1117"/>
      <c r="D84" s="1097"/>
      <c r="E84" s="1097"/>
      <c r="F84" s="1098"/>
      <c r="G84" s="625" t="s">
        <v>717</v>
      </c>
      <c r="H84" s="854">
        <v>80111621</v>
      </c>
      <c r="I84" s="626" t="s">
        <v>718</v>
      </c>
      <c r="J84" s="854">
        <v>30303</v>
      </c>
      <c r="K84" s="627" t="s">
        <v>612</v>
      </c>
      <c r="L84" s="633" t="s">
        <v>567</v>
      </c>
      <c r="M84" s="654" t="s">
        <v>567</v>
      </c>
      <c r="N84" s="651">
        <v>11</v>
      </c>
      <c r="O84" s="631">
        <v>1</v>
      </c>
      <c r="P84" s="631" t="s">
        <v>639</v>
      </c>
      <c r="Q84" s="854" t="s">
        <v>618</v>
      </c>
      <c r="R84" s="801">
        <f>47330687+42214+7610+8121600</f>
        <v>55502111</v>
      </c>
      <c r="S84" s="801"/>
      <c r="T84" s="801"/>
      <c r="U84" s="801">
        <f t="shared" si="14"/>
        <v>55502111</v>
      </c>
      <c r="V84" s="697"/>
      <c r="W84" s="698"/>
      <c r="X84" s="699"/>
      <c r="Y84" s="700"/>
      <c r="Z84" s="720"/>
      <c r="AA84" s="721"/>
      <c r="AB84" s="700"/>
      <c r="AC84" s="673"/>
      <c r="AD84" s="673"/>
      <c r="AE84" s="673"/>
      <c r="AF84" s="791"/>
      <c r="AG84" s="791"/>
      <c r="AH84" s="791">
        <v>2445035</v>
      </c>
      <c r="AI84" s="791">
        <v>2445035</v>
      </c>
      <c r="AJ84" s="791">
        <v>7335105</v>
      </c>
      <c r="AK84" s="791">
        <v>7335105</v>
      </c>
      <c r="AL84" s="791">
        <v>0</v>
      </c>
      <c r="AM84" s="791">
        <v>4890070</v>
      </c>
      <c r="AN84" s="791">
        <v>4890070</v>
      </c>
      <c r="AO84" s="791">
        <v>7335105</v>
      </c>
      <c r="AP84" s="791">
        <v>4890070</v>
      </c>
      <c r="AQ84" s="791">
        <v>7335108</v>
      </c>
      <c r="AR84" s="673"/>
      <c r="AS84" s="674">
        <f t="shared" si="15"/>
        <v>48900703</v>
      </c>
      <c r="AT84" s="667" t="b">
        <f t="shared" si="2"/>
        <v>0</v>
      </c>
    </row>
    <row r="85" spans="1:46" ht="36" x14ac:dyDescent="0.2">
      <c r="A85" s="1117"/>
      <c r="B85" s="1117"/>
      <c r="C85" s="1117"/>
      <c r="D85" s="1097"/>
      <c r="E85" s="1097"/>
      <c r="F85" s="1098"/>
      <c r="G85" s="625" t="s">
        <v>729</v>
      </c>
      <c r="H85" s="854">
        <v>43231512</v>
      </c>
      <c r="I85" s="653" t="s">
        <v>724</v>
      </c>
      <c r="J85" s="854">
        <v>30303</v>
      </c>
      <c r="K85" s="627" t="s">
        <v>616</v>
      </c>
      <c r="L85" s="633" t="s">
        <v>109</v>
      </c>
      <c r="M85" s="634" t="s">
        <v>104</v>
      </c>
      <c r="N85" s="651">
        <v>12</v>
      </c>
      <c r="O85" s="631">
        <v>1</v>
      </c>
      <c r="P85" s="631" t="s">
        <v>640</v>
      </c>
      <c r="Q85" s="854" t="s">
        <v>622</v>
      </c>
      <c r="R85" s="801">
        <v>26000000</v>
      </c>
      <c r="S85" s="801"/>
      <c r="T85" s="801"/>
      <c r="U85" s="801">
        <f t="shared" si="14"/>
        <v>26000000</v>
      </c>
      <c r="V85" s="697"/>
      <c r="W85" s="698"/>
      <c r="X85" s="699"/>
      <c r="Y85" s="700"/>
      <c r="Z85" s="720"/>
      <c r="AA85" s="721"/>
      <c r="AB85" s="700"/>
      <c r="AC85" s="673"/>
      <c r="AD85" s="673"/>
      <c r="AE85" s="673"/>
      <c r="AF85" s="791"/>
      <c r="AG85" s="791"/>
      <c r="AH85" s="791"/>
      <c r="AI85" s="791"/>
      <c r="AJ85" s="791">
        <v>26000000</v>
      </c>
      <c r="AK85" s="791"/>
      <c r="AL85" s="791"/>
      <c r="AM85" s="791"/>
      <c r="AN85" s="791"/>
      <c r="AO85" s="791"/>
      <c r="AP85" s="791"/>
      <c r="AQ85" s="791"/>
      <c r="AR85" s="673"/>
      <c r="AS85" s="674">
        <f t="shared" si="15"/>
        <v>26000000</v>
      </c>
      <c r="AT85" s="667" t="b">
        <f t="shared" si="2"/>
        <v>1</v>
      </c>
    </row>
    <row r="86" spans="1:46" s="730" customFormat="1" ht="36" x14ac:dyDescent="0.2">
      <c r="A86" s="1117"/>
      <c r="B86" s="1117"/>
      <c r="C86" s="1117"/>
      <c r="D86" s="1097"/>
      <c r="E86" s="1097"/>
      <c r="F86" s="1098"/>
      <c r="G86" s="625" t="s">
        <v>593</v>
      </c>
      <c r="H86" s="854">
        <v>80161500</v>
      </c>
      <c r="I86" s="653" t="s">
        <v>724</v>
      </c>
      <c r="J86" s="854">
        <v>30303</v>
      </c>
      <c r="K86" s="627" t="s">
        <v>616</v>
      </c>
      <c r="L86" s="633" t="s">
        <v>358</v>
      </c>
      <c r="M86" s="634" t="s">
        <v>358</v>
      </c>
      <c r="N86" s="651">
        <v>5</v>
      </c>
      <c r="O86" s="631">
        <v>1</v>
      </c>
      <c r="P86" s="631" t="s">
        <v>639</v>
      </c>
      <c r="Q86" s="854" t="s">
        <v>618</v>
      </c>
      <c r="R86" s="801">
        <v>48025921</v>
      </c>
      <c r="S86" s="801"/>
      <c r="T86" s="801"/>
      <c r="U86" s="801">
        <f t="shared" si="14"/>
        <v>48025921</v>
      </c>
      <c r="V86" s="722"/>
      <c r="W86" s="723"/>
      <c r="X86" s="724"/>
      <c r="Y86" s="725"/>
      <c r="Z86" s="726"/>
      <c r="AA86" s="727"/>
      <c r="AB86" s="725"/>
      <c r="AC86" s="728"/>
      <c r="AD86" s="728"/>
      <c r="AE86" s="728"/>
      <c r="AF86" s="797"/>
      <c r="AG86" s="797">
        <f>(4375993-110000)+21</f>
        <v>4266014</v>
      </c>
      <c r="AH86" s="797">
        <v>4375993</v>
      </c>
      <c r="AI86" s="797">
        <v>4375993</v>
      </c>
      <c r="AJ86" s="797">
        <v>4375993</v>
      </c>
      <c r="AK86" s="797">
        <v>4375993</v>
      </c>
      <c r="AL86" s="797">
        <v>4375993</v>
      </c>
      <c r="AM86" s="797">
        <v>4375993</v>
      </c>
      <c r="AN86" s="797">
        <v>4375993</v>
      </c>
      <c r="AO86" s="797">
        <v>4375993</v>
      </c>
      <c r="AP86" s="797">
        <v>4375993</v>
      </c>
      <c r="AQ86" s="797">
        <v>4375991</v>
      </c>
      <c r="AR86" s="728"/>
      <c r="AS86" s="729">
        <f t="shared" si="15"/>
        <v>48025942</v>
      </c>
      <c r="AT86" s="730" t="b">
        <f t="shared" si="2"/>
        <v>0</v>
      </c>
    </row>
    <row r="87" spans="1:46" ht="36" x14ac:dyDescent="0.2">
      <c r="A87" s="1117"/>
      <c r="B87" s="1117"/>
      <c r="C87" s="1117"/>
      <c r="D87" s="1097"/>
      <c r="E87" s="1097"/>
      <c r="F87" s="1098"/>
      <c r="G87" s="625" t="s">
        <v>594</v>
      </c>
      <c r="H87" s="854">
        <v>80131502</v>
      </c>
      <c r="I87" s="626" t="s">
        <v>723</v>
      </c>
      <c r="J87" s="854">
        <v>30303</v>
      </c>
      <c r="K87" s="627" t="s">
        <v>615</v>
      </c>
      <c r="L87" s="633" t="s">
        <v>567</v>
      </c>
      <c r="M87" s="654" t="s">
        <v>568</v>
      </c>
      <c r="N87" s="651">
        <v>4</v>
      </c>
      <c r="O87" s="631">
        <v>1</v>
      </c>
      <c r="P87" s="631" t="s">
        <v>639</v>
      </c>
      <c r="Q87" s="854" t="s">
        <v>618</v>
      </c>
      <c r="R87" s="801">
        <f>12360000-7610</f>
        <v>12352390</v>
      </c>
      <c r="S87" s="801"/>
      <c r="T87" s="801"/>
      <c r="U87" s="801">
        <f t="shared" si="14"/>
        <v>12352390</v>
      </c>
      <c r="V87" s="697"/>
      <c r="W87" s="698"/>
      <c r="X87" s="699"/>
      <c r="Y87" s="700"/>
      <c r="Z87" s="720"/>
      <c r="AA87" s="721"/>
      <c r="AB87" s="700"/>
      <c r="AC87" s="673"/>
      <c r="AD87" s="673"/>
      <c r="AE87" s="673"/>
      <c r="AF87" s="792"/>
      <c r="AG87" s="792"/>
      <c r="AH87" s="792"/>
      <c r="AI87" s="792">
        <v>12360000</v>
      </c>
      <c r="AJ87" s="792"/>
      <c r="AK87" s="792"/>
      <c r="AL87" s="792"/>
      <c r="AM87" s="792"/>
      <c r="AN87" s="792"/>
      <c r="AO87" s="792"/>
      <c r="AP87" s="792"/>
      <c r="AQ87" s="792"/>
      <c r="AR87" s="673"/>
      <c r="AS87" s="674">
        <f t="shared" si="15"/>
        <v>12360000</v>
      </c>
      <c r="AT87" s="667" t="b">
        <f t="shared" si="2"/>
        <v>0</v>
      </c>
    </row>
    <row r="88" spans="1:46" ht="36" x14ac:dyDescent="0.2">
      <c r="A88" s="1121" t="e">
        <f>+#REF!</f>
        <v>#REF!</v>
      </c>
      <c r="B88" s="1121" t="s">
        <v>551</v>
      </c>
      <c r="C88" s="1123" t="s">
        <v>514</v>
      </c>
      <c r="D88" s="1125" t="s">
        <v>504</v>
      </c>
      <c r="E88" s="1127" t="s">
        <v>552</v>
      </c>
      <c r="F88" s="1119" t="s">
        <v>508</v>
      </c>
      <c r="G88" s="626" t="s">
        <v>575</v>
      </c>
      <c r="H88" s="857">
        <v>80111600</v>
      </c>
      <c r="I88" s="734" t="s">
        <v>801</v>
      </c>
      <c r="J88" s="620">
        <v>20101</v>
      </c>
      <c r="K88" s="782" t="s">
        <v>576</v>
      </c>
      <c r="L88" s="560" t="s">
        <v>577</v>
      </c>
      <c r="M88" s="560" t="s">
        <v>577</v>
      </c>
      <c r="N88" s="561">
        <v>345</v>
      </c>
      <c r="O88" s="624">
        <v>0</v>
      </c>
      <c r="P88" s="857" t="s">
        <v>639</v>
      </c>
      <c r="Q88" s="855" t="str">
        <f>IF(P88=[4]listas!$C$1,[4]listas!$B$1,IF(P88=[4]listas!$C$2,[4]listas!$B$2,IF(P88=[4]listas!$C$3,[4]listas!$B$3,IF(P88=[4]listas!$C$4,[4]listas!$B$4,IF(P88=[4]listas!$C$5,[4]listas!$B$5,IF(P88=[4]listas!$C$6,[4]listas!$B$6,IF(P88=[4]listas!$C$7,[4]listas!$B$7,IF(P88=[4]listas!$C$8,[4]listas!$B$8,""))))))))</f>
        <v>CCE-05</v>
      </c>
      <c r="R88" s="815">
        <f>51480000+2340000</f>
        <v>53820000</v>
      </c>
      <c r="S88" s="815"/>
      <c r="T88" s="815"/>
      <c r="U88" s="815">
        <f>+R88+S88+T88</f>
        <v>53820000</v>
      </c>
      <c r="V88" s="563"/>
      <c r="W88" s="547"/>
      <c r="X88" s="548"/>
      <c r="Y88" s="548"/>
      <c r="Z88" s="550"/>
      <c r="AA88" s="549"/>
      <c r="AB88" s="551"/>
      <c r="AC88" s="673"/>
      <c r="AD88" s="673"/>
      <c r="AE88" s="673"/>
      <c r="AF88" s="673">
        <v>0</v>
      </c>
      <c r="AG88" s="735">
        <v>4680000</v>
      </c>
      <c r="AH88" s="735">
        <v>4680000</v>
      </c>
      <c r="AI88" s="735">
        <v>4680000</v>
      </c>
      <c r="AJ88" s="735">
        <v>4680000</v>
      </c>
      <c r="AK88" s="735">
        <v>4680000</v>
      </c>
      <c r="AL88" s="735">
        <v>4680000</v>
      </c>
      <c r="AM88" s="735">
        <v>4680000</v>
      </c>
      <c r="AN88" s="735">
        <v>4680000</v>
      </c>
      <c r="AO88" s="735">
        <v>4680000</v>
      </c>
      <c r="AP88" s="735">
        <v>4680000</v>
      </c>
      <c r="AQ88" s="735">
        <v>4680000</v>
      </c>
      <c r="AR88" s="673">
        <v>0</v>
      </c>
      <c r="AS88" s="674">
        <f t="shared" si="1"/>
        <v>51480000</v>
      </c>
      <c r="AT88" s="667" t="b">
        <f t="shared" ref="AT88:AT104" si="16">U88=AS88</f>
        <v>0</v>
      </c>
    </row>
    <row r="89" spans="1:46" ht="60" x14ac:dyDescent="0.2">
      <c r="A89" s="1122"/>
      <c r="B89" s="1122"/>
      <c r="C89" s="1124"/>
      <c r="D89" s="1126"/>
      <c r="E89" s="1128"/>
      <c r="F89" s="1120"/>
      <c r="G89" s="783" t="s">
        <v>753</v>
      </c>
      <c r="H89" s="857">
        <v>80111600</v>
      </c>
      <c r="I89" s="734" t="s">
        <v>801</v>
      </c>
      <c r="J89" s="620">
        <v>20101</v>
      </c>
      <c r="K89" s="782" t="s">
        <v>576</v>
      </c>
      <c r="L89" s="560" t="s">
        <v>577</v>
      </c>
      <c r="M89" s="560" t="s">
        <v>577</v>
      </c>
      <c r="N89" s="561">
        <v>345</v>
      </c>
      <c r="O89" s="624">
        <v>0</v>
      </c>
      <c r="P89" s="857" t="s">
        <v>639</v>
      </c>
      <c r="Q89" s="855" t="str">
        <f>IF(P89=[4]listas!$C$1,[4]listas!$B$1,IF(P89=[4]listas!$C$2,[4]listas!$B$2,IF(P89=[4]listas!$C$3,[4]listas!$B$3,IF(P89=[4]listas!$C$4,[4]listas!$B$4,IF(P89=[4]listas!$C$5,[4]listas!$B$5,IF(P89=[4]listas!$C$6,[4]listas!$B$6,IF(P89=[4]listas!$C$7,[4]listas!$B$7,IF(P89=[4]listas!$C$8,[4]listas!$B$8,""))))))))</f>
        <v>CCE-05</v>
      </c>
      <c r="R89" s="815">
        <v>53820000</v>
      </c>
      <c r="S89" s="815"/>
      <c r="T89" s="815"/>
      <c r="U89" s="815">
        <f t="shared" ref="U89:U100" si="17">+R89+S89+T89</f>
        <v>53820000</v>
      </c>
      <c r="V89" s="563"/>
      <c r="W89" s="547"/>
      <c r="X89" s="548"/>
      <c r="Y89" s="548"/>
      <c r="Z89" s="550"/>
      <c r="AA89" s="549"/>
      <c r="AB89" s="551"/>
      <c r="AC89" s="673"/>
      <c r="AD89" s="673"/>
      <c r="AE89" s="673"/>
      <c r="AF89" s="673">
        <v>0</v>
      </c>
      <c r="AG89" s="735">
        <v>4680000</v>
      </c>
      <c r="AH89" s="735">
        <v>4680000</v>
      </c>
      <c r="AI89" s="735">
        <v>4680000</v>
      </c>
      <c r="AJ89" s="735">
        <v>4680000</v>
      </c>
      <c r="AK89" s="735">
        <v>4680000</v>
      </c>
      <c r="AL89" s="735">
        <v>4680000</v>
      </c>
      <c r="AM89" s="735">
        <v>4680000</v>
      </c>
      <c r="AN89" s="735">
        <v>4680000</v>
      </c>
      <c r="AO89" s="735">
        <v>4680000</v>
      </c>
      <c r="AP89" s="735">
        <v>4680000</v>
      </c>
      <c r="AQ89" s="735">
        <v>4680000</v>
      </c>
      <c r="AR89" s="673">
        <v>0</v>
      </c>
      <c r="AS89" s="674">
        <f t="shared" si="1"/>
        <v>51480000</v>
      </c>
      <c r="AT89" s="667" t="b">
        <f t="shared" si="16"/>
        <v>0</v>
      </c>
    </row>
    <row r="90" spans="1:46" ht="48" x14ac:dyDescent="0.2">
      <c r="A90" s="1122"/>
      <c r="B90" s="1122"/>
      <c r="C90" s="1124"/>
      <c r="D90" s="1126"/>
      <c r="E90" s="1128"/>
      <c r="F90" s="1120"/>
      <c r="G90" s="783" t="s">
        <v>754</v>
      </c>
      <c r="H90" s="857">
        <v>80111600</v>
      </c>
      <c r="I90" s="734" t="s">
        <v>801</v>
      </c>
      <c r="J90" s="620">
        <v>20101</v>
      </c>
      <c r="K90" s="782" t="s">
        <v>576</v>
      </c>
      <c r="L90" s="560" t="s">
        <v>577</v>
      </c>
      <c r="M90" s="560" t="s">
        <v>577</v>
      </c>
      <c r="N90" s="561">
        <v>345</v>
      </c>
      <c r="O90" s="624">
        <v>0</v>
      </c>
      <c r="P90" s="857" t="s">
        <v>639</v>
      </c>
      <c r="Q90" s="855" t="str">
        <f>IF(P90=[4]listas!$C$1,[4]listas!$B$1,IF(P90=[4]listas!$C$2,[4]listas!$B$2,IF(P90=[4]listas!$C$3,[4]listas!$B$3,IF(P90=[4]listas!$C$4,[4]listas!$B$4,IF(P90=[4]listas!$C$5,[4]listas!$B$5,IF(P90=[4]listas!$C$6,[4]listas!$B$6,IF(P90=[4]listas!$C$7,[4]listas!$B$7,IF(P90=[4]listas!$C$8,[4]listas!$B$8,""))))))))</f>
        <v>CCE-05</v>
      </c>
      <c r="R90" s="815">
        <v>46506000</v>
      </c>
      <c r="S90" s="815"/>
      <c r="T90" s="815"/>
      <c r="U90" s="815">
        <f t="shared" si="17"/>
        <v>46506000</v>
      </c>
      <c r="V90" s="563"/>
      <c r="W90" s="547"/>
      <c r="X90" s="548"/>
      <c r="Y90" s="548"/>
      <c r="Z90" s="550"/>
      <c r="AA90" s="549"/>
      <c r="AB90" s="551"/>
      <c r="AC90" s="673"/>
      <c r="AD90" s="673"/>
      <c r="AE90" s="673"/>
      <c r="AF90" s="673">
        <v>0</v>
      </c>
      <c r="AG90" s="735">
        <v>4004000</v>
      </c>
      <c r="AH90" s="735">
        <v>4004000</v>
      </c>
      <c r="AI90" s="735">
        <v>4004000</v>
      </c>
      <c r="AJ90" s="735">
        <v>4004000</v>
      </c>
      <c r="AK90" s="735">
        <v>4004000</v>
      </c>
      <c r="AL90" s="735">
        <v>4004000</v>
      </c>
      <c r="AM90" s="735">
        <v>4004000</v>
      </c>
      <c r="AN90" s="735">
        <v>4004000</v>
      </c>
      <c r="AO90" s="735">
        <v>4004000</v>
      </c>
      <c r="AP90" s="735">
        <v>4004000</v>
      </c>
      <c r="AQ90" s="735">
        <v>4004000</v>
      </c>
      <c r="AR90" s="673">
        <v>0</v>
      </c>
      <c r="AS90" s="674">
        <f t="shared" si="1"/>
        <v>44044000</v>
      </c>
      <c r="AT90" s="667" t="b">
        <f t="shared" si="16"/>
        <v>0</v>
      </c>
    </row>
    <row r="91" spans="1:46" ht="60" x14ac:dyDescent="0.2">
      <c r="A91" s="1122"/>
      <c r="B91" s="1122"/>
      <c r="C91" s="1124"/>
      <c r="D91" s="1126"/>
      <c r="E91" s="1128"/>
      <c r="F91" s="1120"/>
      <c r="G91" s="783" t="s">
        <v>827</v>
      </c>
      <c r="H91" s="857">
        <v>80121704</v>
      </c>
      <c r="I91" s="622" t="s">
        <v>802</v>
      </c>
      <c r="J91" s="620">
        <v>20101</v>
      </c>
      <c r="K91" s="782" t="s">
        <v>601</v>
      </c>
      <c r="L91" s="560" t="s">
        <v>577</v>
      </c>
      <c r="M91" s="560" t="s">
        <v>577</v>
      </c>
      <c r="N91" s="562">
        <v>345</v>
      </c>
      <c r="O91" s="624">
        <v>0</v>
      </c>
      <c r="P91" s="857" t="s">
        <v>639</v>
      </c>
      <c r="Q91" s="855" t="str">
        <f>IF(P91=[4]listas!$C$1,[4]listas!$B$1,IF(P91=[4]listas!$C$2,[4]listas!$B$2,IF(P91=[4]listas!$C$3,[4]listas!$B$3,IF(P91=[4]listas!$C$4,[4]listas!$B$4,IF(P91=[4]listas!$C$5,[4]listas!$B$5,IF(P91=[4]listas!$C$6,[4]listas!$B$6,IF(P91=[4]listas!$C$7,[4]listas!$B$7,IF(P91=[4]listas!$C$8,[4]listas!$B$8,""))))))))</f>
        <v>CCE-05</v>
      </c>
      <c r="R91" s="815">
        <v>35880000</v>
      </c>
      <c r="S91" s="815"/>
      <c r="T91" s="815"/>
      <c r="U91" s="815">
        <f t="shared" si="17"/>
        <v>35880000</v>
      </c>
      <c r="V91" s="563"/>
      <c r="W91" s="547"/>
      <c r="X91" s="548"/>
      <c r="Y91" s="548"/>
      <c r="Z91" s="550"/>
      <c r="AA91" s="549"/>
      <c r="AB91" s="551"/>
      <c r="AC91" s="673"/>
      <c r="AD91" s="673"/>
      <c r="AE91" s="673"/>
      <c r="AF91" s="548"/>
      <c r="AG91" s="548">
        <v>3120000</v>
      </c>
      <c r="AH91" s="548">
        <v>3120000</v>
      </c>
      <c r="AI91" s="548">
        <v>3120000</v>
      </c>
      <c r="AJ91" s="548">
        <v>3120000</v>
      </c>
      <c r="AK91" s="548">
        <v>3120000</v>
      </c>
      <c r="AL91" s="548">
        <v>3120000</v>
      </c>
      <c r="AM91" s="548">
        <v>3120000</v>
      </c>
      <c r="AN91" s="548">
        <v>3120000</v>
      </c>
      <c r="AO91" s="548">
        <v>3120000</v>
      </c>
      <c r="AP91" s="548">
        <v>3120000</v>
      </c>
      <c r="AQ91" s="548">
        <v>3120000</v>
      </c>
      <c r="AR91" s="673"/>
      <c r="AS91" s="674">
        <f t="shared" ref="AS91:AS95" si="18">SUM(AF91:AR91)</f>
        <v>34320000</v>
      </c>
      <c r="AT91" s="667" t="b">
        <f t="shared" si="16"/>
        <v>0</v>
      </c>
    </row>
    <row r="92" spans="1:46" ht="48" x14ac:dyDescent="0.2">
      <c r="A92" s="1122"/>
      <c r="B92" s="1122"/>
      <c r="C92" s="1124"/>
      <c r="D92" s="1126"/>
      <c r="E92" s="1128"/>
      <c r="F92" s="1120"/>
      <c r="G92" s="783" t="s">
        <v>600</v>
      </c>
      <c r="H92" s="857">
        <v>80121704</v>
      </c>
      <c r="I92" s="622" t="s">
        <v>802</v>
      </c>
      <c r="J92" s="620">
        <v>20101</v>
      </c>
      <c r="K92" s="782" t="s">
        <v>601</v>
      </c>
      <c r="L92" s="560" t="s">
        <v>577</v>
      </c>
      <c r="M92" s="560" t="s">
        <v>577</v>
      </c>
      <c r="N92" s="562">
        <v>345</v>
      </c>
      <c r="O92" s="624">
        <v>0</v>
      </c>
      <c r="P92" s="857" t="s">
        <v>639</v>
      </c>
      <c r="Q92" s="855" t="str">
        <f>IF(P92=[4]listas!$C$1,[4]listas!$B$1,IF(P92=[4]listas!$C$2,[4]listas!$B$2,IF(P92=[4]listas!$C$3,[4]listas!$B$3,IF(P92=[4]listas!$C$4,[4]listas!$B$4,IF(P92=[4]listas!$C$5,[4]listas!$B$5,IF(P92=[4]listas!$C$6,[4]listas!$B$6,IF(P92=[4]listas!$C$7,[4]listas!$B$7,IF(P92=[4]listas!$C$8,[4]listas!$B$8,""))))))))</f>
        <v>CCE-05</v>
      </c>
      <c r="R92" s="815">
        <v>84107994</v>
      </c>
      <c r="S92" s="815"/>
      <c r="T92" s="815"/>
      <c r="U92" s="815">
        <f t="shared" si="17"/>
        <v>84107994</v>
      </c>
      <c r="V92" s="563"/>
      <c r="W92" s="547"/>
      <c r="X92" s="548"/>
      <c r="Y92" s="548"/>
      <c r="Z92" s="550"/>
      <c r="AA92" s="549"/>
      <c r="AB92" s="551"/>
      <c r="AC92" s="673"/>
      <c r="AD92" s="673"/>
      <c r="AE92" s="673"/>
      <c r="AF92" s="673"/>
      <c r="AG92" s="548">
        <v>7313739</v>
      </c>
      <c r="AH92" s="548">
        <v>7313739</v>
      </c>
      <c r="AI92" s="548">
        <v>7313739</v>
      </c>
      <c r="AJ92" s="548">
        <v>7313739</v>
      </c>
      <c r="AK92" s="548">
        <v>7313739</v>
      </c>
      <c r="AL92" s="569">
        <v>7313739</v>
      </c>
      <c r="AM92" s="548">
        <v>7313739</v>
      </c>
      <c r="AN92" s="548">
        <v>7313739</v>
      </c>
      <c r="AO92" s="548">
        <v>7313739</v>
      </c>
      <c r="AP92" s="548">
        <v>7313739</v>
      </c>
      <c r="AQ92" s="548">
        <v>7313735</v>
      </c>
      <c r="AR92" s="673"/>
      <c r="AS92" s="674">
        <f t="shared" si="18"/>
        <v>80451125</v>
      </c>
      <c r="AT92" s="667" t="b">
        <f t="shared" si="16"/>
        <v>0</v>
      </c>
    </row>
    <row r="93" spans="1:46" ht="84" x14ac:dyDescent="0.2">
      <c r="A93" s="1122"/>
      <c r="B93" s="1122"/>
      <c r="C93" s="1124"/>
      <c r="D93" s="1126"/>
      <c r="E93" s="1128"/>
      <c r="F93" s="1120"/>
      <c r="G93" s="783" t="s">
        <v>799</v>
      </c>
      <c r="H93" s="857">
        <v>80121701</v>
      </c>
      <c r="I93" s="622" t="s">
        <v>803</v>
      </c>
      <c r="J93" s="620">
        <v>30303</v>
      </c>
      <c r="K93" s="782" t="s">
        <v>602</v>
      </c>
      <c r="L93" s="560" t="s">
        <v>577</v>
      </c>
      <c r="M93" s="560" t="s">
        <v>577</v>
      </c>
      <c r="N93" s="562">
        <v>330</v>
      </c>
      <c r="O93" s="624">
        <v>0</v>
      </c>
      <c r="P93" s="857" t="s">
        <v>639</v>
      </c>
      <c r="Q93" s="855" t="str">
        <f>IF(P93=[4]listas!$C$1,[4]listas!$B$1,IF(P93=[4]listas!$C$2,[4]listas!$B$2,IF(P93=[4]listas!$C$3,[4]listas!$B$3,IF(P93=[4]listas!$C$4,[4]listas!$B$4,IF(P93=[4]listas!$C$5,[4]listas!$B$5,IF(P93=[4]listas!$C$6,[4]listas!$B$6,IF(P93=[4]listas!$C$7,[4]listas!$B$7,IF(P93=[4]listas!$C$8,[4]listas!$B$8,""))))))))</f>
        <v>CCE-05</v>
      </c>
      <c r="R93" s="815">
        <v>30000000</v>
      </c>
      <c r="S93" s="815"/>
      <c r="T93" s="815"/>
      <c r="U93" s="815">
        <f t="shared" si="17"/>
        <v>30000000</v>
      </c>
      <c r="V93" s="563"/>
      <c r="W93" s="547"/>
      <c r="X93" s="548"/>
      <c r="Y93" s="548"/>
      <c r="Z93" s="550"/>
      <c r="AA93" s="549"/>
      <c r="AB93" s="551"/>
      <c r="AC93" s="673"/>
      <c r="AD93" s="673"/>
      <c r="AE93" s="673"/>
      <c r="AF93" s="673"/>
      <c r="AG93" s="548">
        <v>2727273</v>
      </c>
      <c r="AH93" s="548">
        <v>2727273</v>
      </c>
      <c r="AI93" s="548">
        <v>2727273</v>
      </c>
      <c r="AJ93" s="548">
        <v>2727273</v>
      </c>
      <c r="AK93" s="548">
        <v>2727273</v>
      </c>
      <c r="AL93" s="569">
        <v>2727273</v>
      </c>
      <c r="AM93" s="548">
        <v>2727273</v>
      </c>
      <c r="AN93" s="548">
        <v>2727273</v>
      </c>
      <c r="AO93" s="548">
        <v>2727273</v>
      </c>
      <c r="AP93" s="548">
        <v>2727273</v>
      </c>
      <c r="AQ93" s="548">
        <v>2727270</v>
      </c>
      <c r="AR93" s="673"/>
      <c r="AS93" s="674">
        <f t="shared" si="18"/>
        <v>30000000</v>
      </c>
      <c r="AT93" s="667" t="b">
        <f t="shared" si="16"/>
        <v>1</v>
      </c>
    </row>
    <row r="94" spans="1:46" ht="72" x14ac:dyDescent="0.2">
      <c r="A94" s="1122"/>
      <c r="B94" s="1122"/>
      <c r="C94" s="1124"/>
      <c r="D94" s="1126"/>
      <c r="E94" s="1128"/>
      <c r="F94" s="1120"/>
      <c r="G94" s="784" t="s">
        <v>752</v>
      </c>
      <c r="H94" s="620">
        <v>80111600</v>
      </c>
      <c r="I94" s="734" t="s">
        <v>762</v>
      </c>
      <c r="J94" s="620">
        <v>10101</v>
      </c>
      <c r="K94" s="782" t="s">
        <v>749</v>
      </c>
      <c r="L94" s="736" t="s">
        <v>577</v>
      </c>
      <c r="M94" s="736" t="s">
        <v>577</v>
      </c>
      <c r="N94" s="737">
        <v>330</v>
      </c>
      <c r="O94" s="624">
        <v>0</v>
      </c>
      <c r="P94" s="857" t="s">
        <v>639</v>
      </c>
      <c r="Q94" s="855" t="s">
        <v>618</v>
      </c>
      <c r="R94" s="815">
        <v>17850000</v>
      </c>
      <c r="S94" s="815"/>
      <c r="T94" s="815"/>
      <c r="U94" s="815">
        <f t="shared" si="17"/>
        <v>17850000</v>
      </c>
      <c r="V94" s="563"/>
      <c r="W94" s="547"/>
      <c r="X94" s="548"/>
      <c r="Y94" s="548"/>
      <c r="Z94" s="550"/>
      <c r="AA94" s="549"/>
      <c r="AB94" s="551"/>
      <c r="AC94" s="673"/>
      <c r="AD94" s="673"/>
      <c r="AE94" s="673"/>
      <c r="AF94" s="673"/>
      <c r="AG94" s="567">
        <v>2975000</v>
      </c>
      <c r="AH94" s="567">
        <v>2975000</v>
      </c>
      <c r="AI94" s="567">
        <v>2975000</v>
      </c>
      <c r="AJ94" s="567">
        <v>2975000</v>
      </c>
      <c r="AK94" s="567">
        <v>2975000</v>
      </c>
      <c r="AL94" s="570">
        <v>2975000</v>
      </c>
      <c r="AM94" s="673"/>
      <c r="AN94" s="673"/>
      <c r="AO94" s="673"/>
      <c r="AP94" s="673"/>
      <c r="AQ94" s="673"/>
      <c r="AR94" s="673"/>
      <c r="AS94" s="674">
        <f t="shared" si="18"/>
        <v>17850000</v>
      </c>
      <c r="AT94" s="667" t="b">
        <f t="shared" si="16"/>
        <v>1</v>
      </c>
    </row>
    <row r="95" spans="1:46" ht="60" x14ac:dyDescent="0.2">
      <c r="A95" s="1122"/>
      <c r="B95" s="1122"/>
      <c r="C95" s="1124"/>
      <c r="D95" s="1126"/>
      <c r="E95" s="1128"/>
      <c r="F95" s="1120"/>
      <c r="G95" s="783" t="s">
        <v>565</v>
      </c>
      <c r="H95" s="620">
        <v>80111601</v>
      </c>
      <c r="I95" s="622" t="s">
        <v>802</v>
      </c>
      <c r="J95" s="857">
        <v>20101</v>
      </c>
      <c r="K95" s="782" t="s">
        <v>601</v>
      </c>
      <c r="L95" s="560" t="s">
        <v>567</v>
      </c>
      <c r="M95" s="560" t="s">
        <v>567</v>
      </c>
      <c r="N95" s="561">
        <v>345</v>
      </c>
      <c r="O95" s="624">
        <v>0</v>
      </c>
      <c r="P95" s="857" t="s">
        <v>639</v>
      </c>
      <c r="Q95" s="855" t="str">
        <f>IF(P95=[4]listas!$C$1,[4]listas!$B$1,IF(P95=[4]listas!$C$2,[4]listas!$B$2,IF(P95=[4]listas!$C$3,[4]listas!$B$3,IF(P95=[4]listas!$C$4,[4]listas!$B$4,IF(P95=[4]listas!$C$5,[4]listas!$B$5,IF(P95=[4]listas!$C$6,[4]listas!$B$6,IF(P95=[4]listas!$C$7,[4]listas!$B$7,IF(P95=[4]listas!$C$8,[4]listas!$B$8,""))))))))</f>
        <v>CCE-05</v>
      </c>
      <c r="R95" s="815">
        <v>40825699</v>
      </c>
      <c r="S95" s="815"/>
      <c r="T95" s="815"/>
      <c r="U95" s="815">
        <f t="shared" si="17"/>
        <v>40825699</v>
      </c>
      <c r="V95" s="563"/>
      <c r="W95" s="547">
        <v>3550060.8000000003</v>
      </c>
      <c r="X95" s="548">
        <v>3550060.8000000003</v>
      </c>
      <c r="Y95" s="548">
        <v>3550060.8000000003</v>
      </c>
      <c r="Z95" s="550">
        <v>3550060.8000000003</v>
      </c>
      <c r="AA95" s="549">
        <v>3550060.8000000003</v>
      </c>
      <c r="AB95" s="551">
        <v>3550060.8000000003</v>
      </c>
      <c r="AC95" s="673">
        <v>3550060.8000000003</v>
      </c>
      <c r="AD95" s="673">
        <v>3550060.8000000003</v>
      </c>
      <c r="AE95" s="673">
        <v>3550060.8000000003</v>
      </c>
      <c r="AF95" s="673">
        <v>0</v>
      </c>
      <c r="AG95" s="674">
        <v>3550060</v>
      </c>
      <c r="AH95" s="674">
        <v>3550060</v>
      </c>
      <c r="AI95" s="674">
        <v>3550060</v>
      </c>
      <c r="AJ95" s="674">
        <v>3550060</v>
      </c>
      <c r="AK95" s="674">
        <v>3550060</v>
      </c>
      <c r="AL95" s="711">
        <v>3550060</v>
      </c>
      <c r="AM95" s="674">
        <v>3550060</v>
      </c>
      <c r="AN95" s="674">
        <v>3550060</v>
      </c>
      <c r="AO95" s="674">
        <v>3550060</v>
      </c>
      <c r="AP95" s="674">
        <v>3550060</v>
      </c>
      <c r="AQ95" s="674">
        <v>3550069</v>
      </c>
      <c r="AR95" s="673">
        <v>0</v>
      </c>
      <c r="AS95" s="674">
        <f t="shared" si="18"/>
        <v>39050669</v>
      </c>
      <c r="AT95" s="667" t="b">
        <f t="shared" si="16"/>
        <v>0</v>
      </c>
    </row>
    <row r="96" spans="1:46" ht="36" x14ac:dyDescent="0.2">
      <c r="A96" s="1122" t="e">
        <f>+A88</f>
        <v>#REF!</v>
      </c>
      <c r="B96" s="1122" t="str">
        <f t="shared" ref="B96:F96" si="19">+B88</f>
        <v>Codido 419
Sostener en el 100% la implementación del Sistema Integrado de Gestión</v>
      </c>
      <c r="C96" s="1122" t="str">
        <f t="shared" si="19"/>
        <v>Sostenibilidad del   Sistema Integrado de Gestión</v>
      </c>
      <c r="D96" s="1122" t="str">
        <f t="shared" si="19"/>
        <v>Sostener 100% la implementación del Sistema Integrado de Gestión</v>
      </c>
      <c r="E96" s="1122" t="str">
        <f t="shared" si="19"/>
        <v>Sostenibilidad del Sistema Integrado de Gestión</v>
      </c>
      <c r="F96" s="1122" t="str">
        <f t="shared" si="19"/>
        <v>Sostenibilidad del SIG en el ámbito de los subsistemas de Calidad, Control Interno, Seguridad de la Información y Gestión Documental y Archivo</v>
      </c>
      <c r="G96" s="785" t="s">
        <v>605</v>
      </c>
      <c r="H96" s="623">
        <v>43211507</v>
      </c>
      <c r="I96" s="734" t="s">
        <v>801</v>
      </c>
      <c r="J96" s="854">
        <v>20102</v>
      </c>
      <c r="K96" s="787" t="s">
        <v>576</v>
      </c>
      <c r="L96" s="560" t="s">
        <v>109</v>
      </c>
      <c r="M96" s="560" t="s">
        <v>35</v>
      </c>
      <c r="N96" s="561">
        <v>360</v>
      </c>
      <c r="O96" s="631">
        <v>0</v>
      </c>
      <c r="P96" s="857" t="s">
        <v>620</v>
      </c>
      <c r="Q96" s="855" t="str">
        <f>IF(P96=[4]listas!$C$1,[4]listas!$B$1,IF(P96=[4]listas!$C$2,[4]listas!$B$2,IF(P96=[4]listas!$C$3,[4]listas!$B$3,IF(P96=[4]listas!$C$4,[4]listas!$B$4,IF(P96=[4]listas!$C$5,[4]listas!$B$5,IF(P96=[4]listas!$C$6,[4]listas!$B$6,IF(P96=[4]listas!$C$7,[4]listas!$B$7,IF(P96=[4]listas!$C$8,[4]listas!$B$8,""))))))))</f>
        <v>CCE-10</v>
      </c>
      <c r="R96" s="816">
        <f>(22000000-4406000)+2000000-5885994-753038+2000000</f>
        <v>14954968</v>
      </c>
      <c r="S96" s="815"/>
      <c r="T96" s="815">
        <v>60406000</v>
      </c>
      <c r="U96" s="815">
        <f t="shared" si="17"/>
        <v>75360968</v>
      </c>
      <c r="V96" s="563"/>
      <c r="W96" s="547"/>
      <c r="X96" s="548"/>
      <c r="Y96" s="548"/>
      <c r="Z96" s="550"/>
      <c r="AA96" s="549"/>
      <c r="AB96" s="551"/>
      <c r="AC96" s="673"/>
      <c r="AD96" s="673"/>
      <c r="AE96" s="673"/>
      <c r="AF96" s="673"/>
      <c r="AG96" s="673"/>
      <c r="AH96" s="673"/>
      <c r="AI96" s="673"/>
      <c r="AK96" s="739">
        <f>+U96</f>
        <v>75360968</v>
      </c>
      <c r="AM96" s="673"/>
      <c r="AN96" s="673"/>
      <c r="AO96" s="673"/>
      <c r="AP96" s="673"/>
      <c r="AQ96" s="673"/>
      <c r="AR96" s="673"/>
      <c r="AS96" s="674">
        <f t="shared" si="1"/>
        <v>75360968</v>
      </c>
      <c r="AT96" s="667" t="b">
        <f t="shared" si="16"/>
        <v>1</v>
      </c>
    </row>
    <row r="97" spans="1:46" ht="36" x14ac:dyDescent="0.2">
      <c r="A97" s="1122"/>
      <c r="B97" s="1122"/>
      <c r="C97" s="1122"/>
      <c r="D97" s="1122"/>
      <c r="E97" s="1122"/>
      <c r="F97" s="1122"/>
      <c r="G97" s="785" t="s">
        <v>578</v>
      </c>
      <c r="H97" s="623">
        <v>43201618</v>
      </c>
      <c r="I97" s="734" t="s">
        <v>801</v>
      </c>
      <c r="J97" s="854">
        <v>20102</v>
      </c>
      <c r="K97" s="787" t="s">
        <v>576</v>
      </c>
      <c r="L97" s="560" t="s">
        <v>568</v>
      </c>
      <c r="M97" s="560" t="s">
        <v>358</v>
      </c>
      <c r="N97" s="561">
        <v>60</v>
      </c>
      <c r="O97" s="631">
        <v>0</v>
      </c>
      <c r="P97" s="619" t="s">
        <v>580</v>
      </c>
      <c r="Q97" s="546" t="s">
        <v>619</v>
      </c>
      <c r="R97" s="816">
        <f>(10594000+5000000+4406000)-8615259</f>
        <v>11384741</v>
      </c>
      <c r="S97" s="815"/>
      <c r="T97" s="815"/>
      <c r="U97" s="815">
        <f t="shared" si="17"/>
        <v>11384741</v>
      </c>
      <c r="V97" s="563"/>
      <c r="W97" s="547"/>
      <c r="X97" s="548"/>
      <c r="Y97" s="548"/>
      <c r="Z97" s="550"/>
      <c r="AA97" s="549"/>
      <c r="AB97" s="551"/>
      <c r="AC97" s="673"/>
      <c r="AD97" s="673"/>
      <c r="AE97" s="673"/>
      <c r="AF97" s="673"/>
      <c r="AG97" s="673"/>
      <c r="AH97" s="673"/>
      <c r="AI97" s="673"/>
      <c r="AJ97" s="673"/>
      <c r="AK97" s="739">
        <v>10891904</v>
      </c>
      <c r="AM97" s="673"/>
      <c r="AN97" s="673"/>
      <c r="AO97" s="673"/>
      <c r="AP97" s="673"/>
      <c r="AQ97" s="673"/>
      <c r="AR97" s="673"/>
      <c r="AS97" s="674">
        <f t="shared" si="1"/>
        <v>10891904</v>
      </c>
      <c r="AT97" s="667" t="b">
        <f t="shared" si="16"/>
        <v>0</v>
      </c>
    </row>
    <row r="98" spans="1:46" ht="48" x14ac:dyDescent="0.2">
      <c r="A98" s="1122"/>
      <c r="B98" s="1122"/>
      <c r="C98" s="1122"/>
      <c r="D98" s="1122"/>
      <c r="E98" s="1122"/>
      <c r="F98" s="1122"/>
      <c r="G98" s="786" t="s">
        <v>579</v>
      </c>
      <c r="H98" s="623">
        <v>80111600</v>
      </c>
      <c r="I98" s="734" t="s">
        <v>801</v>
      </c>
      <c r="J98" s="854">
        <v>20102</v>
      </c>
      <c r="K98" s="787" t="s">
        <v>576</v>
      </c>
      <c r="L98" s="560" t="s">
        <v>567</v>
      </c>
      <c r="M98" s="560" t="s">
        <v>577</v>
      </c>
      <c r="N98" s="561">
        <v>360</v>
      </c>
      <c r="O98" s="631">
        <v>0</v>
      </c>
      <c r="P98" s="857" t="s">
        <v>639</v>
      </c>
      <c r="Q98" s="855" t="str">
        <f>IF(P98=[4]listas!$C$1,[4]listas!$B$1,IF(P98=[4]listas!$C$2,[4]listas!$B$2,IF(P98=[4]listas!$C$3,[4]listas!$B$3,IF(P98=[4]listas!$C$4,[4]listas!$B$4,IF(P98=[4]listas!$C$5,[4]listas!$B$5,IF(P98=[4]listas!$C$6,[4]listas!$B$6,IF(P98=[4]listas!$C$7,[4]listas!$B$7,IF(P98=[4]listas!$C$8,[4]listas!$B$8,""))))))))</f>
        <v>CCE-05</v>
      </c>
      <c r="R98" s="816">
        <f>(62650598)+(500000*12)</f>
        <v>68650598</v>
      </c>
      <c r="S98" s="815"/>
      <c r="T98" s="815"/>
      <c r="U98" s="815">
        <f t="shared" si="17"/>
        <v>68650598</v>
      </c>
      <c r="V98" s="563"/>
      <c r="W98" s="547"/>
      <c r="X98" s="548"/>
      <c r="Y98" s="548"/>
      <c r="Z98" s="550"/>
      <c r="AA98" s="549"/>
      <c r="AB98" s="551"/>
      <c r="AC98" s="673"/>
      <c r="AD98" s="673"/>
      <c r="AE98" s="673"/>
      <c r="AF98" s="673"/>
      <c r="AG98" s="674"/>
      <c r="AH98" s="673"/>
      <c r="AI98" s="673"/>
      <c r="AJ98" s="673"/>
      <c r="AK98" s="673"/>
      <c r="AL98" s="711"/>
      <c r="AM98" s="729">
        <f>+U98</f>
        <v>68650598</v>
      </c>
      <c r="AO98" s="673"/>
      <c r="AP98" s="673"/>
      <c r="AQ98" s="673"/>
      <c r="AR98" s="673"/>
      <c r="AS98" s="674">
        <f t="shared" si="1"/>
        <v>68650598</v>
      </c>
      <c r="AT98" s="667" t="b">
        <f t="shared" si="16"/>
        <v>1</v>
      </c>
    </row>
    <row r="99" spans="1:46" ht="36" x14ac:dyDescent="0.2">
      <c r="A99" s="1122"/>
      <c r="B99" s="1122"/>
      <c r="C99" s="1122"/>
      <c r="D99" s="1122"/>
      <c r="E99" s="1122"/>
      <c r="F99" s="1122"/>
      <c r="G99" s="785" t="s">
        <v>603</v>
      </c>
      <c r="H99" s="623">
        <v>81116000</v>
      </c>
      <c r="I99" s="738" t="s">
        <v>760</v>
      </c>
      <c r="J99" s="623">
        <v>10101</v>
      </c>
      <c r="K99" s="787" t="s">
        <v>682</v>
      </c>
      <c r="L99" s="560" t="s">
        <v>567</v>
      </c>
      <c r="M99" s="560" t="s">
        <v>567</v>
      </c>
      <c r="N99" s="561">
        <v>345</v>
      </c>
      <c r="O99" s="631">
        <v>0</v>
      </c>
      <c r="P99" s="857" t="s">
        <v>639</v>
      </c>
      <c r="Q99" s="855" t="s">
        <v>618</v>
      </c>
      <c r="R99" s="816">
        <v>26312000</v>
      </c>
      <c r="S99" s="815"/>
      <c r="T99" s="815"/>
      <c r="U99" s="815">
        <f t="shared" si="17"/>
        <v>26312000</v>
      </c>
      <c r="V99" s="563"/>
      <c r="W99" s="547"/>
      <c r="X99" s="548"/>
      <c r="Y99" s="548"/>
      <c r="Z99" s="550"/>
      <c r="AA99" s="549"/>
      <c r="AB99" s="551"/>
      <c r="AC99" s="673"/>
      <c r="AD99" s="673"/>
      <c r="AE99" s="673"/>
      <c r="AF99" s="673">
        <v>0</v>
      </c>
      <c r="AG99" s="735">
        <v>5220883</v>
      </c>
      <c r="AH99" s="735">
        <f>+AG99</f>
        <v>5220883</v>
      </c>
      <c r="AI99" s="735">
        <f t="shared" ref="AI99:AP99" si="20">+AH99</f>
        <v>5220883</v>
      </c>
      <c r="AJ99" s="735">
        <f t="shared" si="20"/>
        <v>5220883</v>
      </c>
      <c r="AK99" s="735">
        <f t="shared" si="20"/>
        <v>5220883</v>
      </c>
      <c r="AL99" s="735">
        <f t="shared" si="20"/>
        <v>5220883</v>
      </c>
      <c r="AM99" s="735">
        <f t="shared" si="20"/>
        <v>5220883</v>
      </c>
      <c r="AN99" s="735">
        <f t="shared" si="20"/>
        <v>5220883</v>
      </c>
      <c r="AO99" s="735">
        <f t="shared" si="20"/>
        <v>5220883</v>
      </c>
      <c r="AP99" s="735">
        <f t="shared" si="20"/>
        <v>5220883</v>
      </c>
      <c r="AQ99" s="735">
        <f>+AP99</f>
        <v>5220883</v>
      </c>
      <c r="AR99" s="735">
        <f>+AQ99-6</f>
        <v>5220877</v>
      </c>
      <c r="AS99" s="674">
        <f t="shared" si="1"/>
        <v>62650590</v>
      </c>
      <c r="AT99" s="667" t="b">
        <f t="shared" si="16"/>
        <v>0</v>
      </c>
    </row>
    <row r="100" spans="1:46" ht="36" x14ac:dyDescent="0.2">
      <c r="A100" s="1122"/>
      <c r="B100" s="1122"/>
      <c r="C100" s="1122"/>
      <c r="D100" s="1122"/>
      <c r="E100" s="1122"/>
      <c r="F100" s="1122"/>
      <c r="G100" s="784" t="s">
        <v>761</v>
      </c>
      <c r="H100" s="623">
        <v>81116000</v>
      </c>
      <c r="I100" s="738" t="s">
        <v>760</v>
      </c>
      <c r="J100" s="620">
        <v>10101</v>
      </c>
      <c r="K100" s="782" t="s">
        <v>682</v>
      </c>
      <c r="L100" s="736" t="s">
        <v>567</v>
      </c>
      <c r="M100" s="736" t="s">
        <v>567</v>
      </c>
      <c r="N100" s="561">
        <v>345</v>
      </c>
      <c r="O100" s="624">
        <v>0</v>
      </c>
      <c r="P100" s="857" t="s">
        <v>639</v>
      </c>
      <c r="Q100" s="855" t="s">
        <v>618</v>
      </c>
      <c r="R100" s="816">
        <v>23000000</v>
      </c>
      <c r="S100" s="815"/>
      <c r="T100" s="815"/>
      <c r="U100" s="815">
        <f t="shared" si="17"/>
        <v>23000000</v>
      </c>
      <c r="V100" s="563"/>
      <c r="W100" s="547"/>
      <c r="X100" s="548"/>
      <c r="Y100" s="548"/>
      <c r="Z100" s="550"/>
      <c r="AA100" s="549"/>
      <c r="AB100" s="551"/>
      <c r="AC100" s="673"/>
      <c r="AD100" s="673"/>
      <c r="AE100" s="673"/>
      <c r="AF100" s="673"/>
      <c r="AG100" s="673">
        <v>2288000</v>
      </c>
      <c r="AH100" s="673">
        <v>2288000</v>
      </c>
      <c r="AI100" s="673">
        <v>2288000</v>
      </c>
      <c r="AJ100" s="673">
        <v>2288000</v>
      </c>
      <c r="AK100" s="673">
        <v>2288000</v>
      </c>
      <c r="AL100" s="711">
        <v>2288000</v>
      </c>
      <c r="AM100" s="673">
        <v>2288000</v>
      </c>
      <c r="AN100" s="673">
        <v>2288000</v>
      </c>
      <c r="AO100" s="673">
        <v>2288000</v>
      </c>
      <c r="AP100" s="673">
        <v>2288000</v>
      </c>
      <c r="AQ100" s="673">
        <v>2288000</v>
      </c>
      <c r="AR100" s="673"/>
      <c r="AS100" s="674">
        <f t="shared" si="1"/>
        <v>25168000</v>
      </c>
      <c r="AT100" s="667" t="b">
        <f t="shared" si="16"/>
        <v>0</v>
      </c>
    </row>
    <row r="101" spans="1:46" ht="48" x14ac:dyDescent="0.2">
      <c r="A101" s="1129" t="e">
        <f>+A88</f>
        <v>#REF!</v>
      </c>
      <c r="B101" s="1129" t="str">
        <f>+B88</f>
        <v>Codido 419
Sostener en el 100% la implementación del Sistema Integrado de Gestión</v>
      </c>
      <c r="C101" s="1129" t="str">
        <f>+C88</f>
        <v>Sostenibilidad del   Sistema Integrado de Gestión</v>
      </c>
      <c r="D101" s="1129" t="str">
        <f>+D88</f>
        <v>Sostener 100% la implementación del Sistema Integrado de Gestión</v>
      </c>
      <c r="E101" s="1129" t="str">
        <f>+E88</f>
        <v>Sostenibilidad del Sistema Integrado de Gestión</v>
      </c>
      <c r="F101" s="1119" t="s">
        <v>509</v>
      </c>
      <c r="G101" s="783" t="s">
        <v>759</v>
      </c>
      <c r="H101" s="857">
        <v>80111600</v>
      </c>
      <c r="I101" s="622" t="s">
        <v>803</v>
      </c>
      <c r="J101" s="620">
        <v>10101</v>
      </c>
      <c r="K101" s="782" t="s">
        <v>602</v>
      </c>
      <c r="L101" s="736" t="s">
        <v>567</v>
      </c>
      <c r="M101" s="736" t="s">
        <v>567</v>
      </c>
      <c r="N101" s="737">
        <v>345</v>
      </c>
      <c r="O101" s="624">
        <v>0</v>
      </c>
      <c r="P101" s="857" t="s">
        <v>639</v>
      </c>
      <c r="Q101" s="855" t="s">
        <v>618</v>
      </c>
      <c r="R101" s="816">
        <v>40664000</v>
      </c>
      <c r="S101" s="824"/>
      <c r="T101" s="824"/>
      <c r="U101" s="815">
        <f t="shared" ref="U101:U104" si="21">+R101+S101+T101</f>
        <v>40664000</v>
      </c>
      <c r="V101" s="564"/>
      <c r="W101" s="554"/>
      <c r="X101" s="553"/>
      <c r="Y101" s="552"/>
      <c r="Z101" s="555"/>
      <c r="AA101" s="553"/>
      <c r="AB101" s="552"/>
      <c r="AC101" s="674"/>
      <c r="AD101" s="673"/>
      <c r="AE101" s="673"/>
      <c r="AF101" s="673"/>
      <c r="AG101" s="673">
        <v>3470518</v>
      </c>
      <c r="AH101" s="673">
        <v>3470518</v>
      </c>
      <c r="AI101" s="673">
        <v>3470518</v>
      </c>
      <c r="AJ101" s="673">
        <v>3470518</v>
      </c>
      <c r="AK101" s="673">
        <v>3470518</v>
      </c>
      <c r="AL101" s="711">
        <v>3470518</v>
      </c>
      <c r="AM101" s="673">
        <v>3470518</v>
      </c>
      <c r="AN101" s="673">
        <v>3470518</v>
      </c>
      <c r="AO101" s="673">
        <v>3470518</v>
      </c>
      <c r="AP101" s="673">
        <v>3470518</v>
      </c>
      <c r="AQ101" s="673">
        <f>3470518+14</f>
        <v>3470532</v>
      </c>
      <c r="AR101" s="743"/>
      <c r="AS101" s="673"/>
      <c r="AT101" s="667" t="b">
        <f t="shared" si="16"/>
        <v>0</v>
      </c>
    </row>
    <row r="102" spans="1:46" ht="48" x14ac:dyDescent="0.2">
      <c r="A102" s="1129"/>
      <c r="B102" s="1129"/>
      <c r="C102" s="1129"/>
      <c r="D102" s="1129"/>
      <c r="E102" s="1129"/>
      <c r="F102" s="1120"/>
      <c r="G102" s="783" t="s">
        <v>828</v>
      </c>
      <c r="H102" s="857">
        <v>80111600</v>
      </c>
      <c r="I102" s="622" t="s">
        <v>803</v>
      </c>
      <c r="J102" s="620">
        <v>10101</v>
      </c>
      <c r="K102" s="782" t="s">
        <v>602</v>
      </c>
      <c r="L102" s="744" t="s">
        <v>389</v>
      </c>
      <c r="M102" s="744" t="s">
        <v>389</v>
      </c>
      <c r="N102" s="737">
        <v>210</v>
      </c>
      <c r="O102" s="624">
        <v>0</v>
      </c>
      <c r="P102" s="857" t="s">
        <v>639</v>
      </c>
      <c r="Q102" s="855" t="s">
        <v>618</v>
      </c>
      <c r="R102" s="816">
        <v>28308000</v>
      </c>
      <c r="S102" s="824"/>
      <c r="T102" s="824"/>
      <c r="U102" s="815">
        <f t="shared" si="21"/>
        <v>28308000</v>
      </c>
      <c r="V102" s="564"/>
      <c r="W102" s="554"/>
      <c r="X102" s="553"/>
      <c r="Y102" s="552"/>
      <c r="Z102" s="555"/>
      <c r="AA102" s="553"/>
      <c r="AB102" s="552"/>
      <c r="AC102" s="674"/>
      <c r="AD102" s="673"/>
      <c r="AE102" s="673"/>
      <c r="AF102" s="673"/>
      <c r="AG102" s="735"/>
      <c r="AH102" s="735"/>
      <c r="AI102" s="735"/>
      <c r="AJ102" s="735"/>
      <c r="AK102" s="735"/>
      <c r="AL102" s="711"/>
      <c r="AM102" s="745">
        <v>3846857</v>
      </c>
      <c r="AN102" s="745">
        <f>+AM102</f>
        <v>3846857</v>
      </c>
      <c r="AO102" s="745">
        <f>+AN102</f>
        <v>3846857</v>
      </c>
      <c r="AP102" s="745">
        <f>+AO102</f>
        <v>3846857</v>
      </c>
      <c r="AQ102" s="745">
        <f>+AP102</f>
        <v>3846857</v>
      </c>
      <c r="AR102" s="743">
        <f>(AQ102*2)+1</f>
        <v>7693715</v>
      </c>
      <c r="AS102" s="673"/>
    </row>
    <row r="103" spans="1:46" ht="60" x14ac:dyDescent="0.2">
      <c r="A103" s="1129"/>
      <c r="B103" s="1129"/>
      <c r="C103" s="1129"/>
      <c r="D103" s="1129"/>
      <c r="E103" s="1129"/>
      <c r="F103" s="1120"/>
      <c r="G103" s="783" t="s">
        <v>829</v>
      </c>
      <c r="H103" s="857">
        <v>80111600</v>
      </c>
      <c r="I103" s="622" t="s">
        <v>803</v>
      </c>
      <c r="J103" s="620">
        <v>10101</v>
      </c>
      <c r="K103" s="782" t="s">
        <v>602</v>
      </c>
      <c r="L103" s="736" t="s">
        <v>567</v>
      </c>
      <c r="M103" s="736" t="s">
        <v>567</v>
      </c>
      <c r="N103" s="737">
        <v>180</v>
      </c>
      <c r="O103" s="624">
        <v>0</v>
      </c>
      <c r="P103" s="857" t="s">
        <v>639</v>
      </c>
      <c r="Q103" s="855" t="s">
        <v>618</v>
      </c>
      <c r="R103" s="816">
        <v>21216000</v>
      </c>
      <c r="S103" s="824"/>
      <c r="T103" s="824"/>
      <c r="U103" s="815">
        <f t="shared" si="21"/>
        <v>21216000</v>
      </c>
      <c r="V103" s="564"/>
      <c r="W103" s="554"/>
      <c r="X103" s="553"/>
      <c r="Y103" s="552"/>
      <c r="Z103" s="555"/>
      <c r="AA103" s="553"/>
      <c r="AB103" s="552"/>
      <c r="AC103" s="674"/>
      <c r="AD103" s="673"/>
      <c r="AE103" s="673"/>
      <c r="AF103" s="673"/>
      <c r="AG103" s="673">
        <v>3536000</v>
      </c>
      <c r="AH103" s="673">
        <v>3536000</v>
      </c>
      <c r="AI103" s="673">
        <v>3536000</v>
      </c>
      <c r="AJ103" s="673">
        <v>3536000</v>
      </c>
      <c r="AK103" s="673">
        <v>3536000</v>
      </c>
      <c r="AL103" s="711">
        <v>3536000</v>
      </c>
      <c r="AM103" s="673"/>
      <c r="AN103" s="673"/>
      <c r="AO103" s="673"/>
      <c r="AP103" s="673"/>
      <c r="AQ103" s="673"/>
      <c r="AR103" s="743"/>
      <c r="AS103" s="673"/>
      <c r="AT103" s="667" t="b">
        <f t="shared" si="16"/>
        <v>0</v>
      </c>
    </row>
    <row r="104" spans="1:46" ht="24" x14ac:dyDescent="0.2">
      <c r="A104" s="1129"/>
      <c r="B104" s="1129"/>
      <c r="C104" s="1129"/>
      <c r="D104" s="1129"/>
      <c r="E104" s="1129"/>
      <c r="F104" s="1120"/>
      <c r="G104" s="788" t="s">
        <v>758</v>
      </c>
      <c r="H104" s="854">
        <v>93141506</v>
      </c>
      <c r="I104" s="622" t="s">
        <v>803</v>
      </c>
      <c r="J104" s="623">
        <v>10101</v>
      </c>
      <c r="K104" s="787" t="s">
        <v>602</v>
      </c>
      <c r="L104" s="746" t="s">
        <v>109</v>
      </c>
      <c r="M104" s="746" t="s">
        <v>97</v>
      </c>
      <c r="N104" s="562">
        <v>360</v>
      </c>
      <c r="O104" s="631">
        <v>0</v>
      </c>
      <c r="P104" s="747" t="s">
        <v>620</v>
      </c>
      <c r="Q104" s="546" t="s">
        <v>619</v>
      </c>
      <c r="R104" s="816">
        <v>3700000</v>
      </c>
      <c r="S104" s="824"/>
      <c r="T104" s="824"/>
      <c r="U104" s="815">
        <f t="shared" si="21"/>
        <v>3700000</v>
      </c>
      <c r="V104" s="564"/>
      <c r="W104" s="554"/>
      <c r="X104" s="553"/>
      <c r="Y104" s="552"/>
      <c r="Z104" s="555"/>
      <c r="AA104" s="553"/>
      <c r="AB104" s="552"/>
      <c r="AC104" s="674"/>
      <c r="AD104" s="673"/>
      <c r="AE104" s="673"/>
      <c r="AF104" s="673"/>
      <c r="AG104" s="673"/>
      <c r="AH104" s="673"/>
      <c r="AI104" s="673"/>
      <c r="AJ104" s="673">
        <v>3700000</v>
      </c>
      <c r="AK104" s="673"/>
      <c r="AL104" s="711"/>
      <c r="AM104" s="673"/>
      <c r="AN104" s="673"/>
      <c r="AO104" s="673"/>
      <c r="AP104" s="673"/>
      <c r="AQ104" s="673"/>
      <c r="AR104" s="743"/>
      <c r="AS104" s="673"/>
      <c r="AT104" s="667" t="b">
        <f t="shared" si="16"/>
        <v>0</v>
      </c>
    </row>
    <row r="105" spans="1:46" x14ac:dyDescent="0.2">
      <c r="A105" s="675"/>
      <c r="B105" s="675"/>
      <c r="C105" s="675"/>
      <c r="D105" s="675"/>
      <c r="E105" s="675"/>
      <c r="F105" s="681"/>
      <c r="G105" s="682"/>
      <c r="H105" s="683"/>
      <c r="I105" s="684"/>
      <c r="J105" s="683"/>
      <c r="K105" s="683"/>
      <c r="L105" s="683"/>
      <c r="M105" s="683"/>
      <c r="N105" s="676"/>
      <c r="O105" s="676"/>
      <c r="P105" s="676"/>
      <c r="Q105" s="676"/>
      <c r="R105" s="822"/>
      <c r="S105" s="822"/>
      <c r="T105" s="822"/>
      <c r="U105" s="822"/>
      <c r="V105" s="676"/>
    </row>
    <row r="106" spans="1:46" ht="12.75" customHeight="1" x14ac:dyDescent="0.2">
      <c r="A106" s="675"/>
      <c r="B106" s="675"/>
      <c r="C106" s="675"/>
      <c r="D106" s="675"/>
      <c r="E106" s="675"/>
      <c r="F106" s="681"/>
      <c r="G106" s="682"/>
      <c r="H106" s="683"/>
      <c r="I106" s="684"/>
      <c r="J106" s="683"/>
      <c r="K106" s="683"/>
      <c r="L106" s="683"/>
      <c r="M106" s="683"/>
      <c r="N106" s="676"/>
      <c r="O106" s="676"/>
      <c r="P106" s="676"/>
      <c r="Q106" s="676"/>
      <c r="R106" s="822"/>
      <c r="S106" s="822"/>
      <c r="T106" s="822"/>
      <c r="U106" s="822"/>
      <c r="V106" s="676"/>
      <c r="Z106" s="667"/>
    </row>
    <row r="107" spans="1:46" x14ac:dyDescent="0.2">
      <c r="A107" s="675"/>
      <c r="B107" s="675"/>
      <c r="C107" s="675"/>
      <c r="D107" s="675"/>
      <c r="E107" s="675"/>
      <c r="F107" s="681"/>
      <c r="G107" s="682"/>
      <c r="H107" s="683"/>
      <c r="I107" s="684"/>
      <c r="J107" s="683"/>
      <c r="K107" s="683"/>
      <c r="L107" s="683"/>
      <c r="M107" s="683"/>
      <c r="N107" s="676"/>
      <c r="O107" s="676"/>
      <c r="P107" s="676"/>
      <c r="Q107" s="676"/>
      <c r="R107" s="822"/>
      <c r="S107" s="822"/>
      <c r="T107" s="822"/>
      <c r="U107" s="822"/>
      <c r="V107" s="676"/>
      <c r="Z107" s="667"/>
    </row>
    <row r="108" spans="1:46" x14ac:dyDescent="0.2">
      <c r="A108" s="675"/>
      <c r="B108" s="675"/>
      <c r="C108" s="675"/>
      <c r="D108" s="675"/>
      <c r="E108" s="675"/>
      <c r="F108" s="681"/>
      <c r="G108" s="682"/>
      <c r="H108" s="683"/>
      <c r="I108" s="684"/>
      <c r="J108" s="683"/>
      <c r="K108" s="683"/>
      <c r="L108" s="683"/>
      <c r="M108" s="683"/>
      <c r="N108" s="676"/>
      <c r="O108" s="676"/>
      <c r="P108" s="676"/>
      <c r="Q108" s="676"/>
      <c r="R108" s="822"/>
      <c r="S108" s="822"/>
      <c r="T108" s="822"/>
      <c r="U108" s="822"/>
      <c r="V108" s="676"/>
      <c r="Z108" s="667"/>
    </row>
    <row r="109" spans="1:46" x14ac:dyDescent="0.2">
      <c r="A109" s="675"/>
      <c r="B109" s="675"/>
      <c r="C109" s="675"/>
      <c r="D109" s="675"/>
      <c r="E109" s="675"/>
      <c r="F109" s="681"/>
      <c r="G109" s="682"/>
      <c r="H109" s="683"/>
      <c r="I109" s="684"/>
      <c r="J109" s="683"/>
      <c r="K109" s="683"/>
      <c r="L109" s="683"/>
      <c r="M109" s="683"/>
      <c r="N109" s="676"/>
      <c r="O109" s="676"/>
      <c r="P109" s="676"/>
      <c r="Q109" s="676"/>
      <c r="R109" s="822"/>
      <c r="S109" s="822"/>
      <c r="T109" s="822"/>
      <c r="U109" s="822"/>
      <c r="V109" s="676"/>
      <c r="Z109" s="667"/>
    </row>
    <row r="110" spans="1:46" x14ac:dyDescent="0.2">
      <c r="A110" s="675"/>
      <c r="B110" s="675"/>
      <c r="C110" s="675"/>
      <c r="D110" s="675"/>
      <c r="E110" s="675"/>
      <c r="F110" s="681"/>
      <c r="G110" s="682"/>
      <c r="H110" s="683"/>
      <c r="I110" s="684"/>
      <c r="J110" s="683"/>
      <c r="K110" s="683"/>
      <c r="L110" s="683"/>
      <c r="M110" s="683"/>
      <c r="N110" s="676"/>
      <c r="O110" s="676"/>
      <c r="P110" s="676"/>
      <c r="Q110" s="676"/>
      <c r="R110" s="822"/>
      <c r="S110" s="822"/>
      <c r="T110" s="822"/>
      <c r="U110" s="822"/>
      <c r="V110" s="676"/>
      <c r="Z110" s="667"/>
    </row>
    <row r="111" spans="1:46" x14ac:dyDescent="0.2">
      <c r="A111" s="675"/>
      <c r="B111" s="675"/>
      <c r="C111" s="675"/>
      <c r="D111" s="675"/>
      <c r="E111" s="675"/>
      <c r="F111" s="681"/>
      <c r="G111" s="682"/>
      <c r="H111" s="683"/>
      <c r="I111" s="684"/>
      <c r="J111" s="683"/>
      <c r="K111" s="683"/>
      <c r="L111" s="683"/>
      <c r="M111" s="683"/>
      <c r="N111" s="676"/>
      <c r="O111" s="676"/>
      <c r="P111" s="676"/>
      <c r="Q111" s="676"/>
      <c r="R111" s="822"/>
      <c r="S111" s="822"/>
      <c r="T111" s="822"/>
      <c r="U111" s="822"/>
      <c r="V111" s="676"/>
      <c r="Z111" s="667"/>
    </row>
    <row r="112" spans="1:46" x14ac:dyDescent="0.2">
      <c r="A112" s="675"/>
      <c r="B112" s="675"/>
      <c r="C112" s="675"/>
      <c r="D112" s="675"/>
      <c r="E112" s="675"/>
      <c r="F112" s="681"/>
      <c r="G112" s="682"/>
      <c r="H112" s="683"/>
      <c r="I112" s="684"/>
      <c r="J112" s="683"/>
      <c r="K112" s="683"/>
      <c r="L112" s="683"/>
      <c r="M112" s="683"/>
      <c r="N112" s="676"/>
      <c r="O112" s="676"/>
      <c r="P112" s="676"/>
      <c r="Q112" s="676"/>
      <c r="R112" s="822"/>
      <c r="S112" s="822"/>
      <c r="T112" s="822"/>
      <c r="U112" s="822"/>
      <c r="V112" s="676"/>
      <c r="Z112" s="667"/>
    </row>
    <row r="113" spans="1:26" x14ac:dyDescent="0.2">
      <c r="A113" s="675"/>
      <c r="B113" s="675"/>
      <c r="C113" s="675"/>
      <c r="D113" s="675"/>
      <c r="E113" s="675"/>
      <c r="F113" s="681"/>
      <c r="G113" s="682"/>
      <c r="H113" s="683"/>
      <c r="I113" s="684"/>
      <c r="J113" s="683"/>
      <c r="K113" s="683"/>
      <c r="L113" s="683"/>
      <c r="M113" s="683"/>
      <c r="N113" s="676"/>
      <c r="O113" s="676"/>
      <c r="P113" s="676"/>
      <c r="Q113" s="676"/>
      <c r="R113" s="822"/>
      <c r="S113" s="822"/>
      <c r="T113" s="822"/>
      <c r="U113" s="822"/>
      <c r="V113" s="676"/>
      <c r="Z113" s="667"/>
    </row>
    <row r="114" spans="1:26" x14ac:dyDescent="0.2">
      <c r="A114" s="675"/>
      <c r="B114" s="675"/>
      <c r="C114" s="675"/>
      <c r="D114" s="675"/>
      <c r="E114" s="675"/>
      <c r="F114" s="681"/>
      <c r="G114" s="682"/>
      <c r="H114" s="683"/>
      <c r="I114" s="684"/>
      <c r="J114" s="683"/>
      <c r="K114" s="683"/>
      <c r="L114" s="683"/>
      <c r="M114" s="683"/>
      <c r="N114" s="676"/>
      <c r="O114" s="676"/>
      <c r="P114" s="676"/>
      <c r="Q114" s="676"/>
      <c r="R114" s="822"/>
      <c r="S114" s="822"/>
      <c r="T114" s="822"/>
      <c r="U114" s="822"/>
      <c r="V114" s="676"/>
      <c r="Z114" s="667"/>
    </row>
    <row r="115" spans="1:26" x14ac:dyDescent="0.2">
      <c r="A115" s="675"/>
      <c r="B115" s="675"/>
      <c r="C115" s="675"/>
      <c r="D115" s="675"/>
      <c r="E115" s="675"/>
      <c r="F115" s="681"/>
      <c r="G115" s="682"/>
      <c r="H115" s="683"/>
      <c r="I115" s="684"/>
      <c r="J115" s="683"/>
      <c r="K115" s="683"/>
      <c r="L115" s="683"/>
      <c r="M115" s="683"/>
      <c r="N115" s="676"/>
      <c r="O115" s="676"/>
      <c r="P115" s="676"/>
      <c r="Q115" s="676"/>
      <c r="R115" s="822"/>
      <c r="S115" s="822"/>
      <c r="T115" s="822"/>
      <c r="U115" s="822"/>
      <c r="V115" s="676"/>
      <c r="Z115" s="667"/>
    </row>
    <row r="116" spans="1:26" x14ac:dyDescent="0.2">
      <c r="A116" s="675"/>
      <c r="B116" s="675"/>
      <c r="C116" s="675"/>
      <c r="D116" s="675"/>
      <c r="E116" s="675"/>
      <c r="F116" s="681"/>
      <c r="G116" s="682"/>
      <c r="H116" s="683"/>
      <c r="I116" s="684"/>
      <c r="J116" s="683"/>
      <c r="K116" s="683"/>
      <c r="L116" s="683"/>
      <c r="M116" s="683"/>
      <c r="N116" s="676"/>
      <c r="O116" s="676"/>
      <c r="P116" s="676"/>
      <c r="Q116" s="676"/>
      <c r="R116" s="822"/>
      <c r="S116" s="822"/>
      <c r="T116" s="822"/>
      <c r="U116" s="822"/>
      <c r="V116" s="676"/>
      <c r="Z116" s="667"/>
    </row>
    <row r="117" spans="1:26" x14ac:dyDescent="0.2">
      <c r="A117" s="675"/>
      <c r="B117" s="675"/>
      <c r="C117" s="675"/>
      <c r="D117" s="675"/>
      <c r="E117" s="675"/>
      <c r="F117" s="681"/>
      <c r="G117" s="682"/>
      <c r="H117" s="683"/>
      <c r="I117" s="684"/>
      <c r="J117" s="683"/>
      <c r="K117" s="683"/>
      <c r="L117" s="683"/>
      <c r="M117" s="683"/>
      <c r="N117" s="676"/>
      <c r="O117" s="676"/>
      <c r="P117" s="676"/>
      <c r="Q117" s="676"/>
      <c r="R117" s="822"/>
      <c r="S117" s="822"/>
      <c r="T117" s="822"/>
      <c r="U117" s="822"/>
      <c r="V117" s="676"/>
      <c r="Z117" s="667"/>
    </row>
    <row r="118" spans="1:26" ht="12.75" customHeight="1" x14ac:dyDescent="0.2">
      <c r="A118" s="675"/>
      <c r="B118" s="675"/>
      <c r="C118" s="675"/>
      <c r="D118" s="675"/>
      <c r="E118" s="675"/>
      <c r="F118" s="681"/>
      <c r="G118" s="682"/>
      <c r="H118" s="683"/>
      <c r="I118" s="684"/>
      <c r="J118" s="683"/>
      <c r="K118" s="683"/>
      <c r="L118" s="683"/>
      <c r="M118" s="683"/>
      <c r="N118" s="676"/>
      <c r="O118" s="676"/>
      <c r="P118" s="676"/>
      <c r="Q118" s="676"/>
      <c r="R118" s="822"/>
      <c r="S118" s="822"/>
      <c r="T118" s="822"/>
      <c r="U118" s="822"/>
      <c r="V118" s="676"/>
      <c r="Z118" s="667"/>
    </row>
    <row r="119" spans="1:26" x14ac:dyDescent="0.2">
      <c r="A119" s="675"/>
      <c r="B119" s="675"/>
      <c r="C119" s="675"/>
      <c r="D119" s="675"/>
      <c r="E119" s="675"/>
      <c r="F119" s="681"/>
      <c r="G119" s="682"/>
      <c r="H119" s="683"/>
      <c r="I119" s="684"/>
      <c r="J119" s="683"/>
      <c r="K119" s="683"/>
      <c r="L119" s="683"/>
      <c r="M119" s="683"/>
      <c r="N119" s="676"/>
      <c r="O119" s="676"/>
      <c r="P119" s="676"/>
      <c r="Q119" s="676"/>
      <c r="R119" s="822"/>
      <c r="S119" s="822"/>
      <c r="T119" s="822"/>
      <c r="U119" s="822"/>
      <c r="V119" s="676"/>
      <c r="Z119" s="667"/>
    </row>
    <row r="120" spans="1:26" ht="12.75" customHeight="1" x14ac:dyDescent="0.2">
      <c r="A120" s="675"/>
      <c r="B120" s="675"/>
      <c r="C120" s="675"/>
      <c r="D120" s="675"/>
      <c r="E120" s="675"/>
      <c r="F120" s="681"/>
      <c r="G120" s="682"/>
      <c r="H120" s="683"/>
      <c r="I120" s="684"/>
      <c r="J120" s="683"/>
      <c r="K120" s="683"/>
      <c r="L120" s="683"/>
      <c r="M120" s="683"/>
      <c r="N120" s="676"/>
      <c r="O120" s="676"/>
      <c r="P120" s="676"/>
      <c r="Q120" s="676"/>
      <c r="R120" s="822"/>
      <c r="S120" s="822"/>
      <c r="T120" s="822"/>
      <c r="U120" s="822"/>
      <c r="V120" s="676"/>
      <c r="Z120" s="667"/>
    </row>
    <row r="121" spans="1:26" x14ac:dyDescent="0.2">
      <c r="A121" s="675"/>
      <c r="B121" s="675"/>
      <c r="C121" s="675"/>
      <c r="D121" s="675"/>
      <c r="E121" s="675"/>
      <c r="F121" s="681"/>
      <c r="G121" s="682"/>
      <c r="H121" s="683"/>
      <c r="I121" s="684"/>
      <c r="J121" s="683"/>
      <c r="K121" s="683"/>
      <c r="L121" s="683"/>
      <c r="M121" s="683"/>
      <c r="N121" s="676"/>
      <c r="O121" s="676"/>
      <c r="P121" s="676"/>
      <c r="Q121" s="676"/>
      <c r="R121" s="822"/>
      <c r="S121" s="822"/>
      <c r="T121" s="822"/>
      <c r="U121" s="822"/>
      <c r="V121" s="676"/>
      <c r="Z121" s="667"/>
    </row>
    <row r="122" spans="1:26" x14ac:dyDescent="0.2">
      <c r="A122" s="675"/>
      <c r="B122" s="675"/>
      <c r="C122" s="675"/>
      <c r="D122" s="675"/>
      <c r="E122" s="675"/>
      <c r="F122" s="681"/>
      <c r="G122" s="682"/>
      <c r="H122" s="683"/>
      <c r="I122" s="684"/>
      <c r="J122" s="683"/>
      <c r="K122" s="683"/>
      <c r="L122" s="683"/>
      <c r="M122" s="683"/>
      <c r="N122" s="676"/>
      <c r="O122" s="676"/>
      <c r="P122" s="676"/>
      <c r="Q122" s="676"/>
      <c r="R122" s="822"/>
      <c r="S122" s="822"/>
      <c r="T122" s="822"/>
      <c r="U122" s="822"/>
      <c r="V122" s="676"/>
      <c r="Z122" s="667"/>
    </row>
    <row r="123" spans="1:26" ht="12.75" customHeight="1" x14ac:dyDescent="0.2">
      <c r="A123" s="675"/>
      <c r="B123" s="675"/>
      <c r="C123" s="675"/>
      <c r="D123" s="675"/>
      <c r="E123" s="675"/>
      <c r="F123" s="681"/>
      <c r="G123" s="682"/>
      <c r="H123" s="683"/>
      <c r="I123" s="684"/>
      <c r="J123" s="683"/>
      <c r="K123" s="683"/>
      <c r="L123" s="683"/>
      <c r="M123" s="683"/>
      <c r="N123" s="676"/>
      <c r="O123" s="676"/>
      <c r="P123" s="676"/>
      <c r="Q123" s="676"/>
      <c r="R123" s="822"/>
      <c r="S123" s="822"/>
      <c r="T123" s="822"/>
      <c r="U123" s="822"/>
      <c r="V123" s="676"/>
      <c r="Z123" s="667"/>
    </row>
    <row r="124" spans="1:26" ht="12.75" customHeight="1" x14ac:dyDescent="0.2">
      <c r="A124" s="675"/>
      <c r="B124" s="675"/>
      <c r="C124" s="675"/>
      <c r="D124" s="675"/>
      <c r="E124" s="675"/>
      <c r="F124" s="681"/>
      <c r="G124" s="682"/>
      <c r="H124" s="683"/>
      <c r="I124" s="684"/>
      <c r="J124" s="683"/>
      <c r="K124" s="683"/>
      <c r="L124" s="683"/>
      <c r="M124" s="683"/>
      <c r="N124" s="676"/>
      <c r="O124" s="676"/>
      <c r="P124" s="676"/>
      <c r="Q124" s="676"/>
      <c r="R124" s="822"/>
      <c r="S124" s="822"/>
      <c r="T124" s="822"/>
      <c r="U124" s="822"/>
      <c r="V124" s="676"/>
      <c r="Z124" s="667"/>
    </row>
    <row r="125" spans="1:26" x14ac:dyDescent="0.2">
      <c r="A125" s="675"/>
      <c r="B125" s="675"/>
      <c r="C125" s="675"/>
      <c r="D125" s="675"/>
      <c r="E125" s="675"/>
      <c r="F125" s="681"/>
      <c r="G125" s="682"/>
      <c r="H125" s="683"/>
      <c r="I125" s="684"/>
      <c r="J125" s="683"/>
      <c r="K125" s="683"/>
      <c r="L125" s="683"/>
      <c r="M125" s="683"/>
      <c r="N125" s="676"/>
      <c r="O125" s="676"/>
      <c r="P125" s="676"/>
      <c r="Q125" s="676"/>
      <c r="R125" s="822"/>
      <c r="S125" s="822"/>
      <c r="T125" s="822"/>
      <c r="U125" s="822"/>
      <c r="V125" s="676"/>
      <c r="Z125" s="667"/>
    </row>
    <row r="126" spans="1:26" x14ac:dyDescent="0.2">
      <c r="A126" s="675"/>
      <c r="B126" s="675"/>
      <c r="C126" s="675"/>
      <c r="D126" s="675"/>
      <c r="E126" s="675"/>
      <c r="F126" s="681"/>
      <c r="G126" s="682"/>
      <c r="H126" s="683"/>
      <c r="I126" s="684"/>
      <c r="J126" s="683"/>
      <c r="K126" s="683"/>
      <c r="L126" s="683"/>
      <c r="M126" s="683"/>
      <c r="N126" s="676"/>
      <c r="O126" s="676"/>
      <c r="P126" s="676"/>
      <c r="Q126" s="676"/>
      <c r="R126" s="822"/>
      <c r="S126" s="822"/>
      <c r="T126" s="822"/>
      <c r="U126" s="822"/>
      <c r="V126" s="676"/>
      <c r="Z126" s="667"/>
    </row>
    <row r="127" spans="1:26" x14ac:dyDescent="0.2">
      <c r="A127" s="675"/>
      <c r="B127" s="675"/>
      <c r="C127" s="675"/>
      <c r="D127" s="675"/>
      <c r="E127" s="675"/>
      <c r="F127" s="681"/>
      <c r="G127" s="682"/>
      <c r="H127" s="683"/>
      <c r="I127" s="684"/>
      <c r="J127" s="683"/>
      <c r="K127" s="683"/>
      <c r="L127" s="683"/>
      <c r="M127" s="683"/>
      <c r="N127" s="676"/>
      <c r="O127" s="676"/>
      <c r="P127" s="676"/>
      <c r="Q127" s="676"/>
      <c r="R127" s="822"/>
      <c r="S127" s="822"/>
      <c r="T127" s="822"/>
      <c r="U127" s="822"/>
      <c r="V127" s="676"/>
      <c r="Z127" s="667"/>
    </row>
    <row r="128" spans="1:26" x14ac:dyDescent="0.2">
      <c r="A128" s="675"/>
      <c r="B128" s="675"/>
      <c r="C128" s="675"/>
      <c r="D128" s="675"/>
      <c r="E128" s="675"/>
      <c r="F128" s="681"/>
      <c r="G128" s="682"/>
      <c r="H128" s="683"/>
      <c r="I128" s="684"/>
      <c r="J128" s="683"/>
      <c r="K128" s="683"/>
      <c r="L128" s="683"/>
      <c r="M128" s="683"/>
      <c r="N128" s="676"/>
      <c r="O128" s="676"/>
      <c r="P128" s="676"/>
      <c r="Q128" s="676"/>
      <c r="R128" s="822"/>
      <c r="S128" s="822"/>
      <c r="T128" s="822"/>
      <c r="U128" s="822"/>
      <c r="V128" s="676"/>
      <c r="Z128" s="667"/>
    </row>
    <row r="129" spans="1:26" x14ac:dyDescent="0.2">
      <c r="A129" s="675"/>
      <c r="B129" s="675"/>
      <c r="C129" s="675"/>
      <c r="D129" s="675"/>
      <c r="E129" s="675"/>
      <c r="F129" s="681"/>
      <c r="G129" s="682"/>
      <c r="H129" s="683"/>
      <c r="I129" s="684"/>
      <c r="J129" s="683"/>
      <c r="K129" s="683"/>
      <c r="L129" s="683"/>
      <c r="M129" s="683"/>
      <c r="N129" s="676"/>
      <c r="O129" s="676"/>
      <c r="P129" s="676"/>
      <c r="Q129" s="676"/>
      <c r="R129" s="822"/>
      <c r="S129" s="822"/>
      <c r="T129" s="822"/>
      <c r="U129" s="822"/>
      <c r="V129" s="676"/>
      <c r="Z129" s="667"/>
    </row>
    <row r="130" spans="1:26" ht="12.75" customHeight="1" x14ac:dyDescent="0.2">
      <c r="A130" s="675"/>
      <c r="B130" s="675"/>
      <c r="C130" s="675"/>
      <c r="D130" s="675"/>
      <c r="E130" s="675"/>
      <c r="F130" s="681"/>
      <c r="G130" s="682"/>
      <c r="H130" s="683"/>
      <c r="I130" s="684"/>
      <c r="J130" s="683"/>
      <c r="K130" s="683"/>
      <c r="L130" s="683"/>
      <c r="M130" s="683"/>
      <c r="N130" s="676"/>
      <c r="O130" s="676"/>
      <c r="P130" s="676"/>
      <c r="Q130" s="676"/>
      <c r="R130" s="822"/>
      <c r="S130" s="822"/>
      <c r="T130" s="822"/>
      <c r="U130" s="822"/>
      <c r="V130" s="676"/>
      <c r="Z130" s="667"/>
    </row>
    <row r="131" spans="1:26" x14ac:dyDescent="0.2">
      <c r="A131" s="675"/>
      <c r="B131" s="675"/>
      <c r="C131" s="675"/>
      <c r="D131" s="675"/>
      <c r="E131" s="675"/>
      <c r="F131" s="681"/>
      <c r="G131" s="682"/>
      <c r="H131" s="683"/>
      <c r="I131" s="684"/>
      <c r="J131" s="683"/>
      <c r="K131" s="683"/>
      <c r="L131" s="683"/>
      <c r="M131" s="683"/>
      <c r="N131" s="676"/>
      <c r="O131" s="676"/>
      <c r="P131" s="676"/>
      <c r="Q131" s="676"/>
      <c r="R131" s="822"/>
      <c r="S131" s="822"/>
      <c r="T131" s="822"/>
      <c r="U131" s="822"/>
      <c r="V131" s="676"/>
      <c r="Z131" s="667"/>
    </row>
    <row r="132" spans="1:26" x14ac:dyDescent="0.2">
      <c r="A132" s="675"/>
      <c r="B132" s="675"/>
      <c r="C132" s="675"/>
      <c r="D132" s="675"/>
      <c r="E132" s="675"/>
      <c r="F132" s="681"/>
      <c r="G132" s="682"/>
      <c r="H132" s="683"/>
      <c r="I132" s="684"/>
      <c r="J132" s="683"/>
      <c r="K132" s="683"/>
      <c r="L132" s="683"/>
      <c r="M132" s="683"/>
      <c r="N132" s="676"/>
      <c r="O132" s="676"/>
      <c r="P132" s="676"/>
      <c r="Q132" s="676"/>
      <c r="R132" s="822"/>
      <c r="S132" s="822"/>
      <c r="T132" s="822"/>
      <c r="U132" s="822"/>
      <c r="V132" s="676"/>
      <c r="Z132" s="667"/>
    </row>
    <row r="133" spans="1:26" x14ac:dyDescent="0.2">
      <c r="A133" s="675"/>
      <c r="B133" s="675"/>
      <c r="C133" s="675"/>
      <c r="D133" s="675"/>
      <c r="E133" s="675"/>
      <c r="F133" s="681"/>
      <c r="G133" s="682"/>
      <c r="H133" s="683"/>
      <c r="I133" s="684"/>
      <c r="J133" s="683"/>
      <c r="K133" s="683"/>
      <c r="L133" s="683"/>
      <c r="M133" s="683"/>
      <c r="N133" s="676"/>
      <c r="O133" s="676"/>
      <c r="P133" s="676"/>
      <c r="Q133" s="676"/>
      <c r="R133" s="822"/>
      <c r="S133" s="822"/>
      <c r="T133" s="822"/>
      <c r="U133" s="822"/>
      <c r="V133" s="676"/>
      <c r="Z133" s="667"/>
    </row>
    <row r="134" spans="1:26" x14ac:dyDescent="0.2">
      <c r="A134" s="675"/>
      <c r="B134" s="675"/>
      <c r="C134" s="675"/>
      <c r="D134" s="675"/>
      <c r="E134" s="675"/>
      <c r="F134" s="681"/>
      <c r="G134" s="682"/>
      <c r="H134" s="683"/>
      <c r="I134" s="684"/>
      <c r="J134" s="683"/>
      <c r="K134" s="683"/>
      <c r="L134" s="683"/>
      <c r="M134" s="683"/>
      <c r="N134" s="676"/>
      <c r="O134" s="676"/>
      <c r="P134" s="676"/>
      <c r="Q134" s="676"/>
      <c r="R134" s="822"/>
      <c r="S134" s="822"/>
      <c r="T134" s="822"/>
      <c r="U134" s="822"/>
      <c r="V134" s="676"/>
      <c r="Z134" s="667"/>
    </row>
    <row r="135" spans="1:26" ht="12.75" customHeight="1" x14ac:dyDescent="0.2">
      <c r="A135" s="675"/>
      <c r="B135" s="675"/>
      <c r="C135" s="675"/>
      <c r="D135" s="675"/>
      <c r="E135" s="675"/>
      <c r="F135" s="681"/>
      <c r="G135" s="682"/>
      <c r="H135" s="683"/>
      <c r="I135" s="684"/>
      <c r="J135" s="683"/>
      <c r="K135" s="683"/>
      <c r="L135" s="683"/>
      <c r="M135" s="683"/>
      <c r="N135" s="676"/>
      <c r="O135" s="676"/>
      <c r="P135" s="676"/>
      <c r="Q135" s="676"/>
      <c r="R135" s="822"/>
      <c r="S135" s="822"/>
      <c r="T135" s="822"/>
      <c r="U135" s="822"/>
      <c r="V135" s="676"/>
      <c r="Z135" s="667"/>
    </row>
    <row r="136" spans="1:26" x14ac:dyDescent="0.2">
      <c r="A136" s="675"/>
      <c r="B136" s="675"/>
      <c r="C136" s="675"/>
      <c r="D136" s="675"/>
      <c r="E136" s="675"/>
      <c r="F136" s="681"/>
      <c r="G136" s="682"/>
      <c r="H136" s="683"/>
      <c r="I136" s="684"/>
      <c r="J136" s="683"/>
      <c r="K136" s="683"/>
      <c r="L136" s="683"/>
      <c r="M136" s="683"/>
      <c r="N136" s="676"/>
      <c r="O136" s="676"/>
      <c r="P136" s="676"/>
      <c r="Q136" s="676"/>
      <c r="R136" s="822"/>
      <c r="S136" s="822"/>
      <c r="T136" s="822"/>
      <c r="U136" s="822"/>
      <c r="V136" s="676"/>
      <c r="Z136" s="667"/>
    </row>
    <row r="137" spans="1:26" x14ac:dyDescent="0.2">
      <c r="A137" s="675"/>
      <c r="B137" s="675"/>
      <c r="C137" s="675"/>
      <c r="D137" s="675"/>
      <c r="E137" s="675"/>
      <c r="F137" s="681"/>
      <c r="G137" s="682"/>
      <c r="H137" s="683"/>
      <c r="I137" s="684"/>
      <c r="J137" s="683"/>
      <c r="K137" s="683"/>
      <c r="L137" s="683"/>
      <c r="M137" s="683"/>
      <c r="N137" s="676"/>
      <c r="O137" s="676"/>
      <c r="P137" s="676"/>
      <c r="Q137" s="676"/>
      <c r="R137" s="822"/>
      <c r="S137" s="822"/>
      <c r="T137" s="822"/>
      <c r="U137" s="822"/>
      <c r="V137" s="676"/>
      <c r="Z137" s="667"/>
    </row>
    <row r="138" spans="1:26" x14ac:dyDescent="0.2">
      <c r="A138" s="675"/>
      <c r="B138" s="675"/>
      <c r="C138" s="675"/>
      <c r="D138" s="675"/>
      <c r="E138" s="675"/>
      <c r="F138" s="681"/>
      <c r="G138" s="682"/>
      <c r="H138" s="683"/>
      <c r="I138" s="684"/>
      <c r="J138" s="683"/>
      <c r="K138" s="683"/>
      <c r="L138" s="683"/>
      <c r="M138" s="683"/>
      <c r="N138" s="676"/>
      <c r="O138" s="676"/>
      <c r="P138" s="676"/>
      <c r="Q138" s="676"/>
      <c r="R138" s="822"/>
      <c r="S138" s="822"/>
      <c r="T138" s="822"/>
      <c r="U138" s="822"/>
      <c r="V138" s="676"/>
      <c r="Z138" s="667"/>
    </row>
    <row r="139" spans="1:26" ht="12.75" customHeight="1" x14ac:dyDescent="0.2">
      <c r="A139" s="675"/>
      <c r="B139" s="675"/>
      <c r="C139" s="675"/>
      <c r="D139" s="675"/>
      <c r="E139" s="675"/>
      <c r="F139" s="681"/>
      <c r="G139" s="682"/>
      <c r="H139" s="683"/>
      <c r="I139" s="684"/>
      <c r="J139" s="683"/>
      <c r="K139" s="683"/>
      <c r="L139" s="683"/>
      <c r="M139" s="683"/>
      <c r="N139" s="676"/>
      <c r="O139" s="676"/>
      <c r="P139" s="676"/>
      <c r="Q139" s="676"/>
      <c r="R139" s="822"/>
      <c r="S139" s="822"/>
      <c r="T139" s="822"/>
      <c r="U139" s="822"/>
      <c r="V139" s="676"/>
      <c r="Z139" s="667"/>
    </row>
    <row r="140" spans="1:26" x14ac:dyDescent="0.2">
      <c r="A140" s="675"/>
      <c r="B140" s="675"/>
      <c r="C140" s="675"/>
      <c r="D140" s="675"/>
      <c r="E140" s="675"/>
      <c r="F140" s="681"/>
      <c r="G140" s="682"/>
      <c r="H140" s="683"/>
      <c r="I140" s="684"/>
      <c r="J140" s="683"/>
      <c r="K140" s="683"/>
      <c r="L140" s="683"/>
      <c r="M140" s="683"/>
      <c r="N140" s="676"/>
      <c r="O140" s="676"/>
      <c r="P140" s="676"/>
      <c r="Q140" s="676"/>
      <c r="R140" s="822"/>
      <c r="S140" s="822"/>
      <c r="T140" s="822"/>
      <c r="U140" s="822"/>
      <c r="V140" s="676"/>
      <c r="Z140" s="667"/>
    </row>
    <row r="141" spans="1:26" x14ac:dyDescent="0.2">
      <c r="A141" s="675"/>
      <c r="B141" s="675"/>
      <c r="C141" s="675"/>
      <c r="D141" s="675"/>
      <c r="E141" s="675"/>
      <c r="F141" s="681"/>
      <c r="G141" s="682"/>
      <c r="H141" s="683"/>
      <c r="I141" s="684"/>
      <c r="J141" s="683"/>
      <c r="K141" s="683"/>
      <c r="L141" s="683"/>
      <c r="M141" s="683"/>
      <c r="N141" s="676"/>
      <c r="O141" s="676"/>
      <c r="P141" s="676"/>
      <c r="Q141" s="676"/>
      <c r="R141" s="822"/>
      <c r="S141" s="822"/>
      <c r="T141" s="822"/>
      <c r="U141" s="822"/>
      <c r="V141" s="676"/>
      <c r="Z141" s="667"/>
    </row>
    <row r="142" spans="1:26" x14ac:dyDescent="0.2">
      <c r="A142" s="675"/>
      <c r="B142" s="675"/>
      <c r="C142" s="675"/>
      <c r="D142" s="675"/>
      <c r="E142" s="675"/>
      <c r="F142" s="681"/>
      <c r="G142" s="682"/>
      <c r="H142" s="683"/>
      <c r="I142" s="684"/>
      <c r="J142" s="683"/>
      <c r="K142" s="683"/>
      <c r="L142" s="683"/>
      <c r="M142" s="683"/>
      <c r="N142" s="676"/>
      <c r="O142" s="676"/>
      <c r="P142" s="676"/>
      <c r="Q142" s="676"/>
      <c r="R142" s="822"/>
      <c r="S142" s="822"/>
      <c r="T142" s="822"/>
      <c r="U142" s="822"/>
      <c r="V142" s="676"/>
      <c r="Z142" s="667"/>
    </row>
    <row r="143" spans="1:26" ht="12.75" customHeight="1" x14ac:dyDescent="0.2">
      <c r="A143" s="675"/>
      <c r="B143" s="675"/>
      <c r="C143" s="675"/>
      <c r="D143" s="675"/>
      <c r="E143" s="675"/>
      <c r="F143" s="681"/>
      <c r="G143" s="682"/>
      <c r="H143" s="683"/>
      <c r="I143" s="684"/>
      <c r="J143" s="683"/>
      <c r="K143" s="683"/>
      <c r="L143" s="683"/>
      <c r="M143" s="683"/>
      <c r="N143" s="676"/>
      <c r="O143" s="676"/>
      <c r="P143" s="676"/>
      <c r="Q143" s="676"/>
      <c r="R143" s="822"/>
      <c r="S143" s="822"/>
      <c r="T143" s="822"/>
      <c r="U143" s="822"/>
      <c r="V143" s="676"/>
      <c r="Z143" s="667"/>
    </row>
    <row r="144" spans="1:26" x14ac:dyDescent="0.2">
      <c r="A144" s="675"/>
      <c r="B144" s="675"/>
      <c r="C144" s="675"/>
      <c r="D144" s="675"/>
      <c r="E144" s="675"/>
      <c r="F144" s="681"/>
      <c r="G144" s="682"/>
      <c r="H144" s="683"/>
      <c r="I144" s="684"/>
      <c r="J144" s="683"/>
      <c r="K144" s="683"/>
      <c r="L144" s="683"/>
      <c r="M144" s="683"/>
      <c r="N144" s="676"/>
      <c r="O144" s="676"/>
      <c r="P144" s="676"/>
      <c r="Q144" s="676"/>
      <c r="R144" s="822"/>
      <c r="S144" s="822"/>
      <c r="T144" s="822"/>
      <c r="U144" s="822"/>
      <c r="V144" s="676"/>
      <c r="Z144" s="667"/>
    </row>
    <row r="145" spans="1:26" x14ac:dyDescent="0.2">
      <c r="A145" s="675"/>
      <c r="B145" s="675"/>
      <c r="C145" s="675"/>
      <c r="D145" s="675"/>
      <c r="E145" s="675"/>
      <c r="F145" s="681"/>
      <c r="G145" s="682"/>
      <c r="H145" s="683"/>
      <c r="I145" s="684"/>
      <c r="J145" s="683"/>
      <c r="K145" s="683"/>
      <c r="L145" s="683"/>
      <c r="M145" s="683"/>
      <c r="N145" s="676"/>
      <c r="O145" s="676"/>
      <c r="P145" s="676"/>
      <c r="Q145" s="676"/>
      <c r="R145" s="822"/>
      <c r="S145" s="822"/>
      <c r="T145" s="822"/>
      <c r="U145" s="822"/>
      <c r="V145" s="676"/>
      <c r="Z145" s="667"/>
    </row>
    <row r="146" spans="1:26" ht="12.75" customHeight="1" x14ac:dyDescent="0.2">
      <c r="A146" s="675"/>
      <c r="B146" s="675"/>
      <c r="C146" s="675"/>
      <c r="D146" s="675"/>
      <c r="E146" s="675"/>
      <c r="F146" s="681"/>
      <c r="G146" s="682"/>
      <c r="H146" s="683"/>
      <c r="I146" s="684"/>
      <c r="J146" s="683"/>
      <c r="K146" s="683"/>
      <c r="L146" s="683"/>
      <c r="M146" s="683"/>
      <c r="N146" s="676"/>
      <c r="O146" s="676"/>
      <c r="P146" s="676"/>
      <c r="Q146" s="676"/>
      <c r="R146" s="822"/>
      <c r="S146" s="822"/>
      <c r="T146" s="822"/>
      <c r="U146" s="822"/>
      <c r="V146" s="676"/>
      <c r="Z146" s="667"/>
    </row>
    <row r="147" spans="1:26" x14ac:dyDescent="0.2">
      <c r="A147" s="675"/>
      <c r="B147" s="675"/>
      <c r="C147" s="675"/>
      <c r="D147" s="675"/>
      <c r="E147" s="675"/>
      <c r="F147" s="681"/>
      <c r="G147" s="682"/>
      <c r="H147" s="683"/>
      <c r="I147" s="684"/>
      <c r="J147" s="683"/>
      <c r="K147" s="683"/>
      <c r="L147" s="683"/>
      <c r="M147" s="683"/>
      <c r="N147" s="676"/>
      <c r="O147" s="676"/>
      <c r="P147" s="676"/>
      <c r="Q147" s="676"/>
      <c r="R147" s="822"/>
      <c r="S147" s="822"/>
      <c r="T147" s="822"/>
      <c r="U147" s="822"/>
      <c r="V147" s="676"/>
      <c r="Z147" s="667"/>
    </row>
    <row r="148" spans="1:26" x14ac:dyDescent="0.2">
      <c r="A148" s="675"/>
      <c r="B148" s="675"/>
      <c r="C148" s="675"/>
      <c r="D148" s="675"/>
      <c r="E148" s="675"/>
      <c r="F148" s="681"/>
      <c r="G148" s="682"/>
      <c r="H148" s="683"/>
      <c r="I148" s="684"/>
      <c r="J148" s="683"/>
      <c r="K148" s="683"/>
      <c r="L148" s="683"/>
      <c r="M148" s="683"/>
      <c r="N148" s="676"/>
      <c r="O148" s="676"/>
      <c r="P148" s="676"/>
      <c r="Q148" s="676"/>
      <c r="R148" s="822"/>
      <c r="S148" s="822"/>
      <c r="T148" s="822"/>
      <c r="U148" s="822"/>
      <c r="V148" s="676"/>
      <c r="Z148" s="667"/>
    </row>
    <row r="149" spans="1:26" x14ac:dyDescent="0.2">
      <c r="A149" s="675"/>
      <c r="B149" s="675"/>
      <c r="C149" s="675"/>
      <c r="D149" s="675"/>
      <c r="E149" s="675"/>
      <c r="F149" s="681"/>
      <c r="G149" s="682"/>
      <c r="H149" s="683"/>
      <c r="I149" s="684"/>
      <c r="J149" s="683"/>
      <c r="K149" s="683"/>
      <c r="L149" s="683"/>
      <c r="M149" s="683"/>
      <c r="N149" s="676"/>
      <c r="O149" s="676"/>
      <c r="P149" s="676"/>
      <c r="Q149" s="676"/>
      <c r="R149" s="822"/>
      <c r="S149" s="822"/>
      <c r="T149" s="822"/>
      <c r="U149" s="822"/>
      <c r="V149" s="676"/>
      <c r="Z149" s="667"/>
    </row>
    <row r="150" spans="1:26" x14ac:dyDescent="0.2">
      <c r="A150" s="675"/>
      <c r="B150" s="675"/>
      <c r="C150" s="675"/>
      <c r="D150" s="675"/>
      <c r="E150" s="675"/>
      <c r="F150" s="681"/>
      <c r="G150" s="682"/>
      <c r="H150" s="683"/>
      <c r="I150" s="684"/>
      <c r="J150" s="683"/>
      <c r="K150" s="683"/>
      <c r="L150" s="683"/>
      <c r="M150" s="683"/>
      <c r="N150" s="676"/>
      <c r="O150" s="676"/>
      <c r="P150" s="676"/>
      <c r="Q150" s="676"/>
      <c r="R150" s="822"/>
      <c r="S150" s="822"/>
      <c r="T150" s="822"/>
      <c r="U150" s="822"/>
      <c r="V150" s="676"/>
      <c r="Z150" s="667"/>
    </row>
    <row r="151" spans="1:26" ht="12.75" customHeight="1" x14ac:dyDescent="0.2">
      <c r="A151" s="675"/>
      <c r="B151" s="675"/>
      <c r="C151" s="675"/>
      <c r="D151" s="675"/>
      <c r="E151" s="675"/>
      <c r="F151" s="681"/>
      <c r="G151" s="682"/>
      <c r="H151" s="683"/>
      <c r="I151" s="684"/>
      <c r="J151" s="683"/>
      <c r="K151" s="683"/>
      <c r="L151" s="683"/>
      <c r="M151" s="683"/>
      <c r="N151" s="676"/>
      <c r="O151" s="676"/>
      <c r="P151" s="676"/>
      <c r="Q151" s="676"/>
      <c r="R151" s="822"/>
      <c r="S151" s="822"/>
      <c r="T151" s="822"/>
      <c r="U151" s="822"/>
      <c r="V151" s="676"/>
      <c r="Z151" s="667"/>
    </row>
    <row r="152" spans="1:26" x14ac:dyDescent="0.2">
      <c r="A152" s="675"/>
      <c r="B152" s="675"/>
      <c r="C152" s="675"/>
      <c r="D152" s="675"/>
      <c r="E152" s="675"/>
      <c r="F152" s="681"/>
      <c r="G152" s="682"/>
      <c r="H152" s="683"/>
      <c r="I152" s="684"/>
      <c r="J152" s="683"/>
      <c r="K152" s="683"/>
      <c r="L152" s="683"/>
      <c r="M152" s="683"/>
      <c r="N152" s="676"/>
      <c r="O152" s="676"/>
      <c r="P152" s="676"/>
      <c r="Q152" s="676"/>
      <c r="R152" s="822"/>
      <c r="S152" s="822"/>
      <c r="T152" s="822"/>
      <c r="U152" s="822"/>
      <c r="V152" s="676"/>
      <c r="Z152" s="667"/>
    </row>
    <row r="153" spans="1:26" ht="12.75" customHeight="1" x14ac:dyDescent="0.2">
      <c r="A153" s="675"/>
      <c r="B153" s="675"/>
      <c r="C153" s="675"/>
      <c r="D153" s="675"/>
      <c r="E153" s="675"/>
      <c r="F153" s="681"/>
      <c r="G153" s="682"/>
      <c r="H153" s="683"/>
      <c r="I153" s="684"/>
      <c r="J153" s="683"/>
      <c r="K153" s="683"/>
      <c r="L153" s="683"/>
      <c r="M153" s="683"/>
      <c r="N153" s="676"/>
      <c r="O153" s="676"/>
      <c r="P153" s="676"/>
      <c r="Q153" s="676"/>
      <c r="R153" s="822"/>
      <c r="S153" s="822"/>
      <c r="T153" s="822"/>
      <c r="U153" s="822"/>
      <c r="V153" s="676"/>
      <c r="Z153" s="667"/>
    </row>
    <row r="154" spans="1:26" x14ac:dyDescent="0.2">
      <c r="A154" s="675"/>
      <c r="B154" s="675"/>
      <c r="C154" s="675"/>
      <c r="D154" s="675"/>
      <c r="E154" s="675"/>
      <c r="F154" s="681"/>
      <c r="G154" s="682"/>
      <c r="H154" s="683"/>
      <c r="I154" s="684"/>
      <c r="J154" s="683"/>
      <c r="K154" s="683"/>
      <c r="L154" s="683"/>
      <c r="M154" s="683"/>
      <c r="N154" s="676"/>
      <c r="O154" s="676"/>
      <c r="P154" s="676"/>
      <c r="Q154" s="676"/>
      <c r="R154" s="822"/>
      <c r="S154" s="822"/>
      <c r="T154" s="822"/>
      <c r="U154" s="822"/>
      <c r="V154" s="676"/>
      <c r="Z154" s="667"/>
    </row>
    <row r="155" spans="1:26" x14ac:dyDescent="0.2">
      <c r="A155" s="675"/>
      <c r="B155" s="675"/>
      <c r="C155" s="675"/>
      <c r="D155" s="675"/>
      <c r="E155" s="675"/>
      <c r="F155" s="681"/>
      <c r="G155" s="682"/>
      <c r="H155" s="683"/>
      <c r="I155" s="684"/>
      <c r="J155" s="683"/>
      <c r="K155" s="683"/>
      <c r="L155" s="683"/>
      <c r="M155" s="683"/>
      <c r="N155" s="676"/>
      <c r="O155" s="676"/>
      <c r="P155" s="676"/>
      <c r="Q155" s="676"/>
      <c r="R155" s="822"/>
      <c r="S155" s="822"/>
      <c r="T155" s="822"/>
      <c r="U155" s="822"/>
      <c r="V155" s="676"/>
      <c r="Z155" s="667"/>
    </row>
    <row r="156" spans="1:26" x14ac:dyDescent="0.2">
      <c r="A156" s="675"/>
      <c r="B156" s="675"/>
      <c r="C156" s="675"/>
      <c r="D156" s="675"/>
      <c r="E156" s="675"/>
      <c r="F156" s="681"/>
      <c r="G156" s="682"/>
      <c r="H156" s="683"/>
      <c r="I156" s="684"/>
      <c r="J156" s="683"/>
      <c r="K156" s="683"/>
      <c r="L156" s="683"/>
      <c r="M156" s="683"/>
      <c r="N156" s="676"/>
      <c r="O156" s="676"/>
      <c r="P156" s="676"/>
      <c r="Q156" s="676"/>
      <c r="R156" s="822"/>
      <c r="S156" s="822"/>
      <c r="T156" s="822"/>
      <c r="U156" s="822"/>
      <c r="V156" s="676"/>
      <c r="Z156" s="667"/>
    </row>
    <row r="157" spans="1:26" ht="12.75" customHeight="1" x14ac:dyDescent="0.2">
      <c r="A157" s="675"/>
      <c r="B157" s="675"/>
      <c r="C157" s="675"/>
      <c r="D157" s="675"/>
      <c r="E157" s="675"/>
      <c r="F157" s="681"/>
      <c r="G157" s="682"/>
      <c r="H157" s="683"/>
      <c r="I157" s="684"/>
      <c r="J157" s="683"/>
      <c r="K157" s="683"/>
      <c r="L157" s="683"/>
      <c r="M157" s="683"/>
      <c r="N157" s="676"/>
      <c r="O157" s="676"/>
      <c r="P157" s="676"/>
      <c r="Q157" s="676"/>
      <c r="R157" s="822"/>
      <c r="S157" s="822"/>
      <c r="T157" s="822"/>
      <c r="U157" s="822"/>
      <c r="V157" s="676"/>
      <c r="Z157" s="667"/>
    </row>
    <row r="158" spans="1:26" x14ac:dyDescent="0.2">
      <c r="A158" s="675"/>
      <c r="B158" s="675"/>
      <c r="C158" s="675"/>
      <c r="D158" s="675"/>
      <c r="E158" s="675"/>
      <c r="F158" s="681"/>
      <c r="G158" s="682"/>
      <c r="H158" s="683"/>
      <c r="I158" s="684"/>
      <c r="J158" s="683"/>
      <c r="K158" s="683"/>
      <c r="L158" s="683"/>
      <c r="M158" s="683"/>
      <c r="N158" s="676"/>
      <c r="O158" s="676"/>
      <c r="P158" s="676"/>
      <c r="Q158" s="676"/>
      <c r="R158" s="822"/>
      <c r="S158" s="822"/>
      <c r="T158" s="822"/>
      <c r="U158" s="822"/>
      <c r="V158" s="676"/>
      <c r="Z158" s="667"/>
    </row>
    <row r="159" spans="1:26" ht="12.75" customHeight="1" x14ac:dyDescent="0.2">
      <c r="A159" s="675"/>
      <c r="B159" s="675"/>
      <c r="C159" s="675"/>
      <c r="D159" s="675"/>
      <c r="E159" s="675"/>
      <c r="F159" s="681"/>
      <c r="G159" s="682"/>
      <c r="H159" s="683"/>
      <c r="I159" s="684"/>
      <c r="J159" s="683"/>
      <c r="K159" s="683"/>
      <c r="L159" s="683"/>
      <c r="M159" s="683"/>
      <c r="N159" s="676"/>
      <c r="O159" s="676"/>
      <c r="P159" s="676"/>
      <c r="Q159" s="676"/>
      <c r="R159" s="822"/>
      <c r="S159" s="822"/>
      <c r="T159" s="822"/>
      <c r="U159" s="822"/>
      <c r="V159" s="676"/>
      <c r="Z159" s="667"/>
    </row>
    <row r="160" spans="1:26" ht="12.75" customHeight="1" x14ac:dyDescent="0.2">
      <c r="A160" s="675"/>
      <c r="B160" s="675"/>
      <c r="C160" s="675"/>
      <c r="D160" s="675"/>
      <c r="E160" s="675"/>
      <c r="F160" s="681"/>
      <c r="G160" s="682"/>
      <c r="H160" s="683"/>
      <c r="I160" s="684"/>
      <c r="J160" s="683"/>
      <c r="K160" s="683"/>
      <c r="L160" s="683"/>
      <c r="M160" s="683"/>
      <c r="N160" s="676"/>
      <c r="O160" s="676"/>
      <c r="P160" s="676"/>
      <c r="Q160" s="676"/>
      <c r="R160" s="822"/>
      <c r="S160" s="822"/>
      <c r="T160" s="822"/>
      <c r="U160" s="822"/>
      <c r="V160" s="676"/>
      <c r="Z160" s="667"/>
    </row>
    <row r="161" spans="1:26" x14ac:dyDescent="0.2">
      <c r="A161" s="675"/>
      <c r="B161" s="675"/>
      <c r="C161" s="675"/>
      <c r="D161" s="675"/>
      <c r="E161" s="675"/>
      <c r="F161" s="681"/>
      <c r="G161" s="682"/>
      <c r="H161" s="683"/>
      <c r="I161" s="684"/>
      <c r="J161" s="683"/>
      <c r="K161" s="683"/>
      <c r="L161" s="683"/>
      <c r="M161" s="683"/>
      <c r="N161" s="676"/>
      <c r="O161" s="676"/>
      <c r="P161" s="676"/>
      <c r="Q161" s="676"/>
      <c r="R161" s="822"/>
      <c r="S161" s="822"/>
      <c r="T161" s="822"/>
      <c r="U161" s="822"/>
      <c r="V161" s="676"/>
      <c r="Z161" s="667"/>
    </row>
    <row r="162" spans="1:26" ht="12.75" customHeight="1" x14ac:dyDescent="0.2">
      <c r="A162" s="675"/>
      <c r="B162" s="675"/>
      <c r="C162" s="675"/>
      <c r="D162" s="675"/>
      <c r="E162" s="675"/>
      <c r="F162" s="681"/>
      <c r="G162" s="682"/>
      <c r="H162" s="683"/>
      <c r="I162" s="684"/>
      <c r="J162" s="683"/>
      <c r="K162" s="683"/>
      <c r="L162" s="683"/>
      <c r="M162" s="683"/>
      <c r="N162" s="676"/>
      <c r="O162" s="676"/>
      <c r="P162" s="676"/>
      <c r="Q162" s="676"/>
      <c r="R162" s="822"/>
      <c r="S162" s="822"/>
      <c r="T162" s="822"/>
      <c r="U162" s="822"/>
      <c r="V162" s="676"/>
      <c r="Z162" s="667"/>
    </row>
    <row r="163" spans="1:26" ht="12.75" customHeight="1" x14ac:dyDescent="0.2">
      <c r="A163" s="675"/>
      <c r="B163" s="675"/>
      <c r="C163" s="675"/>
      <c r="D163" s="675"/>
      <c r="E163" s="675"/>
      <c r="F163" s="681"/>
      <c r="G163" s="682"/>
      <c r="H163" s="683"/>
      <c r="I163" s="684"/>
      <c r="J163" s="683"/>
      <c r="K163" s="683"/>
      <c r="L163" s="683"/>
      <c r="M163" s="683"/>
      <c r="N163" s="676"/>
      <c r="O163" s="676"/>
      <c r="P163" s="676"/>
      <c r="Q163" s="676"/>
      <c r="R163" s="822"/>
      <c r="S163" s="822"/>
      <c r="T163" s="822"/>
      <c r="U163" s="822"/>
      <c r="V163" s="676"/>
      <c r="Z163" s="667"/>
    </row>
    <row r="164" spans="1:26" ht="12.75" customHeight="1" x14ac:dyDescent="0.2">
      <c r="A164" s="675"/>
      <c r="B164" s="675"/>
      <c r="C164" s="675"/>
      <c r="D164" s="675"/>
      <c r="E164" s="675"/>
      <c r="F164" s="681"/>
      <c r="G164" s="682"/>
      <c r="H164" s="683"/>
      <c r="I164" s="684"/>
      <c r="J164" s="683"/>
      <c r="K164" s="683"/>
      <c r="L164" s="683"/>
      <c r="M164" s="683"/>
      <c r="N164" s="676"/>
      <c r="O164" s="676"/>
      <c r="P164" s="676"/>
      <c r="Q164" s="676"/>
      <c r="R164" s="822"/>
      <c r="S164" s="822"/>
      <c r="T164" s="822"/>
      <c r="U164" s="822"/>
      <c r="V164" s="676"/>
      <c r="Z164" s="667"/>
    </row>
    <row r="165" spans="1:26" ht="12.75" customHeight="1" x14ac:dyDescent="0.2">
      <c r="A165" s="675"/>
      <c r="B165" s="675"/>
      <c r="C165" s="675"/>
      <c r="D165" s="675"/>
      <c r="E165" s="675"/>
      <c r="F165" s="681"/>
      <c r="G165" s="682"/>
      <c r="H165" s="683"/>
      <c r="I165" s="684"/>
      <c r="J165" s="683"/>
      <c r="K165" s="683"/>
      <c r="L165" s="683"/>
      <c r="M165" s="683"/>
      <c r="N165" s="676"/>
      <c r="O165" s="676"/>
      <c r="P165" s="676"/>
      <c r="Q165" s="676"/>
      <c r="R165" s="822"/>
      <c r="S165" s="822"/>
      <c r="T165" s="822"/>
      <c r="U165" s="822"/>
      <c r="V165" s="676"/>
      <c r="Z165" s="667"/>
    </row>
    <row r="166" spans="1:26" x14ac:dyDescent="0.2">
      <c r="A166" s="675"/>
      <c r="B166" s="675"/>
      <c r="C166" s="675"/>
      <c r="D166" s="675"/>
      <c r="E166" s="675"/>
      <c r="F166" s="681"/>
      <c r="G166" s="682"/>
      <c r="H166" s="683"/>
      <c r="I166" s="684"/>
      <c r="J166" s="683"/>
      <c r="K166" s="683"/>
      <c r="L166" s="683"/>
      <c r="M166" s="683"/>
      <c r="N166" s="676"/>
      <c r="O166" s="676"/>
      <c r="P166" s="676"/>
      <c r="Q166" s="676"/>
      <c r="R166" s="822"/>
      <c r="S166" s="822"/>
      <c r="T166" s="822"/>
      <c r="U166" s="822"/>
      <c r="V166" s="676"/>
      <c r="Z166" s="667"/>
    </row>
    <row r="167" spans="1:26" x14ac:dyDescent="0.2">
      <c r="A167" s="675"/>
      <c r="B167" s="675"/>
      <c r="C167" s="675"/>
      <c r="D167" s="675"/>
      <c r="E167" s="675"/>
      <c r="F167" s="681"/>
      <c r="G167" s="682"/>
      <c r="H167" s="683"/>
      <c r="I167" s="684"/>
      <c r="J167" s="683"/>
      <c r="K167" s="683"/>
      <c r="L167" s="683"/>
      <c r="M167" s="683"/>
      <c r="N167" s="676"/>
      <c r="O167" s="676"/>
      <c r="P167" s="676"/>
      <c r="Q167" s="676"/>
      <c r="R167" s="822"/>
      <c r="S167" s="822"/>
      <c r="T167" s="822"/>
      <c r="U167" s="822"/>
      <c r="V167" s="676"/>
      <c r="Z167" s="667"/>
    </row>
    <row r="168" spans="1:26" x14ac:dyDescent="0.2">
      <c r="A168" s="675"/>
      <c r="B168" s="675"/>
      <c r="C168" s="675"/>
      <c r="D168" s="675"/>
      <c r="E168" s="675"/>
      <c r="F168" s="681"/>
      <c r="G168" s="682"/>
      <c r="H168" s="683"/>
      <c r="I168" s="684"/>
      <c r="J168" s="683"/>
      <c r="K168" s="683"/>
      <c r="L168" s="683"/>
      <c r="M168" s="683"/>
      <c r="N168" s="676"/>
      <c r="O168" s="676"/>
      <c r="P168" s="676"/>
      <c r="Q168" s="676"/>
      <c r="R168" s="822"/>
      <c r="S168" s="822"/>
      <c r="T168" s="822"/>
      <c r="U168" s="822"/>
      <c r="V168" s="676"/>
      <c r="Z168" s="667"/>
    </row>
    <row r="169" spans="1:26" x14ac:dyDescent="0.2">
      <c r="A169" s="675"/>
      <c r="B169" s="675"/>
      <c r="C169" s="675"/>
      <c r="D169" s="675"/>
      <c r="E169" s="675"/>
      <c r="F169" s="681"/>
      <c r="G169" s="682"/>
      <c r="H169" s="683"/>
      <c r="I169" s="684"/>
      <c r="J169" s="683"/>
      <c r="K169" s="683"/>
      <c r="L169" s="683"/>
      <c r="M169" s="683"/>
      <c r="N169" s="676"/>
      <c r="O169" s="676"/>
      <c r="P169" s="676"/>
      <c r="Q169" s="676"/>
      <c r="R169" s="822"/>
      <c r="S169" s="822"/>
      <c r="T169" s="822"/>
      <c r="U169" s="822"/>
      <c r="V169" s="676"/>
      <c r="Z169" s="667"/>
    </row>
    <row r="170" spans="1:26" x14ac:dyDescent="0.2">
      <c r="A170" s="675"/>
      <c r="B170" s="675"/>
      <c r="C170" s="675"/>
      <c r="D170" s="675"/>
      <c r="E170" s="675"/>
      <c r="F170" s="681"/>
      <c r="G170" s="682"/>
      <c r="H170" s="683"/>
      <c r="I170" s="684"/>
      <c r="J170" s="683"/>
      <c r="K170" s="683"/>
      <c r="L170" s="683"/>
      <c r="M170" s="683"/>
      <c r="N170" s="676"/>
      <c r="O170" s="676"/>
      <c r="P170" s="676"/>
      <c r="Q170" s="676"/>
      <c r="R170" s="822"/>
      <c r="S170" s="822"/>
      <c r="T170" s="822"/>
      <c r="U170" s="822"/>
      <c r="V170" s="676"/>
      <c r="Z170" s="667"/>
    </row>
    <row r="171" spans="1:26" x14ac:dyDescent="0.2">
      <c r="A171" s="675"/>
      <c r="B171" s="675"/>
      <c r="C171" s="675"/>
      <c r="D171" s="675"/>
      <c r="E171" s="675"/>
      <c r="F171" s="681"/>
      <c r="G171" s="682"/>
      <c r="H171" s="683"/>
      <c r="I171" s="684"/>
      <c r="J171" s="683"/>
      <c r="K171" s="683"/>
      <c r="L171" s="683"/>
      <c r="M171" s="683"/>
      <c r="N171" s="676"/>
      <c r="O171" s="676"/>
      <c r="P171" s="676"/>
      <c r="Q171" s="676"/>
      <c r="R171" s="822"/>
      <c r="S171" s="822"/>
      <c r="T171" s="822"/>
      <c r="U171" s="822"/>
      <c r="V171" s="676"/>
      <c r="Z171" s="667"/>
    </row>
    <row r="172" spans="1:26" x14ac:dyDescent="0.2">
      <c r="A172" s="675"/>
      <c r="B172" s="675"/>
      <c r="C172" s="675"/>
      <c r="D172" s="675"/>
      <c r="E172" s="675"/>
      <c r="F172" s="681"/>
      <c r="G172" s="682"/>
      <c r="H172" s="683"/>
      <c r="I172" s="684"/>
      <c r="J172" s="683"/>
      <c r="K172" s="683"/>
      <c r="L172" s="683"/>
      <c r="M172" s="683"/>
      <c r="N172" s="676"/>
      <c r="O172" s="676"/>
      <c r="P172" s="676"/>
      <c r="Q172" s="676"/>
      <c r="R172" s="822"/>
      <c r="S172" s="822"/>
      <c r="T172" s="822"/>
      <c r="U172" s="822"/>
      <c r="V172" s="676"/>
      <c r="Z172" s="667"/>
    </row>
    <row r="173" spans="1:26" x14ac:dyDescent="0.2">
      <c r="A173" s="675"/>
      <c r="B173" s="675"/>
      <c r="C173" s="675"/>
      <c r="D173" s="675"/>
      <c r="E173" s="675"/>
      <c r="F173" s="681"/>
      <c r="G173" s="682"/>
      <c r="H173" s="683"/>
      <c r="I173" s="684"/>
      <c r="J173" s="683"/>
      <c r="K173" s="683"/>
      <c r="L173" s="683"/>
      <c r="M173" s="683"/>
      <c r="N173" s="676"/>
      <c r="O173" s="676"/>
      <c r="P173" s="676"/>
      <c r="Q173" s="676"/>
      <c r="R173" s="822"/>
      <c r="S173" s="822"/>
      <c r="T173" s="822"/>
      <c r="U173" s="822"/>
      <c r="V173" s="676"/>
      <c r="Z173" s="667"/>
    </row>
    <row r="174" spans="1:26" x14ac:dyDescent="0.2">
      <c r="A174" s="675"/>
      <c r="B174" s="675"/>
      <c r="C174" s="675"/>
      <c r="D174" s="675"/>
      <c r="E174" s="675"/>
      <c r="F174" s="681"/>
      <c r="G174" s="682"/>
      <c r="H174" s="683"/>
      <c r="I174" s="684"/>
      <c r="J174" s="683"/>
      <c r="K174" s="683"/>
      <c r="L174" s="683"/>
      <c r="M174" s="683"/>
      <c r="N174" s="676"/>
      <c r="O174" s="676"/>
      <c r="P174" s="676"/>
      <c r="Q174" s="676"/>
      <c r="R174" s="822"/>
      <c r="S174" s="822"/>
      <c r="T174" s="822"/>
      <c r="U174" s="822"/>
      <c r="V174" s="676"/>
      <c r="Z174" s="667"/>
    </row>
    <row r="175" spans="1:26" x14ac:dyDescent="0.2">
      <c r="A175" s="675"/>
      <c r="B175" s="675"/>
      <c r="C175" s="675"/>
      <c r="D175" s="675"/>
      <c r="E175" s="675"/>
      <c r="F175" s="681"/>
      <c r="G175" s="682"/>
      <c r="H175" s="683"/>
      <c r="I175" s="684"/>
      <c r="J175" s="683"/>
      <c r="K175" s="683"/>
      <c r="L175" s="683"/>
      <c r="M175" s="683"/>
      <c r="N175" s="676"/>
      <c r="O175" s="676"/>
      <c r="P175" s="676"/>
      <c r="Q175" s="676"/>
      <c r="R175" s="822"/>
      <c r="S175" s="822"/>
      <c r="T175" s="822"/>
      <c r="U175" s="822"/>
      <c r="V175" s="676"/>
      <c r="Z175" s="667"/>
    </row>
    <row r="176" spans="1:26" x14ac:dyDescent="0.2">
      <c r="A176" s="675"/>
      <c r="B176" s="675"/>
      <c r="C176" s="675"/>
      <c r="D176" s="675"/>
      <c r="E176" s="675"/>
      <c r="F176" s="681"/>
      <c r="G176" s="682"/>
      <c r="H176" s="683"/>
      <c r="I176" s="684"/>
      <c r="J176" s="683"/>
      <c r="K176" s="683"/>
      <c r="L176" s="683"/>
      <c r="M176" s="683"/>
      <c r="N176" s="676"/>
      <c r="O176" s="676"/>
      <c r="P176" s="676"/>
      <c r="Q176" s="676"/>
      <c r="R176" s="822"/>
      <c r="S176" s="822"/>
      <c r="T176" s="822"/>
      <c r="U176" s="822"/>
      <c r="V176" s="676"/>
      <c r="Z176" s="667"/>
    </row>
    <row r="177" spans="1:26" x14ac:dyDescent="0.2">
      <c r="A177" s="675"/>
      <c r="B177" s="675"/>
      <c r="C177" s="675"/>
      <c r="D177" s="675"/>
      <c r="E177" s="675"/>
      <c r="F177" s="681"/>
      <c r="G177" s="682"/>
      <c r="H177" s="683"/>
      <c r="I177" s="684"/>
      <c r="J177" s="683"/>
      <c r="K177" s="683"/>
      <c r="L177" s="683"/>
      <c r="M177" s="683"/>
      <c r="N177" s="676"/>
      <c r="O177" s="676"/>
      <c r="P177" s="676"/>
      <c r="Q177" s="676"/>
      <c r="R177" s="822"/>
      <c r="S177" s="822"/>
      <c r="T177" s="822"/>
      <c r="U177" s="822"/>
      <c r="V177" s="676"/>
      <c r="Z177" s="667"/>
    </row>
    <row r="178" spans="1:26" x14ac:dyDescent="0.2">
      <c r="A178" s="675"/>
      <c r="B178" s="675"/>
      <c r="C178" s="675"/>
      <c r="D178" s="675"/>
      <c r="E178" s="675"/>
      <c r="F178" s="681"/>
      <c r="G178" s="682"/>
      <c r="H178" s="683"/>
      <c r="I178" s="684"/>
      <c r="J178" s="683"/>
      <c r="K178" s="683"/>
      <c r="L178" s="683"/>
      <c r="M178" s="683"/>
      <c r="N178" s="676"/>
      <c r="O178" s="676"/>
      <c r="P178" s="676"/>
      <c r="Q178" s="676"/>
      <c r="R178" s="822"/>
      <c r="S178" s="822"/>
      <c r="T178" s="822"/>
      <c r="U178" s="822"/>
      <c r="V178" s="676"/>
      <c r="Z178" s="667"/>
    </row>
    <row r="179" spans="1:26" x14ac:dyDescent="0.2">
      <c r="A179" s="675"/>
      <c r="B179" s="675"/>
      <c r="C179" s="675"/>
      <c r="D179" s="675"/>
      <c r="E179" s="675"/>
      <c r="F179" s="681"/>
      <c r="G179" s="682"/>
      <c r="H179" s="683"/>
      <c r="I179" s="684"/>
      <c r="J179" s="683"/>
      <c r="K179" s="683"/>
      <c r="L179" s="683"/>
      <c r="M179" s="683"/>
      <c r="N179" s="676"/>
      <c r="O179" s="676"/>
      <c r="P179" s="676"/>
      <c r="Q179" s="676"/>
      <c r="R179" s="822"/>
      <c r="S179" s="822"/>
      <c r="T179" s="822"/>
      <c r="U179" s="822"/>
      <c r="V179" s="676"/>
      <c r="Z179" s="667"/>
    </row>
    <row r="180" spans="1:26" x14ac:dyDescent="0.2">
      <c r="A180" s="675"/>
      <c r="B180" s="675"/>
      <c r="C180" s="675"/>
      <c r="D180" s="675"/>
      <c r="E180" s="675"/>
      <c r="F180" s="681"/>
      <c r="G180" s="682"/>
      <c r="H180" s="683"/>
      <c r="I180" s="684"/>
      <c r="J180" s="683"/>
      <c r="K180" s="683"/>
      <c r="L180" s="683"/>
      <c r="M180" s="683"/>
      <c r="N180" s="676"/>
      <c r="O180" s="676"/>
      <c r="P180" s="676"/>
      <c r="Q180" s="676"/>
      <c r="R180" s="822"/>
      <c r="S180" s="822"/>
      <c r="T180" s="822"/>
      <c r="U180" s="822"/>
      <c r="V180" s="676"/>
      <c r="Z180" s="667"/>
    </row>
    <row r="181" spans="1:26" x14ac:dyDescent="0.2">
      <c r="A181" s="675"/>
      <c r="B181" s="675"/>
      <c r="C181" s="675"/>
      <c r="D181" s="675"/>
      <c r="E181" s="675"/>
      <c r="F181" s="681"/>
      <c r="G181" s="682"/>
      <c r="H181" s="683"/>
      <c r="I181" s="684"/>
      <c r="J181" s="683"/>
      <c r="K181" s="683"/>
      <c r="L181" s="683"/>
      <c r="M181" s="683"/>
      <c r="N181" s="676"/>
      <c r="O181" s="676"/>
      <c r="P181" s="676"/>
      <c r="Q181" s="676"/>
      <c r="R181" s="822"/>
      <c r="S181" s="822"/>
      <c r="T181" s="822"/>
      <c r="U181" s="822"/>
      <c r="V181" s="676"/>
      <c r="Z181" s="667"/>
    </row>
    <row r="182" spans="1:26" x14ac:dyDescent="0.2">
      <c r="A182" s="675"/>
      <c r="B182" s="675"/>
      <c r="C182" s="675"/>
      <c r="D182" s="675"/>
      <c r="E182" s="675"/>
      <c r="F182" s="681"/>
      <c r="G182" s="682"/>
      <c r="H182" s="683"/>
      <c r="I182" s="684"/>
      <c r="J182" s="683"/>
      <c r="K182" s="683"/>
      <c r="L182" s="683"/>
      <c r="M182" s="683"/>
      <c r="N182" s="676"/>
      <c r="O182" s="676"/>
      <c r="P182" s="676"/>
      <c r="Q182" s="676"/>
      <c r="R182" s="822"/>
      <c r="S182" s="822"/>
      <c r="T182" s="822"/>
      <c r="U182" s="822"/>
      <c r="V182" s="676"/>
      <c r="Z182" s="667"/>
    </row>
    <row r="183" spans="1:26" x14ac:dyDescent="0.2">
      <c r="A183" s="675"/>
      <c r="B183" s="675"/>
      <c r="C183" s="675"/>
      <c r="D183" s="675"/>
      <c r="E183" s="675"/>
      <c r="F183" s="681"/>
      <c r="G183" s="682"/>
      <c r="H183" s="683"/>
      <c r="I183" s="684"/>
      <c r="J183" s="683"/>
      <c r="K183" s="683"/>
      <c r="L183" s="683"/>
      <c r="M183" s="683"/>
      <c r="N183" s="676"/>
      <c r="O183" s="676"/>
      <c r="P183" s="676"/>
      <c r="Q183" s="676"/>
      <c r="R183" s="822"/>
      <c r="S183" s="822"/>
      <c r="T183" s="822"/>
      <c r="U183" s="822"/>
      <c r="V183" s="676"/>
      <c r="Z183" s="667"/>
    </row>
    <row r="184" spans="1:26" x14ac:dyDescent="0.2">
      <c r="A184" s="675"/>
      <c r="B184" s="675"/>
      <c r="C184" s="675"/>
      <c r="D184" s="675"/>
      <c r="E184" s="675"/>
      <c r="F184" s="681"/>
      <c r="G184" s="682"/>
      <c r="H184" s="683"/>
      <c r="I184" s="684"/>
      <c r="J184" s="683"/>
      <c r="K184" s="683"/>
      <c r="L184" s="683"/>
      <c r="M184" s="683"/>
      <c r="N184" s="676"/>
      <c r="O184" s="676"/>
      <c r="P184" s="676"/>
      <c r="Q184" s="676"/>
      <c r="R184" s="822"/>
      <c r="S184" s="822"/>
      <c r="T184" s="822"/>
      <c r="U184" s="822"/>
      <c r="V184" s="676"/>
      <c r="Z184" s="667"/>
    </row>
    <row r="185" spans="1:26" x14ac:dyDescent="0.2">
      <c r="A185" s="675"/>
      <c r="B185" s="675"/>
      <c r="C185" s="675"/>
      <c r="D185" s="675"/>
      <c r="E185" s="675"/>
      <c r="F185" s="681"/>
      <c r="G185" s="682"/>
      <c r="H185" s="683"/>
      <c r="I185" s="684"/>
      <c r="J185" s="683"/>
      <c r="K185" s="683"/>
      <c r="L185" s="683"/>
      <c r="M185" s="683"/>
      <c r="N185" s="676"/>
      <c r="O185" s="676"/>
      <c r="P185" s="676"/>
      <c r="Q185" s="676"/>
      <c r="R185" s="822"/>
      <c r="S185" s="822"/>
      <c r="T185" s="822"/>
      <c r="U185" s="822"/>
      <c r="V185" s="676"/>
      <c r="Z185" s="667"/>
    </row>
    <row r="186" spans="1:26" x14ac:dyDescent="0.2">
      <c r="A186" s="675"/>
      <c r="B186" s="675"/>
      <c r="C186" s="675"/>
      <c r="D186" s="675"/>
      <c r="E186" s="675"/>
      <c r="F186" s="681"/>
      <c r="G186" s="682"/>
      <c r="H186" s="683"/>
      <c r="I186" s="684"/>
      <c r="J186" s="683"/>
      <c r="K186" s="683"/>
      <c r="L186" s="683"/>
      <c r="M186" s="683"/>
      <c r="N186" s="676"/>
      <c r="O186" s="676"/>
      <c r="P186" s="676"/>
      <c r="Q186" s="676"/>
      <c r="R186" s="822"/>
      <c r="S186" s="822"/>
      <c r="T186" s="822"/>
      <c r="U186" s="822"/>
      <c r="V186" s="676"/>
      <c r="Z186" s="667"/>
    </row>
    <row r="187" spans="1:26" x14ac:dyDescent="0.2">
      <c r="A187" s="675"/>
      <c r="B187" s="675"/>
      <c r="C187" s="675"/>
      <c r="D187" s="675"/>
      <c r="E187" s="675"/>
      <c r="F187" s="681"/>
      <c r="G187" s="682"/>
      <c r="H187" s="683"/>
      <c r="I187" s="684"/>
      <c r="J187" s="683"/>
      <c r="K187" s="683"/>
      <c r="L187" s="683"/>
      <c r="M187" s="683"/>
      <c r="N187" s="676"/>
      <c r="O187" s="676"/>
      <c r="P187" s="676"/>
      <c r="Q187" s="676"/>
      <c r="R187" s="822"/>
      <c r="S187" s="822"/>
      <c r="T187" s="822"/>
      <c r="U187" s="822"/>
      <c r="V187" s="676"/>
      <c r="Z187" s="667"/>
    </row>
    <row r="188" spans="1:26" x14ac:dyDescent="0.2">
      <c r="A188" s="675"/>
      <c r="B188" s="675"/>
      <c r="C188" s="675"/>
      <c r="D188" s="675"/>
      <c r="E188" s="675"/>
      <c r="F188" s="681"/>
      <c r="G188" s="682"/>
      <c r="H188" s="683"/>
      <c r="I188" s="684"/>
      <c r="J188" s="683"/>
      <c r="K188" s="683"/>
      <c r="L188" s="683"/>
      <c r="M188" s="683"/>
      <c r="N188" s="676"/>
      <c r="O188" s="676"/>
      <c r="P188" s="676"/>
      <c r="Q188" s="676"/>
      <c r="R188" s="822"/>
      <c r="S188" s="822"/>
      <c r="T188" s="822"/>
      <c r="U188" s="822"/>
      <c r="V188" s="676"/>
      <c r="Z188" s="667"/>
    </row>
    <row r="189" spans="1:26" x14ac:dyDescent="0.2">
      <c r="A189" s="675"/>
      <c r="B189" s="675"/>
      <c r="C189" s="675"/>
      <c r="D189" s="675"/>
      <c r="E189" s="675"/>
      <c r="F189" s="681"/>
      <c r="G189" s="682"/>
      <c r="H189" s="683"/>
      <c r="I189" s="684"/>
      <c r="J189" s="683"/>
      <c r="K189" s="683"/>
      <c r="L189" s="683"/>
      <c r="M189" s="683"/>
      <c r="N189" s="676"/>
      <c r="O189" s="676"/>
      <c r="P189" s="676"/>
      <c r="Q189" s="676"/>
      <c r="R189" s="822"/>
      <c r="S189" s="822"/>
      <c r="T189" s="822"/>
      <c r="U189" s="822"/>
      <c r="V189" s="676"/>
      <c r="Z189" s="667"/>
    </row>
    <row r="190" spans="1:26" x14ac:dyDescent="0.2">
      <c r="A190" s="675"/>
      <c r="B190" s="675"/>
      <c r="C190" s="675"/>
      <c r="D190" s="675"/>
      <c r="E190" s="675"/>
      <c r="F190" s="681"/>
      <c r="G190" s="682"/>
      <c r="H190" s="683"/>
      <c r="I190" s="684"/>
      <c r="J190" s="683"/>
      <c r="K190" s="683"/>
      <c r="L190" s="683"/>
      <c r="M190" s="683"/>
      <c r="N190" s="676"/>
      <c r="O190" s="676"/>
      <c r="P190" s="676"/>
      <c r="Q190" s="676"/>
      <c r="R190" s="822"/>
      <c r="S190" s="822"/>
      <c r="T190" s="822"/>
      <c r="U190" s="822"/>
      <c r="V190" s="676"/>
      <c r="Z190" s="667"/>
    </row>
    <row r="191" spans="1:26" x14ac:dyDescent="0.2">
      <c r="A191" s="675"/>
      <c r="B191" s="675"/>
      <c r="C191" s="675"/>
      <c r="D191" s="675"/>
      <c r="E191" s="675"/>
      <c r="F191" s="681"/>
      <c r="G191" s="682"/>
      <c r="H191" s="683"/>
      <c r="I191" s="684"/>
      <c r="J191" s="683"/>
      <c r="K191" s="683"/>
      <c r="L191" s="683"/>
      <c r="M191" s="683"/>
      <c r="N191" s="676"/>
      <c r="O191" s="676"/>
      <c r="P191" s="676"/>
      <c r="Q191" s="676"/>
      <c r="R191" s="822"/>
      <c r="S191" s="822"/>
      <c r="T191" s="822"/>
      <c r="U191" s="822"/>
      <c r="V191" s="676"/>
      <c r="Z191" s="667"/>
    </row>
    <row r="192" spans="1:26" x14ac:dyDescent="0.2">
      <c r="A192" s="675"/>
      <c r="B192" s="675"/>
      <c r="C192" s="675"/>
      <c r="D192" s="675"/>
      <c r="E192" s="675"/>
      <c r="F192" s="681"/>
      <c r="G192" s="682"/>
      <c r="H192" s="683"/>
      <c r="I192" s="684"/>
      <c r="J192" s="683"/>
      <c r="K192" s="683"/>
      <c r="L192" s="683"/>
      <c r="M192" s="683"/>
      <c r="N192" s="676"/>
      <c r="O192" s="676"/>
      <c r="P192" s="676"/>
      <c r="Q192" s="676"/>
      <c r="R192" s="822"/>
      <c r="S192" s="822"/>
      <c r="T192" s="822"/>
      <c r="U192" s="822"/>
      <c r="V192" s="676"/>
      <c r="Z192" s="667"/>
    </row>
    <row r="193" spans="1:26" x14ac:dyDescent="0.2">
      <c r="A193" s="675"/>
      <c r="B193" s="675"/>
      <c r="C193" s="675"/>
      <c r="D193" s="675"/>
      <c r="E193" s="675"/>
      <c r="F193" s="681"/>
      <c r="G193" s="682"/>
      <c r="H193" s="683"/>
      <c r="I193" s="684"/>
      <c r="J193" s="683"/>
      <c r="K193" s="683"/>
      <c r="L193" s="683"/>
      <c r="M193" s="683"/>
      <c r="N193" s="676"/>
      <c r="O193" s="676"/>
      <c r="P193" s="676"/>
      <c r="Q193" s="676"/>
      <c r="R193" s="822"/>
      <c r="S193" s="822"/>
      <c r="T193" s="822"/>
      <c r="U193" s="822"/>
      <c r="V193" s="676"/>
      <c r="Z193" s="667"/>
    </row>
    <row r="194" spans="1:26" x14ac:dyDescent="0.2">
      <c r="A194" s="675"/>
      <c r="B194" s="675"/>
      <c r="C194" s="675"/>
      <c r="D194" s="675"/>
      <c r="E194" s="675"/>
      <c r="F194" s="681"/>
      <c r="G194" s="682"/>
      <c r="H194" s="683"/>
      <c r="I194" s="684"/>
      <c r="J194" s="683"/>
      <c r="K194" s="683"/>
      <c r="L194" s="683"/>
      <c r="M194" s="683"/>
      <c r="N194" s="676"/>
      <c r="O194" s="676"/>
      <c r="P194" s="676"/>
      <c r="Q194" s="676"/>
      <c r="R194" s="822"/>
      <c r="S194" s="822"/>
      <c r="T194" s="822"/>
      <c r="U194" s="822"/>
      <c r="V194" s="676"/>
      <c r="Z194" s="667"/>
    </row>
    <row r="195" spans="1:26" x14ac:dyDescent="0.2">
      <c r="A195" s="675"/>
      <c r="B195" s="675"/>
      <c r="C195" s="675"/>
      <c r="D195" s="675"/>
      <c r="E195" s="675"/>
      <c r="F195" s="681"/>
      <c r="G195" s="682"/>
      <c r="H195" s="683"/>
      <c r="I195" s="684"/>
      <c r="J195" s="683"/>
      <c r="K195" s="683"/>
      <c r="L195" s="683"/>
      <c r="M195" s="683"/>
      <c r="N195" s="676"/>
      <c r="O195" s="676"/>
      <c r="P195" s="676"/>
      <c r="Q195" s="676"/>
      <c r="R195" s="822"/>
      <c r="S195" s="822"/>
      <c r="T195" s="822"/>
      <c r="U195" s="822"/>
      <c r="V195" s="676"/>
      <c r="Z195" s="667"/>
    </row>
    <row r="196" spans="1:26" x14ac:dyDescent="0.2">
      <c r="A196" s="675"/>
      <c r="B196" s="675"/>
      <c r="C196" s="675"/>
      <c r="D196" s="675"/>
      <c r="E196" s="675"/>
      <c r="F196" s="681"/>
      <c r="G196" s="682"/>
      <c r="H196" s="683"/>
      <c r="I196" s="684"/>
      <c r="J196" s="683"/>
      <c r="K196" s="683"/>
      <c r="L196" s="683"/>
      <c r="M196" s="683"/>
      <c r="N196" s="676"/>
      <c r="O196" s="676"/>
      <c r="P196" s="676"/>
      <c r="Q196" s="676"/>
      <c r="R196" s="822"/>
      <c r="S196" s="822"/>
      <c r="T196" s="822"/>
      <c r="U196" s="822"/>
      <c r="V196" s="676"/>
      <c r="Z196" s="667"/>
    </row>
    <row r="197" spans="1:26" x14ac:dyDescent="0.2">
      <c r="A197" s="675"/>
      <c r="B197" s="675"/>
      <c r="C197" s="675"/>
      <c r="D197" s="675"/>
      <c r="E197" s="675"/>
      <c r="F197" s="681"/>
      <c r="G197" s="682"/>
      <c r="H197" s="683"/>
      <c r="I197" s="684"/>
      <c r="J197" s="683"/>
      <c r="K197" s="683"/>
      <c r="L197" s="683"/>
      <c r="M197" s="683"/>
      <c r="N197" s="676"/>
      <c r="O197" s="676"/>
      <c r="P197" s="676"/>
      <c r="Q197" s="676"/>
      <c r="R197" s="822"/>
      <c r="S197" s="822"/>
      <c r="T197" s="822"/>
      <c r="U197" s="822"/>
      <c r="V197" s="676"/>
      <c r="Z197" s="667"/>
    </row>
    <row r="198" spans="1:26" x14ac:dyDescent="0.2">
      <c r="A198" s="675"/>
      <c r="B198" s="675"/>
      <c r="C198" s="675"/>
      <c r="D198" s="675"/>
      <c r="E198" s="675"/>
      <c r="F198" s="681"/>
      <c r="G198" s="682"/>
      <c r="H198" s="683"/>
      <c r="I198" s="684"/>
      <c r="J198" s="683"/>
      <c r="K198" s="683"/>
      <c r="L198" s="683"/>
      <c r="M198" s="683"/>
      <c r="N198" s="676"/>
      <c r="O198" s="676"/>
      <c r="P198" s="676"/>
      <c r="Q198" s="676"/>
      <c r="R198" s="822"/>
      <c r="S198" s="822"/>
      <c r="T198" s="822"/>
      <c r="U198" s="822"/>
      <c r="V198" s="676"/>
      <c r="Z198" s="667"/>
    </row>
    <row r="199" spans="1:26" x14ac:dyDescent="0.2">
      <c r="A199" s="675"/>
      <c r="B199" s="675"/>
      <c r="C199" s="675"/>
      <c r="D199" s="675"/>
      <c r="E199" s="675"/>
      <c r="F199" s="681"/>
      <c r="G199" s="682"/>
      <c r="H199" s="683"/>
      <c r="I199" s="684"/>
      <c r="J199" s="683"/>
      <c r="K199" s="683"/>
      <c r="L199" s="683"/>
      <c r="M199" s="683"/>
      <c r="N199" s="676"/>
      <c r="O199" s="676"/>
      <c r="P199" s="676"/>
      <c r="Q199" s="676"/>
      <c r="R199" s="822"/>
      <c r="S199" s="822"/>
      <c r="T199" s="822"/>
      <c r="U199" s="822"/>
      <c r="V199" s="676"/>
      <c r="Z199" s="667"/>
    </row>
    <row r="200" spans="1:26" x14ac:dyDescent="0.2">
      <c r="A200" s="675"/>
      <c r="B200" s="675"/>
      <c r="C200" s="675"/>
      <c r="D200" s="675"/>
      <c r="E200" s="675"/>
      <c r="F200" s="681"/>
      <c r="G200" s="682"/>
      <c r="H200" s="683"/>
      <c r="I200" s="684"/>
      <c r="J200" s="683"/>
      <c r="K200" s="683"/>
      <c r="L200" s="683"/>
      <c r="M200" s="683"/>
      <c r="N200" s="676"/>
      <c r="O200" s="676"/>
      <c r="P200" s="676"/>
      <c r="Q200" s="676"/>
      <c r="R200" s="822"/>
      <c r="S200" s="822"/>
      <c r="T200" s="822"/>
      <c r="U200" s="822"/>
      <c r="V200" s="676"/>
      <c r="Z200" s="667"/>
    </row>
    <row r="201" spans="1:26" x14ac:dyDescent="0.2">
      <c r="A201" s="675"/>
      <c r="B201" s="675"/>
      <c r="C201" s="675"/>
      <c r="D201" s="675"/>
      <c r="E201" s="675"/>
      <c r="F201" s="681"/>
      <c r="G201" s="682"/>
      <c r="H201" s="683"/>
      <c r="I201" s="684"/>
      <c r="J201" s="683"/>
      <c r="K201" s="683"/>
      <c r="L201" s="683"/>
      <c r="M201" s="683"/>
      <c r="N201" s="676"/>
      <c r="O201" s="676"/>
      <c r="P201" s="676"/>
      <c r="Q201" s="676"/>
      <c r="R201" s="822"/>
      <c r="S201" s="822"/>
      <c r="T201" s="822"/>
      <c r="U201" s="822"/>
      <c r="V201" s="676"/>
      <c r="Z201" s="667"/>
    </row>
    <row r="202" spans="1:26" x14ac:dyDescent="0.2">
      <c r="A202" s="675"/>
      <c r="B202" s="675"/>
      <c r="C202" s="675"/>
      <c r="D202" s="675"/>
      <c r="E202" s="675"/>
      <c r="F202" s="681"/>
      <c r="G202" s="682"/>
      <c r="H202" s="683"/>
      <c r="I202" s="684"/>
      <c r="J202" s="683"/>
      <c r="K202" s="683"/>
      <c r="L202" s="683"/>
      <c r="M202" s="683"/>
      <c r="N202" s="676"/>
      <c r="O202" s="676"/>
      <c r="P202" s="676"/>
      <c r="Q202" s="676"/>
      <c r="R202" s="822"/>
      <c r="S202" s="822"/>
      <c r="T202" s="822"/>
      <c r="U202" s="822"/>
      <c r="V202" s="676"/>
      <c r="Z202" s="667"/>
    </row>
    <row r="203" spans="1:26" x14ac:dyDescent="0.2">
      <c r="A203" s="675"/>
      <c r="B203" s="675"/>
      <c r="C203" s="675"/>
      <c r="D203" s="675"/>
      <c r="E203" s="675"/>
      <c r="F203" s="681"/>
      <c r="G203" s="682"/>
      <c r="H203" s="683"/>
      <c r="I203" s="684"/>
      <c r="J203" s="683"/>
      <c r="K203" s="683"/>
      <c r="L203" s="683"/>
      <c r="M203" s="683"/>
      <c r="N203" s="676"/>
      <c r="O203" s="676"/>
      <c r="P203" s="676"/>
      <c r="Q203" s="676"/>
      <c r="R203" s="822"/>
      <c r="S203" s="822"/>
      <c r="T203" s="822"/>
      <c r="U203" s="822"/>
      <c r="V203" s="676"/>
      <c r="Z203" s="667"/>
    </row>
    <row r="204" spans="1:26" x14ac:dyDescent="0.2">
      <c r="A204" s="675"/>
      <c r="B204" s="675"/>
      <c r="C204" s="675"/>
      <c r="D204" s="675"/>
      <c r="E204" s="675"/>
      <c r="F204" s="681"/>
      <c r="G204" s="682"/>
      <c r="H204" s="683"/>
      <c r="I204" s="684"/>
      <c r="J204" s="683"/>
      <c r="K204" s="683"/>
      <c r="L204" s="683"/>
      <c r="M204" s="683"/>
      <c r="N204" s="676"/>
      <c r="O204" s="676"/>
      <c r="P204" s="676"/>
      <c r="Q204" s="676"/>
      <c r="R204" s="822"/>
      <c r="S204" s="822"/>
      <c r="T204" s="822"/>
      <c r="U204" s="822"/>
      <c r="V204" s="676"/>
      <c r="Z204" s="667"/>
    </row>
    <row r="205" spans="1:26" x14ac:dyDescent="0.2">
      <c r="A205" s="675"/>
      <c r="B205" s="675"/>
      <c r="C205" s="675"/>
      <c r="D205" s="675"/>
      <c r="E205" s="675"/>
      <c r="F205" s="681"/>
      <c r="G205" s="682"/>
      <c r="H205" s="683"/>
      <c r="I205" s="684"/>
      <c r="J205" s="683"/>
      <c r="K205" s="683"/>
      <c r="L205" s="683"/>
      <c r="M205" s="683"/>
      <c r="N205" s="676"/>
      <c r="O205" s="676"/>
      <c r="P205" s="676"/>
      <c r="Q205" s="676"/>
      <c r="R205" s="822"/>
      <c r="S205" s="822"/>
      <c r="T205" s="822"/>
      <c r="U205" s="822"/>
      <c r="V205" s="676"/>
      <c r="Z205" s="667"/>
    </row>
    <row r="206" spans="1:26" x14ac:dyDescent="0.2">
      <c r="A206" s="675"/>
      <c r="B206" s="675"/>
      <c r="C206" s="675"/>
      <c r="D206" s="675"/>
      <c r="E206" s="675"/>
      <c r="F206" s="681"/>
      <c r="G206" s="682"/>
      <c r="H206" s="683"/>
      <c r="I206" s="684"/>
      <c r="J206" s="683"/>
      <c r="K206" s="683"/>
      <c r="L206" s="683"/>
      <c r="M206" s="683"/>
      <c r="N206" s="676"/>
      <c r="O206" s="676"/>
      <c r="P206" s="676"/>
      <c r="Q206" s="676"/>
      <c r="R206" s="822"/>
      <c r="S206" s="822"/>
      <c r="T206" s="822"/>
      <c r="U206" s="822"/>
      <c r="V206" s="676"/>
      <c r="Z206" s="667"/>
    </row>
    <row r="207" spans="1:26" x14ac:dyDescent="0.2">
      <c r="A207" s="675"/>
      <c r="B207" s="675"/>
      <c r="C207" s="675"/>
      <c r="D207" s="675"/>
      <c r="E207" s="675"/>
      <c r="F207" s="681"/>
      <c r="G207" s="682"/>
      <c r="H207" s="683"/>
      <c r="I207" s="684"/>
      <c r="J207" s="683"/>
      <c r="K207" s="683"/>
      <c r="L207" s="683"/>
      <c r="M207" s="683"/>
      <c r="N207" s="676"/>
      <c r="O207" s="676"/>
      <c r="P207" s="676"/>
      <c r="Q207" s="676"/>
      <c r="R207" s="822"/>
      <c r="S207" s="822"/>
      <c r="T207" s="822"/>
      <c r="U207" s="822"/>
      <c r="V207" s="676"/>
      <c r="Z207" s="667"/>
    </row>
    <row r="208" spans="1:26" x14ac:dyDescent="0.2">
      <c r="A208" s="675"/>
      <c r="B208" s="675"/>
      <c r="C208" s="675"/>
      <c r="D208" s="675"/>
      <c r="E208" s="675"/>
      <c r="F208" s="681"/>
      <c r="G208" s="682"/>
      <c r="H208" s="683"/>
      <c r="I208" s="684"/>
      <c r="J208" s="683"/>
      <c r="K208" s="683"/>
      <c r="L208" s="683"/>
      <c r="M208" s="683"/>
      <c r="N208" s="676"/>
      <c r="O208" s="676"/>
      <c r="P208" s="676"/>
      <c r="Q208" s="676"/>
      <c r="R208" s="822"/>
      <c r="S208" s="822"/>
      <c r="T208" s="822"/>
      <c r="U208" s="822"/>
      <c r="V208" s="676"/>
      <c r="Z208" s="667"/>
    </row>
    <row r="209" spans="1:26" x14ac:dyDescent="0.2">
      <c r="A209" s="675"/>
      <c r="B209" s="675"/>
      <c r="C209" s="675"/>
      <c r="D209" s="675"/>
      <c r="E209" s="675"/>
      <c r="F209" s="681"/>
      <c r="G209" s="682"/>
      <c r="H209" s="683"/>
      <c r="I209" s="684"/>
      <c r="J209" s="683"/>
      <c r="K209" s="683"/>
      <c r="L209" s="683"/>
      <c r="M209" s="683"/>
      <c r="N209" s="676"/>
      <c r="O209" s="676"/>
      <c r="P209" s="676"/>
      <c r="Q209" s="676"/>
      <c r="R209" s="822"/>
      <c r="S209" s="822"/>
      <c r="T209" s="822"/>
      <c r="U209" s="822"/>
      <c r="V209" s="676"/>
      <c r="Z209" s="667"/>
    </row>
    <row r="210" spans="1:26" x14ac:dyDescent="0.2">
      <c r="A210" s="675"/>
      <c r="B210" s="675"/>
      <c r="C210" s="675"/>
      <c r="D210" s="675"/>
      <c r="E210" s="675"/>
      <c r="F210" s="681"/>
      <c r="G210" s="682"/>
      <c r="H210" s="683"/>
      <c r="I210" s="684"/>
      <c r="J210" s="683"/>
      <c r="K210" s="683"/>
      <c r="L210" s="683"/>
      <c r="M210" s="683"/>
      <c r="N210" s="676"/>
      <c r="O210" s="676"/>
      <c r="P210" s="676"/>
      <c r="Q210" s="676"/>
      <c r="R210" s="822"/>
      <c r="S210" s="822"/>
      <c r="T210" s="822"/>
      <c r="U210" s="822"/>
      <c r="V210" s="676"/>
      <c r="Z210" s="667"/>
    </row>
    <row r="211" spans="1:26" x14ac:dyDescent="0.2">
      <c r="A211" s="675"/>
      <c r="B211" s="675"/>
      <c r="C211" s="675"/>
      <c r="D211" s="675"/>
      <c r="E211" s="675"/>
      <c r="F211" s="681"/>
      <c r="G211" s="682"/>
      <c r="H211" s="683"/>
      <c r="I211" s="684"/>
      <c r="J211" s="683"/>
      <c r="K211" s="683"/>
      <c r="L211" s="683"/>
      <c r="M211" s="683"/>
      <c r="N211" s="676"/>
      <c r="O211" s="676"/>
      <c r="P211" s="676"/>
      <c r="Q211" s="676"/>
      <c r="R211" s="822"/>
      <c r="S211" s="822"/>
      <c r="T211" s="822"/>
      <c r="U211" s="822"/>
      <c r="V211" s="676"/>
      <c r="Z211" s="667"/>
    </row>
    <row r="212" spans="1:26" x14ac:dyDescent="0.2">
      <c r="A212" s="675"/>
      <c r="B212" s="675"/>
      <c r="C212" s="675"/>
      <c r="D212" s="675"/>
      <c r="E212" s="675"/>
      <c r="F212" s="681"/>
      <c r="G212" s="682"/>
      <c r="H212" s="683"/>
      <c r="I212" s="684"/>
      <c r="J212" s="683"/>
      <c r="K212" s="683"/>
      <c r="L212" s="683"/>
      <c r="M212" s="683"/>
      <c r="N212" s="676"/>
      <c r="O212" s="676"/>
      <c r="P212" s="676"/>
      <c r="Q212" s="676"/>
      <c r="R212" s="822"/>
      <c r="S212" s="822"/>
      <c r="T212" s="822"/>
      <c r="U212" s="822"/>
      <c r="V212" s="676"/>
      <c r="Z212" s="667"/>
    </row>
    <row r="213" spans="1:26" x14ac:dyDescent="0.2">
      <c r="A213" s="675"/>
      <c r="B213" s="675"/>
      <c r="C213" s="675"/>
      <c r="D213" s="675"/>
      <c r="E213" s="675"/>
      <c r="F213" s="681"/>
      <c r="G213" s="682"/>
      <c r="H213" s="683"/>
      <c r="I213" s="684"/>
      <c r="J213" s="683"/>
      <c r="K213" s="683"/>
      <c r="L213" s="683"/>
      <c r="M213" s="683"/>
      <c r="N213" s="676"/>
      <c r="O213" s="676"/>
      <c r="P213" s="676"/>
      <c r="Q213" s="676"/>
      <c r="R213" s="822"/>
      <c r="S213" s="822"/>
      <c r="T213" s="822"/>
      <c r="U213" s="822"/>
      <c r="V213" s="676"/>
      <c r="Z213" s="667"/>
    </row>
    <row r="214" spans="1:26" x14ac:dyDescent="0.2">
      <c r="A214" s="675"/>
      <c r="B214" s="675"/>
      <c r="C214" s="675"/>
      <c r="D214" s="675"/>
      <c r="E214" s="675"/>
      <c r="F214" s="681"/>
      <c r="G214" s="682"/>
      <c r="H214" s="683"/>
      <c r="I214" s="684"/>
      <c r="J214" s="683"/>
      <c r="K214" s="683"/>
      <c r="L214" s="683"/>
      <c r="M214" s="683"/>
      <c r="N214" s="676"/>
      <c r="O214" s="676"/>
      <c r="P214" s="676"/>
      <c r="Q214" s="676"/>
      <c r="R214" s="822"/>
      <c r="S214" s="822"/>
      <c r="T214" s="822"/>
      <c r="U214" s="822"/>
      <c r="V214" s="676"/>
      <c r="Z214" s="667"/>
    </row>
    <row r="215" spans="1:26" x14ac:dyDescent="0.2">
      <c r="A215" s="675"/>
      <c r="B215" s="675"/>
      <c r="C215" s="675"/>
      <c r="D215" s="675"/>
      <c r="E215" s="675"/>
      <c r="F215" s="681"/>
      <c r="G215" s="682"/>
      <c r="H215" s="683"/>
      <c r="I215" s="684"/>
      <c r="J215" s="683"/>
      <c r="K215" s="683"/>
      <c r="L215" s="683"/>
      <c r="M215" s="683"/>
      <c r="N215" s="676"/>
      <c r="O215" s="676"/>
      <c r="P215" s="676"/>
      <c r="Q215" s="676"/>
      <c r="R215" s="822"/>
      <c r="S215" s="822"/>
      <c r="T215" s="822"/>
      <c r="U215" s="822"/>
      <c r="V215" s="676"/>
      <c r="Z215" s="667"/>
    </row>
    <row r="216" spans="1:26" x14ac:dyDescent="0.2">
      <c r="A216" s="675"/>
      <c r="B216" s="675"/>
      <c r="C216" s="675"/>
      <c r="D216" s="675"/>
      <c r="E216" s="675"/>
      <c r="F216" s="681"/>
      <c r="G216" s="682"/>
      <c r="H216" s="683"/>
      <c r="I216" s="684"/>
      <c r="J216" s="683"/>
      <c r="K216" s="683"/>
      <c r="L216" s="683"/>
      <c r="M216" s="683"/>
      <c r="N216" s="676"/>
      <c r="O216" s="676"/>
      <c r="P216" s="676"/>
      <c r="Q216" s="676"/>
      <c r="R216" s="822"/>
      <c r="S216" s="822"/>
      <c r="T216" s="822"/>
      <c r="U216" s="822"/>
      <c r="V216" s="676"/>
      <c r="Z216" s="667"/>
    </row>
    <row r="217" spans="1:26" x14ac:dyDescent="0.2">
      <c r="A217" s="675"/>
      <c r="B217" s="675"/>
      <c r="C217" s="675"/>
      <c r="D217" s="675"/>
      <c r="E217" s="675"/>
      <c r="F217" s="681"/>
      <c r="G217" s="682"/>
      <c r="H217" s="683"/>
      <c r="I217" s="684"/>
      <c r="J217" s="683"/>
      <c r="K217" s="683"/>
      <c r="L217" s="683"/>
      <c r="M217" s="683"/>
      <c r="N217" s="676"/>
      <c r="O217" s="676"/>
      <c r="P217" s="676"/>
      <c r="Q217" s="676"/>
      <c r="R217" s="822"/>
      <c r="S217" s="822"/>
      <c r="T217" s="822"/>
      <c r="U217" s="822"/>
      <c r="V217" s="676"/>
      <c r="Z217" s="667"/>
    </row>
    <row r="218" spans="1:26" x14ac:dyDescent="0.2">
      <c r="A218" s="675"/>
      <c r="B218" s="675"/>
      <c r="C218" s="675"/>
      <c r="D218" s="675"/>
      <c r="E218" s="675"/>
      <c r="F218" s="681"/>
      <c r="G218" s="682"/>
      <c r="H218" s="683"/>
      <c r="I218" s="684"/>
      <c r="J218" s="683"/>
      <c r="K218" s="683"/>
      <c r="L218" s="683"/>
      <c r="M218" s="683"/>
      <c r="N218" s="676"/>
      <c r="O218" s="676"/>
      <c r="P218" s="676"/>
      <c r="Q218" s="676"/>
      <c r="R218" s="822"/>
      <c r="S218" s="822"/>
      <c r="T218" s="822"/>
      <c r="U218" s="822"/>
      <c r="V218" s="676"/>
      <c r="Z218" s="667"/>
    </row>
    <row r="219" spans="1:26" x14ac:dyDescent="0.2">
      <c r="A219" s="675"/>
      <c r="B219" s="675"/>
      <c r="C219" s="675"/>
      <c r="D219" s="675"/>
      <c r="E219" s="675"/>
      <c r="F219" s="681"/>
      <c r="G219" s="682"/>
      <c r="H219" s="683"/>
      <c r="I219" s="684"/>
      <c r="J219" s="683"/>
      <c r="K219" s="683"/>
      <c r="L219" s="683"/>
      <c r="M219" s="683"/>
      <c r="N219" s="676"/>
      <c r="O219" s="676"/>
      <c r="P219" s="676"/>
      <c r="Q219" s="676"/>
      <c r="R219" s="822"/>
      <c r="S219" s="822"/>
      <c r="T219" s="822"/>
      <c r="U219" s="822"/>
      <c r="V219" s="676"/>
      <c r="Z219" s="667"/>
    </row>
    <row r="220" spans="1:26" x14ac:dyDescent="0.2">
      <c r="A220" s="675"/>
      <c r="B220" s="675"/>
      <c r="C220" s="675"/>
      <c r="D220" s="675"/>
      <c r="E220" s="675"/>
      <c r="F220" s="681"/>
      <c r="G220" s="682"/>
      <c r="H220" s="683"/>
      <c r="I220" s="684"/>
      <c r="J220" s="683"/>
      <c r="K220" s="683"/>
      <c r="L220" s="683"/>
      <c r="M220" s="683"/>
      <c r="N220" s="676"/>
      <c r="O220" s="676"/>
      <c r="P220" s="676"/>
      <c r="Q220" s="676"/>
      <c r="R220" s="822"/>
      <c r="S220" s="822"/>
      <c r="T220" s="822"/>
      <c r="U220" s="822"/>
      <c r="V220" s="676"/>
      <c r="Z220" s="667"/>
    </row>
    <row r="221" spans="1:26" x14ac:dyDescent="0.2">
      <c r="A221" s="675"/>
      <c r="B221" s="675"/>
      <c r="C221" s="675"/>
      <c r="D221" s="675"/>
      <c r="E221" s="675"/>
      <c r="F221" s="681"/>
      <c r="G221" s="682"/>
      <c r="H221" s="683"/>
      <c r="I221" s="684"/>
      <c r="J221" s="683"/>
      <c r="K221" s="683"/>
      <c r="L221" s="683"/>
      <c r="M221" s="683"/>
      <c r="N221" s="676"/>
      <c r="O221" s="676"/>
      <c r="P221" s="676"/>
      <c r="Q221" s="676"/>
      <c r="R221" s="822"/>
      <c r="S221" s="822"/>
      <c r="T221" s="822"/>
      <c r="U221" s="822"/>
      <c r="V221" s="676"/>
      <c r="Z221" s="667"/>
    </row>
    <row r="222" spans="1:26" x14ac:dyDescent="0.2">
      <c r="A222" s="675"/>
      <c r="B222" s="675"/>
      <c r="C222" s="675"/>
      <c r="D222" s="675"/>
      <c r="E222" s="675"/>
      <c r="F222" s="681"/>
      <c r="G222" s="682"/>
      <c r="H222" s="683"/>
      <c r="I222" s="684"/>
      <c r="J222" s="683"/>
      <c r="K222" s="683"/>
      <c r="L222" s="683"/>
      <c r="M222" s="683"/>
      <c r="N222" s="676"/>
      <c r="O222" s="676"/>
      <c r="P222" s="676"/>
      <c r="Q222" s="676"/>
      <c r="R222" s="822"/>
      <c r="S222" s="822"/>
      <c r="T222" s="822"/>
      <c r="U222" s="822"/>
      <c r="V222" s="676"/>
      <c r="Z222" s="667"/>
    </row>
    <row r="223" spans="1:26" x14ac:dyDescent="0.2">
      <c r="A223" s="675"/>
      <c r="B223" s="675"/>
      <c r="C223" s="675"/>
      <c r="D223" s="675"/>
      <c r="E223" s="675"/>
      <c r="F223" s="681"/>
      <c r="G223" s="682"/>
      <c r="H223" s="683"/>
      <c r="I223" s="684"/>
      <c r="J223" s="683"/>
      <c r="K223" s="683"/>
      <c r="L223" s="683"/>
      <c r="M223" s="683"/>
      <c r="N223" s="676"/>
      <c r="O223" s="676"/>
      <c r="P223" s="676"/>
      <c r="Q223" s="676"/>
      <c r="R223" s="822"/>
      <c r="S223" s="822"/>
      <c r="T223" s="822"/>
      <c r="U223" s="822"/>
      <c r="V223" s="676"/>
      <c r="Z223" s="667"/>
    </row>
    <row r="224" spans="1:26" x14ac:dyDescent="0.2">
      <c r="A224" s="675"/>
      <c r="B224" s="675"/>
      <c r="C224" s="675"/>
      <c r="D224" s="675"/>
      <c r="E224" s="675"/>
      <c r="F224" s="681"/>
      <c r="G224" s="682"/>
      <c r="H224" s="683"/>
      <c r="I224" s="684"/>
      <c r="J224" s="683"/>
      <c r="K224" s="683"/>
      <c r="L224" s="683"/>
      <c r="M224" s="683"/>
      <c r="N224" s="676"/>
      <c r="O224" s="676"/>
      <c r="P224" s="676"/>
      <c r="Q224" s="676"/>
      <c r="R224" s="822"/>
      <c r="S224" s="822"/>
      <c r="T224" s="822"/>
      <c r="U224" s="822"/>
      <c r="V224" s="676"/>
      <c r="Z224" s="667"/>
    </row>
    <row r="225" spans="1:26" x14ac:dyDescent="0.2">
      <c r="A225" s="675"/>
      <c r="B225" s="675"/>
      <c r="C225" s="675"/>
      <c r="D225" s="675"/>
      <c r="E225" s="675"/>
      <c r="F225" s="681"/>
      <c r="G225" s="682"/>
      <c r="H225" s="683"/>
      <c r="I225" s="684"/>
      <c r="J225" s="683"/>
      <c r="K225" s="683"/>
      <c r="L225" s="683"/>
      <c r="M225" s="683"/>
      <c r="N225" s="676"/>
      <c r="O225" s="676"/>
      <c r="P225" s="676"/>
      <c r="Q225" s="676"/>
      <c r="R225" s="822"/>
      <c r="S225" s="822"/>
      <c r="T225" s="822"/>
      <c r="U225" s="822"/>
      <c r="V225" s="676"/>
      <c r="Z225" s="667"/>
    </row>
    <row r="226" spans="1:26" x14ac:dyDescent="0.2">
      <c r="A226" s="675"/>
      <c r="B226" s="675"/>
      <c r="C226" s="675"/>
      <c r="D226" s="675"/>
      <c r="E226" s="675"/>
      <c r="F226" s="681"/>
      <c r="G226" s="682"/>
      <c r="H226" s="683"/>
      <c r="I226" s="684"/>
      <c r="J226" s="683"/>
      <c r="K226" s="683"/>
      <c r="L226" s="683"/>
      <c r="M226" s="683"/>
      <c r="N226" s="676"/>
      <c r="O226" s="676"/>
      <c r="P226" s="676"/>
      <c r="Q226" s="676"/>
      <c r="R226" s="822"/>
      <c r="S226" s="822"/>
      <c r="T226" s="822"/>
      <c r="U226" s="822"/>
      <c r="V226" s="676"/>
      <c r="Z226" s="667"/>
    </row>
    <row r="227" spans="1:26" x14ac:dyDescent="0.2">
      <c r="A227" s="675"/>
      <c r="B227" s="675"/>
      <c r="C227" s="675"/>
      <c r="D227" s="675"/>
      <c r="E227" s="675"/>
      <c r="F227" s="681"/>
      <c r="G227" s="682"/>
      <c r="H227" s="683"/>
      <c r="I227" s="684"/>
      <c r="J227" s="683"/>
      <c r="K227" s="683"/>
      <c r="L227" s="683"/>
      <c r="M227" s="683"/>
      <c r="N227" s="676"/>
      <c r="O227" s="676"/>
      <c r="P227" s="676"/>
      <c r="Q227" s="676"/>
      <c r="R227" s="822"/>
      <c r="S227" s="822"/>
      <c r="T227" s="822"/>
      <c r="U227" s="822"/>
      <c r="V227" s="676"/>
      <c r="Z227" s="667"/>
    </row>
    <row r="228" spans="1:26" x14ac:dyDescent="0.2">
      <c r="A228" s="675"/>
      <c r="B228" s="675"/>
      <c r="C228" s="675"/>
      <c r="D228" s="675"/>
      <c r="E228" s="675"/>
      <c r="F228" s="681"/>
      <c r="G228" s="682"/>
      <c r="H228" s="683"/>
      <c r="I228" s="684"/>
      <c r="J228" s="683"/>
      <c r="K228" s="683"/>
      <c r="L228" s="683"/>
      <c r="M228" s="683"/>
      <c r="N228" s="676"/>
      <c r="O228" s="676"/>
      <c r="P228" s="676"/>
      <c r="Q228" s="676"/>
      <c r="R228" s="822"/>
      <c r="S228" s="822"/>
      <c r="T228" s="822"/>
      <c r="U228" s="822"/>
      <c r="V228" s="676"/>
      <c r="Z228" s="667"/>
    </row>
    <row r="229" spans="1:26" x14ac:dyDescent="0.2">
      <c r="A229" s="675"/>
      <c r="B229" s="675"/>
      <c r="C229" s="675"/>
      <c r="D229" s="675"/>
      <c r="E229" s="675"/>
      <c r="F229" s="681"/>
      <c r="G229" s="682"/>
      <c r="H229" s="683"/>
      <c r="I229" s="684"/>
      <c r="J229" s="683"/>
      <c r="K229" s="683"/>
      <c r="L229" s="683"/>
      <c r="M229" s="683"/>
      <c r="N229" s="676"/>
      <c r="O229" s="676"/>
      <c r="P229" s="676"/>
      <c r="Q229" s="676"/>
      <c r="R229" s="822"/>
      <c r="S229" s="822"/>
      <c r="T229" s="822"/>
      <c r="U229" s="822"/>
      <c r="V229" s="676"/>
      <c r="Z229" s="667"/>
    </row>
    <row r="230" spans="1:26" x14ac:dyDescent="0.2">
      <c r="A230" s="675"/>
      <c r="B230" s="675"/>
      <c r="C230" s="675"/>
      <c r="D230" s="675"/>
      <c r="E230" s="675"/>
      <c r="F230" s="681"/>
      <c r="G230" s="682"/>
      <c r="H230" s="683"/>
      <c r="I230" s="684"/>
      <c r="J230" s="683"/>
      <c r="K230" s="683"/>
      <c r="L230" s="683"/>
      <c r="M230" s="683"/>
      <c r="N230" s="676"/>
      <c r="O230" s="676"/>
      <c r="P230" s="676"/>
      <c r="Q230" s="676"/>
      <c r="R230" s="822"/>
      <c r="S230" s="822"/>
      <c r="T230" s="822"/>
      <c r="U230" s="822"/>
      <c r="V230" s="676"/>
      <c r="Z230" s="667"/>
    </row>
    <row r="231" spans="1:26" x14ac:dyDescent="0.2">
      <c r="A231" s="675"/>
      <c r="B231" s="675"/>
      <c r="C231" s="675"/>
      <c r="D231" s="675"/>
      <c r="E231" s="675"/>
      <c r="F231" s="681"/>
      <c r="G231" s="682"/>
      <c r="H231" s="683"/>
      <c r="I231" s="684"/>
      <c r="J231" s="683"/>
      <c r="K231" s="683"/>
      <c r="L231" s="683"/>
      <c r="M231" s="683"/>
      <c r="N231" s="676"/>
      <c r="O231" s="676"/>
      <c r="P231" s="676"/>
      <c r="Q231" s="676"/>
      <c r="R231" s="822"/>
      <c r="S231" s="822"/>
      <c r="T231" s="822"/>
      <c r="U231" s="822"/>
      <c r="V231" s="676"/>
      <c r="Z231" s="667"/>
    </row>
    <row r="232" spans="1:26" x14ac:dyDescent="0.2">
      <c r="A232" s="675"/>
      <c r="B232" s="675"/>
      <c r="C232" s="675"/>
      <c r="D232" s="675"/>
      <c r="E232" s="675"/>
      <c r="F232" s="681"/>
      <c r="G232" s="682"/>
      <c r="H232" s="683"/>
      <c r="I232" s="684"/>
      <c r="J232" s="683"/>
      <c r="K232" s="683"/>
      <c r="L232" s="683"/>
      <c r="M232" s="683"/>
      <c r="N232" s="676"/>
      <c r="O232" s="676"/>
      <c r="P232" s="676"/>
      <c r="Q232" s="676"/>
      <c r="R232" s="822"/>
      <c r="S232" s="822"/>
      <c r="T232" s="822"/>
      <c r="U232" s="822"/>
      <c r="V232" s="676"/>
      <c r="Z232" s="667"/>
    </row>
    <row r="233" spans="1:26" x14ac:dyDescent="0.2">
      <c r="A233" s="675"/>
      <c r="B233" s="675"/>
      <c r="C233" s="675"/>
      <c r="D233" s="675"/>
      <c r="E233" s="675"/>
      <c r="F233" s="681"/>
      <c r="G233" s="682"/>
      <c r="H233" s="683"/>
      <c r="I233" s="684"/>
      <c r="J233" s="683"/>
      <c r="K233" s="683"/>
      <c r="L233" s="683"/>
      <c r="M233" s="683"/>
      <c r="N233" s="676"/>
      <c r="O233" s="676"/>
      <c r="P233" s="676"/>
      <c r="Q233" s="676"/>
      <c r="R233" s="822"/>
      <c r="S233" s="822"/>
      <c r="T233" s="822"/>
      <c r="U233" s="822"/>
      <c r="V233" s="676"/>
      <c r="Z233" s="667"/>
    </row>
    <row r="234" spans="1:26" x14ac:dyDescent="0.2">
      <c r="A234" s="675"/>
      <c r="B234" s="675"/>
      <c r="C234" s="675"/>
      <c r="D234" s="675"/>
      <c r="E234" s="675"/>
      <c r="F234" s="681"/>
      <c r="G234" s="682"/>
      <c r="H234" s="683"/>
      <c r="I234" s="684"/>
      <c r="J234" s="683"/>
      <c r="K234" s="683"/>
      <c r="L234" s="683"/>
      <c r="M234" s="683"/>
      <c r="N234" s="676"/>
      <c r="O234" s="676"/>
      <c r="P234" s="676"/>
      <c r="Q234" s="676"/>
      <c r="R234" s="822"/>
      <c r="S234" s="822"/>
      <c r="T234" s="822"/>
      <c r="U234" s="822"/>
      <c r="V234" s="676"/>
      <c r="Z234" s="667"/>
    </row>
    <row r="235" spans="1:26" x14ac:dyDescent="0.2">
      <c r="A235" s="675"/>
      <c r="B235" s="675"/>
      <c r="C235" s="675"/>
      <c r="D235" s="675"/>
      <c r="E235" s="675"/>
      <c r="F235" s="681"/>
      <c r="G235" s="682"/>
      <c r="H235" s="683"/>
      <c r="I235" s="684"/>
      <c r="J235" s="683"/>
      <c r="K235" s="683"/>
      <c r="L235" s="683"/>
      <c r="M235" s="683"/>
      <c r="N235" s="676"/>
      <c r="O235" s="676"/>
      <c r="P235" s="676"/>
      <c r="Q235" s="676"/>
      <c r="R235" s="822"/>
      <c r="S235" s="822"/>
      <c r="T235" s="822"/>
      <c r="U235" s="822"/>
      <c r="V235" s="676"/>
      <c r="Z235" s="667"/>
    </row>
    <row r="236" spans="1:26" x14ac:dyDescent="0.2">
      <c r="A236" s="675"/>
      <c r="B236" s="675"/>
      <c r="C236" s="675"/>
      <c r="D236" s="675"/>
      <c r="E236" s="675"/>
      <c r="F236" s="681"/>
      <c r="G236" s="682"/>
      <c r="H236" s="683"/>
      <c r="I236" s="684"/>
      <c r="J236" s="683"/>
      <c r="K236" s="683"/>
      <c r="L236" s="683"/>
      <c r="M236" s="683"/>
      <c r="N236" s="676"/>
      <c r="O236" s="676"/>
      <c r="P236" s="676"/>
      <c r="Q236" s="676"/>
      <c r="R236" s="822"/>
      <c r="S236" s="822"/>
      <c r="T236" s="822"/>
      <c r="U236" s="822"/>
      <c r="V236" s="676"/>
      <c r="Z236" s="667"/>
    </row>
    <row r="237" spans="1:26" x14ac:dyDescent="0.2">
      <c r="A237" s="675"/>
      <c r="B237" s="675"/>
      <c r="C237" s="675"/>
      <c r="D237" s="675"/>
      <c r="E237" s="675"/>
      <c r="F237" s="681"/>
      <c r="G237" s="682"/>
      <c r="H237" s="683"/>
      <c r="I237" s="684"/>
      <c r="J237" s="683"/>
      <c r="K237" s="683"/>
      <c r="L237" s="683"/>
      <c r="M237" s="683"/>
      <c r="N237" s="676"/>
      <c r="O237" s="676"/>
      <c r="P237" s="676"/>
      <c r="Q237" s="676"/>
      <c r="R237" s="822"/>
      <c r="S237" s="822"/>
      <c r="T237" s="822"/>
      <c r="U237" s="822"/>
      <c r="V237" s="676"/>
      <c r="Z237" s="667"/>
    </row>
    <row r="238" spans="1:26" x14ac:dyDescent="0.2">
      <c r="A238" s="675"/>
      <c r="B238" s="675"/>
      <c r="C238" s="675"/>
      <c r="D238" s="675"/>
      <c r="E238" s="675"/>
      <c r="F238" s="681"/>
      <c r="G238" s="682"/>
      <c r="H238" s="683"/>
      <c r="I238" s="684"/>
      <c r="J238" s="683"/>
      <c r="K238" s="683"/>
      <c r="L238" s="683"/>
      <c r="M238" s="683"/>
      <c r="N238" s="676"/>
      <c r="O238" s="676"/>
      <c r="P238" s="676"/>
      <c r="Q238" s="676"/>
      <c r="R238" s="822"/>
      <c r="S238" s="822"/>
      <c r="T238" s="822"/>
      <c r="U238" s="822"/>
      <c r="V238" s="676"/>
      <c r="Z238" s="667"/>
    </row>
    <row r="239" spans="1:26" x14ac:dyDescent="0.2">
      <c r="A239" s="675"/>
      <c r="B239" s="675"/>
      <c r="C239" s="675"/>
      <c r="D239" s="675"/>
      <c r="E239" s="675"/>
      <c r="F239" s="681"/>
      <c r="G239" s="682"/>
      <c r="H239" s="683"/>
      <c r="I239" s="684"/>
      <c r="J239" s="683"/>
      <c r="K239" s="683"/>
      <c r="L239" s="683"/>
      <c r="M239" s="683"/>
      <c r="N239" s="676"/>
      <c r="O239" s="676"/>
      <c r="P239" s="676"/>
      <c r="Q239" s="676"/>
      <c r="R239" s="822"/>
      <c r="S239" s="822"/>
      <c r="T239" s="822"/>
      <c r="U239" s="822"/>
      <c r="V239" s="676"/>
      <c r="Z239" s="667"/>
    </row>
    <row r="240" spans="1:26" x14ac:dyDescent="0.2">
      <c r="A240" s="675"/>
      <c r="B240" s="675"/>
      <c r="C240" s="675"/>
      <c r="D240" s="675"/>
      <c r="E240" s="675"/>
      <c r="F240" s="681"/>
      <c r="G240" s="682"/>
      <c r="H240" s="683"/>
      <c r="I240" s="684"/>
      <c r="J240" s="683"/>
      <c r="K240" s="683"/>
      <c r="L240" s="683"/>
      <c r="M240" s="683"/>
      <c r="N240" s="676"/>
      <c r="O240" s="676"/>
      <c r="P240" s="676"/>
      <c r="Q240" s="676"/>
      <c r="R240" s="822"/>
      <c r="S240" s="822"/>
      <c r="T240" s="822"/>
      <c r="U240" s="822"/>
      <c r="V240" s="676"/>
      <c r="Z240" s="667"/>
    </row>
    <row r="241" spans="1:26" x14ac:dyDescent="0.2">
      <c r="A241" s="675"/>
      <c r="B241" s="675"/>
      <c r="C241" s="675"/>
      <c r="D241" s="675"/>
      <c r="E241" s="675"/>
      <c r="F241" s="681"/>
      <c r="G241" s="682"/>
      <c r="H241" s="683"/>
      <c r="I241" s="684"/>
      <c r="J241" s="683"/>
      <c r="K241" s="683"/>
      <c r="L241" s="683"/>
      <c r="M241" s="683"/>
      <c r="N241" s="676"/>
      <c r="O241" s="676"/>
      <c r="P241" s="676"/>
      <c r="Q241" s="676"/>
      <c r="R241" s="822"/>
      <c r="S241" s="822"/>
      <c r="T241" s="822"/>
      <c r="U241" s="822"/>
      <c r="V241" s="676"/>
      <c r="Z241" s="667"/>
    </row>
    <row r="242" spans="1:26" x14ac:dyDescent="0.2">
      <c r="A242" s="675"/>
      <c r="B242" s="675"/>
      <c r="C242" s="675"/>
      <c r="D242" s="675"/>
      <c r="E242" s="675"/>
      <c r="F242" s="681"/>
      <c r="G242" s="682"/>
      <c r="H242" s="683"/>
      <c r="I242" s="684"/>
      <c r="J242" s="683"/>
      <c r="K242" s="683"/>
      <c r="L242" s="683"/>
      <c r="M242" s="683"/>
      <c r="N242" s="676"/>
      <c r="O242" s="676"/>
      <c r="P242" s="676"/>
      <c r="Q242" s="676"/>
      <c r="R242" s="822"/>
      <c r="S242" s="822"/>
      <c r="T242" s="822"/>
      <c r="U242" s="822"/>
      <c r="V242" s="676"/>
      <c r="Z242" s="667"/>
    </row>
    <row r="243" spans="1:26" x14ac:dyDescent="0.2">
      <c r="A243" s="675"/>
      <c r="B243" s="675"/>
      <c r="C243" s="675"/>
      <c r="D243" s="675"/>
      <c r="E243" s="675"/>
      <c r="F243" s="681"/>
      <c r="G243" s="682"/>
      <c r="H243" s="683"/>
      <c r="I243" s="684"/>
      <c r="J243" s="683"/>
      <c r="K243" s="683"/>
      <c r="L243" s="683"/>
      <c r="M243" s="683"/>
      <c r="N243" s="676"/>
      <c r="O243" s="676"/>
      <c r="P243" s="676"/>
      <c r="Q243" s="676"/>
      <c r="R243" s="822"/>
      <c r="S243" s="822"/>
      <c r="T243" s="822"/>
      <c r="U243" s="822"/>
      <c r="V243" s="676"/>
      <c r="Z243" s="667"/>
    </row>
    <row r="244" spans="1:26" x14ac:dyDescent="0.2">
      <c r="A244" s="675"/>
      <c r="B244" s="675"/>
      <c r="C244" s="675"/>
      <c r="D244" s="675"/>
      <c r="E244" s="675"/>
      <c r="F244" s="681"/>
      <c r="G244" s="682"/>
      <c r="H244" s="683"/>
      <c r="I244" s="684"/>
      <c r="J244" s="683"/>
      <c r="K244" s="683"/>
      <c r="L244" s="683"/>
      <c r="M244" s="683"/>
      <c r="N244" s="676"/>
      <c r="O244" s="676"/>
      <c r="P244" s="676"/>
      <c r="Q244" s="676"/>
      <c r="R244" s="822"/>
      <c r="S244" s="822"/>
      <c r="T244" s="822"/>
      <c r="U244" s="822"/>
      <c r="V244" s="676"/>
      <c r="Z244" s="667"/>
    </row>
    <row r="245" spans="1:26" x14ac:dyDescent="0.2">
      <c r="A245" s="675"/>
      <c r="B245" s="675"/>
      <c r="C245" s="675"/>
      <c r="D245" s="675"/>
      <c r="E245" s="675"/>
      <c r="F245" s="681"/>
      <c r="G245" s="682"/>
      <c r="H245" s="683"/>
      <c r="I245" s="684"/>
      <c r="J245" s="683"/>
      <c r="K245" s="683"/>
      <c r="L245" s="683"/>
      <c r="M245" s="683"/>
      <c r="N245" s="676"/>
      <c r="O245" s="676"/>
      <c r="P245" s="676"/>
      <c r="Q245" s="676"/>
      <c r="R245" s="822"/>
      <c r="S245" s="822"/>
      <c r="T245" s="822"/>
      <c r="U245" s="822"/>
      <c r="V245" s="676"/>
      <c r="Z245" s="667"/>
    </row>
    <row r="246" spans="1:26" x14ac:dyDescent="0.2">
      <c r="A246" s="675"/>
      <c r="B246" s="675"/>
      <c r="C246" s="675"/>
      <c r="D246" s="675"/>
      <c r="E246" s="675"/>
      <c r="F246" s="681"/>
      <c r="G246" s="682"/>
      <c r="H246" s="683"/>
      <c r="I246" s="684"/>
      <c r="J246" s="683"/>
      <c r="K246" s="683"/>
      <c r="L246" s="683"/>
      <c r="M246" s="683"/>
      <c r="N246" s="676"/>
      <c r="O246" s="676"/>
      <c r="P246" s="676"/>
      <c r="Q246" s="676"/>
      <c r="R246" s="822"/>
      <c r="S246" s="822"/>
      <c r="T246" s="822"/>
      <c r="U246" s="822"/>
      <c r="V246" s="676"/>
      <c r="Z246" s="667"/>
    </row>
    <row r="247" spans="1:26" x14ac:dyDescent="0.2">
      <c r="A247" s="675"/>
      <c r="B247" s="675"/>
      <c r="C247" s="675"/>
      <c r="D247" s="675"/>
      <c r="E247" s="675"/>
      <c r="F247" s="681"/>
      <c r="G247" s="682"/>
      <c r="H247" s="683"/>
      <c r="I247" s="684"/>
      <c r="J247" s="683"/>
      <c r="K247" s="683"/>
      <c r="L247" s="683"/>
      <c r="M247" s="683"/>
      <c r="N247" s="676"/>
      <c r="O247" s="676"/>
      <c r="P247" s="676"/>
      <c r="Q247" s="676"/>
      <c r="R247" s="822"/>
      <c r="S247" s="822"/>
      <c r="T247" s="822"/>
      <c r="U247" s="822"/>
      <c r="V247" s="676"/>
      <c r="Z247" s="667"/>
    </row>
    <row r="248" spans="1:26" x14ac:dyDescent="0.2">
      <c r="A248" s="675"/>
      <c r="B248" s="675"/>
      <c r="C248" s="675"/>
      <c r="D248" s="675"/>
      <c r="E248" s="675"/>
      <c r="F248" s="681"/>
      <c r="G248" s="682"/>
      <c r="H248" s="683"/>
      <c r="I248" s="684"/>
      <c r="J248" s="683"/>
      <c r="K248" s="683"/>
      <c r="L248" s="683"/>
      <c r="M248" s="683"/>
      <c r="N248" s="676"/>
      <c r="O248" s="676"/>
      <c r="P248" s="676"/>
      <c r="Q248" s="676"/>
      <c r="R248" s="822"/>
      <c r="S248" s="822"/>
      <c r="T248" s="822"/>
      <c r="U248" s="822"/>
      <c r="V248" s="676"/>
      <c r="Z248" s="667"/>
    </row>
    <row r="249" spans="1:26" x14ac:dyDescent="0.2">
      <c r="A249" s="675"/>
      <c r="B249" s="675"/>
      <c r="C249" s="675"/>
      <c r="D249" s="675"/>
      <c r="E249" s="675"/>
      <c r="F249" s="681"/>
      <c r="G249" s="682"/>
      <c r="H249" s="683"/>
      <c r="I249" s="684"/>
      <c r="J249" s="683"/>
      <c r="K249" s="683"/>
      <c r="L249" s="683"/>
      <c r="M249" s="683"/>
      <c r="N249" s="676"/>
      <c r="O249" s="676"/>
      <c r="P249" s="676"/>
      <c r="Q249" s="676"/>
      <c r="R249" s="822"/>
      <c r="S249" s="822"/>
      <c r="T249" s="822"/>
      <c r="U249" s="822"/>
      <c r="V249" s="676"/>
      <c r="Z249" s="667"/>
    </row>
    <row r="250" spans="1:26" x14ac:dyDescent="0.2">
      <c r="A250" s="675"/>
      <c r="B250" s="675"/>
      <c r="C250" s="675"/>
      <c r="D250" s="675"/>
      <c r="E250" s="675"/>
      <c r="F250" s="681"/>
      <c r="G250" s="682"/>
      <c r="H250" s="683"/>
      <c r="I250" s="684"/>
      <c r="J250" s="683"/>
      <c r="K250" s="683"/>
      <c r="L250" s="683"/>
      <c r="M250" s="683"/>
      <c r="N250" s="676"/>
      <c r="O250" s="676"/>
      <c r="P250" s="676"/>
      <c r="Q250" s="676"/>
      <c r="R250" s="822"/>
      <c r="S250" s="822"/>
      <c r="T250" s="822"/>
      <c r="U250" s="822"/>
      <c r="V250" s="676"/>
      <c r="Z250" s="667"/>
    </row>
    <row r="251" spans="1:26" x14ac:dyDescent="0.2">
      <c r="A251" s="675"/>
      <c r="B251" s="675"/>
      <c r="C251" s="675"/>
      <c r="D251" s="675"/>
      <c r="E251" s="675"/>
      <c r="F251" s="681"/>
      <c r="G251" s="682"/>
      <c r="H251" s="683"/>
      <c r="I251" s="684"/>
      <c r="J251" s="683"/>
      <c r="K251" s="683"/>
      <c r="L251" s="683"/>
      <c r="M251" s="683"/>
      <c r="N251" s="676"/>
      <c r="O251" s="676"/>
      <c r="P251" s="676"/>
      <c r="Q251" s="676"/>
      <c r="R251" s="822"/>
      <c r="S251" s="822"/>
      <c r="T251" s="822"/>
      <c r="U251" s="822"/>
      <c r="V251" s="676"/>
      <c r="Z251" s="667"/>
    </row>
    <row r="252" spans="1:26" x14ac:dyDescent="0.2">
      <c r="A252" s="675"/>
      <c r="B252" s="675"/>
      <c r="C252" s="675"/>
      <c r="D252" s="675"/>
      <c r="E252" s="675"/>
      <c r="F252" s="681"/>
      <c r="G252" s="682"/>
      <c r="H252" s="683"/>
      <c r="I252" s="684"/>
      <c r="J252" s="683"/>
      <c r="K252" s="683"/>
      <c r="L252" s="683"/>
      <c r="M252" s="683"/>
      <c r="N252" s="676"/>
      <c r="O252" s="676"/>
      <c r="P252" s="676"/>
      <c r="Q252" s="676"/>
      <c r="R252" s="822"/>
      <c r="S252" s="822"/>
      <c r="T252" s="822"/>
      <c r="U252" s="822"/>
      <c r="V252" s="676"/>
      <c r="Z252" s="667"/>
    </row>
    <row r="253" spans="1:26" x14ac:dyDescent="0.2">
      <c r="A253" s="675"/>
      <c r="B253" s="675"/>
      <c r="C253" s="675"/>
      <c r="D253" s="675"/>
      <c r="E253" s="675"/>
      <c r="F253" s="681"/>
      <c r="G253" s="682"/>
      <c r="H253" s="683"/>
      <c r="I253" s="684"/>
      <c r="J253" s="683"/>
      <c r="K253" s="683"/>
      <c r="L253" s="683"/>
      <c r="M253" s="683"/>
      <c r="N253" s="676"/>
      <c r="O253" s="676"/>
      <c r="P253" s="676"/>
      <c r="Q253" s="676"/>
      <c r="R253" s="822"/>
      <c r="S253" s="822"/>
      <c r="T253" s="822"/>
      <c r="U253" s="822"/>
      <c r="V253" s="676"/>
      <c r="Z253" s="667"/>
    </row>
    <row r="254" spans="1:26" x14ac:dyDescent="0.2">
      <c r="A254" s="675"/>
      <c r="B254" s="675"/>
      <c r="C254" s="675"/>
      <c r="D254" s="675"/>
      <c r="E254" s="675"/>
      <c r="F254" s="681"/>
      <c r="G254" s="682"/>
      <c r="H254" s="683"/>
      <c r="I254" s="684"/>
      <c r="J254" s="683"/>
      <c r="K254" s="683"/>
      <c r="L254" s="683"/>
      <c r="M254" s="683"/>
      <c r="N254" s="676"/>
      <c r="O254" s="676"/>
      <c r="P254" s="676"/>
      <c r="Q254" s="676"/>
      <c r="R254" s="822"/>
      <c r="S254" s="822"/>
      <c r="T254" s="822"/>
      <c r="U254" s="822"/>
      <c r="V254" s="676"/>
      <c r="Z254" s="667"/>
    </row>
    <row r="255" spans="1:26" x14ac:dyDescent="0.2">
      <c r="A255" s="675"/>
      <c r="B255" s="675"/>
      <c r="C255" s="675"/>
      <c r="D255" s="675"/>
      <c r="E255" s="675"/>
      <c r="F255" s="681"/>
      <c r="G255" s="682"/>
      <c r="H255" s="683"/>
      <c r="I255" s="684"/>
      <c r="J255" s="683"/>
      <c r="K255" s="683"/>
      <c r="L255" s="683"/>
      <c r="M255" s="683"/>
      <c r="N255" s="676"/>
      <c r="O255" s="676"/>
      <c r="P255" s="676"/>
      <c r="Q255" s="676"/>
      <c r="R255" s="822"/>
      <c r="S255" s="822"/>
      <c r="T255" s="822"/>
      <c r="U255" s="822"/>
      <c r="V255" s="676"/>
      <c r="Z255" s="667"/>
    </row>
    <row r="256" spans="1:26" x14ac:dyDescent="0.2">
      <c r="A256" s="675"/>
      <c r="B256" s="675"/>
      <c r="C256" s="675"/>
      <c r="D256" s="675"/>
      <c r="E256" s="675"/>
      <c r="F256" s="681"/>
      <c r="G256" s="682"/>
      <c r="H256" s="683"/>
      <c r="I256" s="684"/>
      <c r="J256" s="683"/>
      <c r="K256" s="683"/>
      <c r="L256" s="683"/>
      <c r="M256" s="683"/>
      <c r="N256" s="676"/>
      <c r="O256" s="676"/>
      <c r="P256" s="676"/>
      <c r="Q256" s="676"/>
      <c r="R256" s="822"/>
      <c r="S256" s="822"/>
      <c r="T256" s="822"/>
      <c r="U256" s="822"/>
      <c r="V256" s="676"/>
      <c r="Z256" s="667"/>
    </row>
    <row r="257" spans="1:26" x14ac:dyDescent="0.2">
      <c r="A257" s="675"/>
      <c r="B257" s="675"/>
      <c r="C257" s="675"/>
      <c r="D257" s="675"/>
      <c r="E257" s="675"/>
      <c r="F257" s="681"/>
      <c r="G257" s="682"/>
      <c r="H257" s="683"/>
      <c r="I257" s="684"/>
      <c r="J257" s="683"/>
      <c r="K257" s="683"/>
      <c r="L257" s="683"/>
      <c r="M257" s="683"/>
      <c r="N257" s="676"/>
      <c r="O257" s="676"/>
      <c r="P257" s="676"/>
      <c r="Q257" s="676"/>
      <c r="R257" s="822"/>
      <c r="S257" s="822"/>
      <c r="T257" s="822"/>
      <c r="U257" s="822"/>
      <c r="V257" s="676"/>
      <c r="Z257" s="667"/>
    </row>
    <row r="258" spans="1:26" x14ac:dyDescent="0.2">
      <c r="A258" s="675"/>
      <c r="B258" s="675"/>
      <c r="C258" s="675"/>
      <c r="D258" s="675"/>
      <c r="E258" s="675"/>
      <c r="F258" s="681"/>
      <c r="G258" s="682"/>
      <c r="H258" s="683"/>
      <c r="I258" s="684"/>
      <c r="J258" s="683"/>
      <c r="K258" s="683"/>
      <c r="L258" s="683"/>
      <c r="M258" s="683"/>
      <c r="N258" s="676"/>
      <c r="O258" s="676"/>
      <c r="P258" s="676"/>
      <c r="Q258" s="676"/>
      <c r="R258" s="822"/>
      <c r="S258" s="822"/>
      <c r="T258" s="822"/>
      <c r="U258" s="822"/>
      <c r="V258" s="676"/>
      <c r="Z258" s="667"/>
    </row>
    <row r="259" spans="1:26" x14ac:dyDescent="0.2">
      <c r="A259" s="675"/>
      <c r="B259" s="675"/>
      <c r="C259" s="675"/>
      <c r="D259" s="675"/>
      <c r="E259" s="675"/>
      <c r="F259" s="681"/>
      <c r="G259" s="682"/>
      <c r="H259" s="683"/>
      <c r="I259" s="684"/>
      <c r="J259" s="683"/>
      <c r="K259" s="683"/>
      <c r="L259" s="683"/>
      <c r="M259" s="683"/>
      <c r="N259" s="676"/>
      <c r="O259" s="676"/>
      <c r="P259" s="676"/>
      <c r="Q259" s="676"/>
      <c r="R259" s="822"/>
      <c r="S259" s="822"/>
      <c r="T259" s="822"/>
      <c r="U259" s="822"/>
      <c r="V259" s="676"/>
      <c r="Z259" s="667"/>
    </row>
    <row r="260" spans="1:26" x14ac:dyDescent="0.2">
      <c r="A260" s="675"/>
      <c r="B260" s="675"/>
      <c r="C260" s="675"/>
      <c r="D260" s="675"/>
      <c r="E260" s="675"/>
      <c r="F260" s="681"/>
      <c r="G260" s="682"/>
      <c r="H260" s="683"/>
      <c r="I260" s="684"/>
      <c r="J260" s="683"/>
      <c r="K260" s="683"/>
      <c r="L260" s="683"/>
      <c r="M260" s="683"/>
      <c r="N260" s="676"/>
      <c r="O260" s="676"/>
      <c r="P260" s="676"/>
      <c r="Q260" s="676"/>
      <c r="R260" s="822"/>
      <c r="S260" s="822"/>
      <c r="T260" s="822"/>
      <c r="U260" s="822"/>
      <c r="V260" s="676"/>
      <c r="Z260" s="667"/>
    </row>
    <row r="261" spans="1:26" x14ac:dyDescent="0.2">
      <c r="A261" s="675"/>
      <c r="B261" s="675"/>
      <c r="C261" s="675"/>
      <c r="D261" s="675"/>
      <c r="E261" s="675"/>
      <c r="F261" s="681"/>
      <c r="G261" s="682"/>
      <c r="H261" s="683"/>
      <c r="I261" s="684"/>
      <c r="J261" s="683"/>
      <c r="K261" s="683"/>
      <c r="L261" s="683"/>
      <c r="M261" s="683"/>
      <c r="N261" s="676"/>
      <c r="O261" s="676"/>
      <c r="P261" s="676"/>
      <c r="Q261" s="676"/>
      <c r="R261" s="822"/>
      <c r="S261" s="822"/>
      <c r="T261" s="822"/>
      <c r="U261" s="822"/>
      <c r="V261" s="676"/>
      <c r="Z261" s="667"/>
    </row>
    <row r="262" spans="1:26" x14ac:dyDescent="0.2">
      <c r="A262" s="675"/>
      <c r="B262" s="675"/>
      <c r="C262" s="675"/>
      <c r="D262" s="675"/>
      <c r="E262" s="675"/>
      <c r="F262" s="681"/>
      <c r="G262" s="682"/>
      <c r="H262" s="683"/>
      <c r="I262" s="684"/>
      <c r="J262" s="683"/>
      <c r="K262" s="683"/>
      <c r="L262" s="683"/>
      <c r="M262" s="683"/>
      <c r="N262" s="676"/>
      <c r="O262" s="676"/>
      <c r="P262" s="676"/>
      <c r="Q262" s="676"/>
      <c r="R262" s="822"/>
      <c r="S262" s="822"/>
      <c r="T262" s="822"/>
      <c r="U262" s="822"/>
      <c r="V262" s="676"/>
      <c r="Z262" s="667"/>
    </row>
    <row r="263" spans="1:26" x14ac:dyDescent="0.2">
      <c r="A263" s="675"/>
      <c r="B263" s="675"/>
      <c r="C263" s="675"/>
      <c r="D263" s="675"/>
      <c r="E263" s="675"/>
      <c r="F263" s="681"/>
      <c r="G263" s="682"/>
      <c r="H263" s="683"/>
      <c r="I263" s="684"/>
      <c r="J263" s="683"/>
      <c r="K263" s="683"/>
      <c r="L263" s="683"/>
      <c r="M263" s="683"/>
      <c r="N263" s="676"/>
      <c r="O263" s="676"/>
      <c r="P263" s="676"/>
      <c r="Q263" s="676"/>
      <c r="R263" s="822"/>
      <c r="S263" s="822"/>
      <c r="T263" s="822"/>
      <c r="U263" s="822"/>
      <c r="V263" s="676"/>
      <c r="Z263" s="667"/>
    </row>
    <row r="264" spans="1:26" x14ac:dyDescent="0.2">
      <c r="A264" s="675"/>
      <c r="B264" s="675"/>
      <c r="C264" s="675"/>
      <c r="D264" s="675"/>
      <c r="E264" s="675"/>
      <c r="F264" s="681"/>
      <c r="G264" s="682"/>
      <c r="H264" s="683"/>
      <c r="I264" s="684"/>
      <c r="J264" s="683"/>
      <c r="K264" s="683"/>
      <c r="L264" s="683"/>
      <c r="M264" s="683"/>
      <c r="N264" s="676"/>
      <c r="O264" s="676"/>
      <c r="P264" s="676"/>
      <c r="Q264" s="676"/>
      <c r="R264" s="822"/>
      <c r="S264" s="822"/>
      <c r="T264" s="822"/>
      <c r="U264" s="822"/>
      <c r="V264" s="676"/>
      <c r="Z264" s="667"/>
    </row>
    <row r="265" spans="1:26" x14ac:dyDescent="0.2">
      <c r="A265" s="675"/>
      <c r="B265" s="675"/>
      <c r="C265" s="675"/>
      <c r="D265" s="675"/>
      <c r="E265" s="675"/>
      <c r="F265" s="681"/>
      <c r="G265" s="682"/>
      <c r="H265" s="683"/>
      <c r="I265" s="684"/>
      <c r="J265" s="683"/>
      <c r="K265" s="683"/>
      <c r="L265" s="683"/>
      <c r="M265" s="683"/>
      <c r="N265" s="676"/>
      <c r="O265" s="676"/>
      <c r="P265" s="676"/>
      <c r="Q265" s="676"/>
      <c r="R265" s="822"/>
      <c r="S265" s="822"/>
      <c r="T265" s="822"/>
      <c r="U265" s="822"/>
      <c r="V265" s="676"/>
      <c r="Z265" s="667"/>
    </row>
    <row r="266" spans="1:26" x14ac:dyDescent="0.2">
      <c r="A266" s="675"/>
      <c r="B266" s="675"/>
      <c r="C266" s="675"/>
      <c r="D266" s="675"/>
      <c r="E266" s="675"/>
      <c r="F266" s="681"/>
      <c r="G266" s="682"/>
      <c r="H266" s="683"/>
      <c r="I266" s="684"/>
      <c r="J266" s="683"/>
      <c r="K266" s="683"/>
      <c r="L266" s="683"/>
      <c r="M266" s="683"/>
      <c r="N266" s="676"/>
      <c r="O266" s="676"/>
      <c r="P266" s="676"/>
      <c r="Q266" s="676"/>
      <c r="R266" s="822"/>
      <c r="S266" s="822"/>
      <c r="T266" s="822"/>
      <c r="U266" s="822"/>
      <c r="V266" s="676"/>
      <c r="Z266" s="667"/>
    </row>
    <row r="267" spans="1:26" x14ac:dyDescent="0.2">
      <c r="A267" s="675"/>
      <c r="B267" s="675"/>
      <c r="C267" s="675"/>
      <c r="D267" s="675"/>
      <c r="E267" s="675"/>
      <c r="F267" s="681"/>
      <c r="G267" s="682"/>
      <c r="H267" s="683"/>
      <c r="I267" s="684"/>
      <c r="J267" s="683"/>
      <c r="K267" s="683"/>
      <c r="L267" s="683"/>
      <c r="M267" s="683"/>
      <c r="N267" s="676"/>
      <c r="O267" s="676"/>
      <c r="P267" s="676"/>
      <c r="Q267" s="676"/>
      <c r="R267" s="822"/>
      <c r="S267" s="822"/>
      <c r="T267" s="822"/>
      <c r="U267" s="822"/>
      <c r="V267" s="676"/>
      <c r="Z267" s="667"/>
    </row>
    <row r="268" spans="1:26" x14ac:dyDescent="0.2">
      <c r="A268" s="675"/>
      <c r="B268" s="675"/>
      <c r="C268" s="675"/>
      <c r="D268" s="675"/>
      <c r="E268" s="675"/>
      <c r="F268" s="681"/>
      <c r="G268" s="682"/>
      <c r="H268" s="683"/>
      <c r="I268" s="684"/>
      <c r="J268" s="683"/>
      <c r="K268" s="683"/>
      <c r="L268" s="683"/>
      <c r="M268" s="683"/>
      <c r="N268" s="676"/>
      <c r="O268" s="676"/>
      <c r="P268" s="676"/>
      <c r="Q268" s="676"/>
      <c r="R268" s="822"/>
      <c r="S268" s="822"/>
      <c r="T268" s="822"/>
      <c r="U268" s="822"/>
      <c r="V268" s="676"/>
      <c r="Z268" s="667"/>
    </row>
    <row r="269" spans="1:26" x14ac:dyDescent="0.2">
      <c r="A269" s="675"/>
      <c r="B269" s="675"/>
      <c r="C269" s="675"/>
      <c r="D269" s="675"/>
      <c r="E269" s="675"/>
      <c r="F269" s="681"/>
      <c r="G269" s="682"/>
      <c r="H269" s="683"/>
      <c r="I269" s="684"/>
      <c r="J269" s="683"/>
      <c r="K269" s="683"/>
      <c r="L269" s="683"/>
      <c r="M269" s="683"/>
      <c r="N269" s="676"/>
      <c r="O269" s="676"/>
      <c r="P269" s="676"/>
      <c r="Q269" s="676"/>
      <c r="R269" s="822"/>
      <c r="S269" s="822"/>
      <c r="T269" s="822"/>
      <c r="U269" s="822"/>
      <c r="V269" s="676"/>
      <c r="Z269" s="667"/>
    </row>
    <row r="270" spans="1:26" x14ac:dyDescent="0.2">
      <c r="A270" s="675"/>
      <c r="B270" s="675"/>
      <c r="C270" s="675"/>
      <c r="D270" s="675"/>
      <c r="E270" s="675"/>
      <c r="F270" s="681"/>
      <c r="G270" s="682"/>
      <c r="H270" s="683"/>
      <c r="I270" s="684"/>
      <c r="J270" s="683"/>
      <c r="K270" s="683"/>
      <c r="L270" s="683"/>
      <c r="M270" s="683"/>
      <c r="N270" s="676"/>
      <c r="O270" s="676"/>
      <c r="P270" s="676"/>
      <c r="Q270" s="676"/>
      <c r="R270" s="822"/>
      <c r="S270" s="822"/>
      <c r="T270" s="822"/>
      <c r="U270" s="822"/>
      <c r="V270" s="676"/>
      <c r="Z270" s="667"/>
    </row>
    <row r="271" spans="1:26" x14ac:dyDescent="0.2">
      <c r="A271" s="675"/>
      <c r="B271" s="675"/>
      <c r="C271" s="675"/>
      <c r="D271" s="675"/>
      <c r="E271" s="675"/>
      <c r="F271" s="681"/>
      <c r="G271" s="682"/>
      <c r="H271" s="683"/>
      <c r="I271" s="684"/>
      <c r="J271" s="683"/>
      <c r="K271" s="683"/>
      <c r="L271" s="683"/>
      <c r="M271" s="683"/>
      <c r="N271" s="676"/>
      <c r="O271" s="676"/>
      <c r="P271" s="676"/>
      <c r="Q271" s="676"/>
      <c r="R271" s="822"/>
      <c r="S271" s="822"/>
      <c r="T271" s="822"/>
      <c r="U271" s="822"/>
      <c r="V271" s="676"/>
      <c r="Z271" s="667"/>
    </row>
    <row r="272" spans="1:26" x14ac:dyDescent="0.2">
      <c r="A272" s="675"/>
      <c r="B272" s="675"/>
      <c r="C272" s="675"/>
      <c r="D272" s="675"/>
      <c r="E272" s="675"/>
      <c r="F272" s="681"/>
      <c r="G272" s="682"/>
      <c r="H272" s="683"/>
      <c r="I272" s="684"/>
      <c r="J272" s="683"/>
      <c r="K272" s="683"/>
      <c r="L272" s="683"/>
      <c r="M272" s="683"/>
      <c r="N272" s="676"/>
      <c r="O272" s="676"/>
      <c r="P272" s="676"/>
      <c r="Q272" s="676"/>
      <c r="R272" s="822"/>
      <c r="S272" s="822"/>
      <c r="T272" s="822"/>
      <c r="U272" s="822"/>
      <c r="V272" s="676"/>
      <c r="Z272" s="667"/>
    </row>
    <row r="273" spans="1:26" x14ac:dyDescent="0.2">
      <c r="A273" s="675"/>
      <c r="B273" s="675"/>
      <c r="C273" s="675"/>
      <c r="D273" s="675"/>
      <c r="E273" s="675"/>
      <c r="F273" s="681"/>
      <c r="G273" s="682"/>
      <c r="H273" s="683"/>
      <c r="I273" s="684"/>
      <c r="J273" s="683"/>
      <c r="K273" s="683"/>
      <c r="L273" s="683"/>
      <c r="M273" s="683"/>
      <c r="N273" s="676"/>
      <c r="O273" s="676"/>
      <c r="P273" s="676"/>
      <c r="Q273" s="676"/>
      <c r="R273" s="822"/>
      <c r="S273" s="822"/>
      <c r="T273" s="822"/>
      <c r="U273" s="822"/>
      <c r="V273" s="676"/>
      <c r="Z273" s="667"/>
    </row>
    <row r="274" spans="1:26" x14ac:dyDescent="0.2">
      <c r="A274" s="675"/>
      <c r="B274" s="675"/>
      <c r="C274" s="675"/>
      <c r="D274" s="675"/>
      <c r="E274" s="675"/>
      <c r="F274" s="681"/>
      <c r="G274" s="682"/>
      <c r="H274" s="683"/>
      <c r="I274" s="684"/>
      <c r="J274" s="683"/>
      <c r="K274" s="683"/>
      <c r="L274" s="683"/>
      <c r="M274" s="683"/>
      <c r="N274" s="676"/>
      <c r="O274" s="676"/>
      <c r="P274" s="676"/>
      <c r="Q274" s="676"/>
      <c r="R274" s="822"/>
      <c r="S274" s="822"/>
      <c r="T274" s="822"/>
      <c r="U274" s="822"/>
      <c r="V274" s="676"/>
      <c r="Z274" s="667"/>
    </row>
    <row r="275" spans="1:26" x14ac:dyDescent="0.2">
      <c r="A275" s="675"/>
      <c r="B275" s="675"/>
      <c r="C275" s="675"/>
      <c r="D275" s="675"/>
      <c r="E275" s="675"/>
      <c r="F275" s="681"/>
      <c r="G275" s="682"/>
      <c r="H275" s="683"/>
      <c r="I275" s="684"/>
      <c r="J275" s="683"/>
      <c r="K275" s="683"/>
      <c r="L275" s="683"/>
      <c r="M275" s="683"/>
      <c r="N275" s="676"/>
      <c r="O275" s="676"/>
      <c r="P275" s="676"/>
      <c r="Q275" s="676"/>
      <c r="R275" s="822"/>
      <c r="S275" s="822"/>
      <c r="T275" s="822"/>
      <c r="U275" s="822"/>
      <c r="V275" s="676"/>
      <c r="Z275" s="667"/>
    </row>
    <row r="276" spans="1:26" x14ac:dyDescent="0.2">
      <c r="A276" s="675"/>
      <c r="B276" s="675"/>
      <c r="C276" s="675"/>
      <c r="D276" s="675"/>
      <c r="E276" s="675"/>
      <c r="F276" s="681"/>
      <c r="G276" s="682"/>
      <c r="H276" s="683"/>
      <c r="I276" s="684"/>
      <c r="J276" s="683"/>
      <c r="K276" s="683"/>
      <c r="L276" s="683"/>
      <c r="M276" s="683"/>
      <c r="N276" s="676"/>
      <c r="O276" s="676"/>
      <c r="P276" s="676"/>
      <c r="Q276" s="676"/>
      <c r="R276" s="822"/>
      <c r="S276" s="822"/>
      <c r="T276" s="822"/>
      <c r="U276" s="822"/>
      <c r="V276" s="676"/>
      <c r="Z276" s="667"/>
    </row>
    <row r="277" spans="1:26" x14ac:dyDescent="0.2">
      <c r="A277" s="675"/>
      <c r="B277" s="675"/>
      <c r="C277" s="675"/>
      <c r="D277" s="675"/>
      <c r="E277" s="675"/>
      <c r="F277" s="681"/>
      <c r="G277" s="682"/>
      <c r="H277" s="683"/>
      <c r="I277" s="684"/>
      <c r="J277" s="683"/>
      <c r="K277" s="683"/>
      <c r="L277" s="683"/>
      <c r="M277" s="683"/>
      <c r="N277" s="676"/>
      <c r="O277" s="676"/>
      <c r="P277" s="676"/>
      <c r="Q277" s="676"/>
      <c r="R277" s="822"/>
      <c r="S277" s="822"/>
      <c r="T277" s="822"/>
      <c r="U277" s="822"/>
      <c r="V277" s="676"/>
      <c r="Z277" s="667"/>
    </row>
    <row r="278" spans="1:26" x14ac:dyDescent="0.2">
      <c r="A278" s="675"/>
      <c r="B278" s="675"/>
      <c r="C278" s="675"/>
      <c r="D278" s="675"/>
      <c r="E278" s="675"/>
      <c r="F278" s="681"/>
      <c r="G278" s="682"/>
      <c r="H278" s="683"/>
      <c r="I278" s="684"/>
      <c r="J278" s="683"/>
      <c r="K278" s="683"/>
      <c r="L278" s="683"/>
      <c r="M278" s="683"/>
      <c r="N278" s="676"/>
      <c r="O278" s="676"/>
      <c r="P278" s="676"/>
      <c r="Q278" s="676"/>
      <c r="R278" s="822"/>
      <c r="S278" s="822"/>
      <c r="T278" s="822"/>
      <c r="U278" s="822"/>
      <c r="V278" s="676"/>
      <c r="Z278" s="667"/>
    </row>
    <row r="279" spans="1:26" x14ac:dyDescent="0.2">
      <c r="A279" s="675"/>
      <c r="B279" s="675"/>
      <c r="C279" s="675"/>
      <c r="D279" s="675"/>
      <c r="E279" s="675"/>
      <c r="F279" s="681"/>
      <c r="G279" s="682"/>
      <c r="H279" s="683"/>
      <c r="I279" s="684"/>
      <c r="J279" s="683"/>
      <c r="K279" s="683"/>
      <c r="L279" s="683"/>
      <c r="M279" s="683"/>
      <c r="N279" s="676"/>
      <c r="O279" s="676"/>
      <c r="P279" s="676"/>
      <c r="Q279" s="676"/>
      <c r="R279" s="822"/>
      <c r="S279" s="822"/>
      <c r="T279" s="822"/>
      <c r="U279" s="822"/>
      <c r="V279" s="676"/>
      <c r="Z279" s="667"/>
    </row>
    <row r="280" spans="1:26" x14ac:dyDescent="0.2">
      <c r="A280" s="675"/>
      <c r="B280" s="675"/>
      <c r="C280" s="675"/>
      <c r="D280" s="675"/>
      <c r="E280" s="675"/>
      <c r="F280" s="681"/>
      <c r="G280" s="682"/>
      <c r="H280" s="683"/>
      <c r="I280" s="684"/>
      <c r="J280" s="683"/>
      <c r="K280" s="683"/>
      <c r="L280" s="683"/>
      <c r="M280" s="683"/>
      <c r="N280" s="676"/>
      <c r="O280" s="676"/>
      <c r="P280" s="676"/>
      <c r="Q280" s="676"/>
      <c r="R280" s="822"/>
      <c r="S280" s="822"/>
      <c r="T280" s="822"/>
      <c r="U280" s="822"/>
      <c r="V280" s="676"/>
      <c r="Z280" s="667"/>
    </row>
    <row r="281" spans="1:26" x14ac:dyDescent="0.2">
      <c r="A281" s="675"/>
      <c r="B281" s="675"/>
      <c r="C281" s="675"/>
      <c r="D281" s="675"/>
      <c r="E281" s="675"/>
      <c r="F281" s="681"/>
      <c r="G281" s="682"/>
      <c r="H281" s="683"/>
      <c r="I281" s="684"/>
      <c r="J281" s="683"/>
      <c r="K281" s="683"/>
      <c r="L281" s="683"/>
      <c r="M281" s="683"/>
      <c r="N281" s="676"/>
      <c r="O281" s="676"/>
      <c r="P281" s="676"/>
      <c r="Q281" s="676"/>
      <c r="R281" s="822"/>
      <c r="S281" s="822"/>
      <c r="T281" s="822"/>
      <c r="U281" s="822"/>
      <c r="V281" s="676"/>
      <c r="Z281" s="667"/>
    </row>
    <row r="282" spans="1:26" x14ac:dyDescent="0.2">
      <c r="A282" s="675"/>
      <c r="B282" s="675"/>
      <c r="C282" s="675"/>
      <c r="D282" s="675"/>
      <c r="E282" s="675"/>
      <c r="F282" s="681"/>
      <c r="G282" s="682"/>
      <c r="H282" s="683"/>
      <c r="I282" s="684"/>
      <c r="J282" s="683"/>
      <c r="K282" s="683"/>
      <c r="L282" s="683"/>
      <c r="M282" s="683"/>
      <c r="N282" s="676"/>
      <c r="O282" s="676"/>
      <c r="P282" s="676"/>
      <c r="Q282" s="676"/>
      <c r="R282" s="822"/>
      <c r="S282" s="822"/>
      <c r="T282" s="822"/>
      <c r="U282" s="822"/>
      <c r="V282" s="676"/>
      <c r="Z282" s="667"/>
    </row>
    <row r="283" spans="1:26" x14ac:dyDescent="0.2">
      <c r="A283" s="675"/>
      <c r="B283" s="675"/>
      <c r="C283" s="675"/>
      <c r="D283" s="675"/>
      <c r="E283" s="675"/>
      <c r="F283" s="681"/>
      <c r="G283" s="682"/>
      <c r="H283" s="683"/>
      <c r="I283" s="684"/>
      <c r="J283" s="683"/>
      <c r="K283" s="683"/>
      <c r="L283" s="683"/>
      <c r="M283" s="683"/>
      <c r="N283" s="676"/>
      <c r="O283" s="676"/>
      <c r="P283" s="676"/>
      <c r="Q283" s="676"/>
      <c r="R283" s="822"/>
      <c r="S283" s="822"/>
      <c r="T283" s="822"/>
      <c r="U283" s="822"/>
      <c r="V283" s="676"/>
      <c r="Z283" s="667"/>
    </row>
    <row r="284" spans="1:26" x14ac:dyDescent="0.2">
      <c r="A284" s="675"/>
      <c r="B284" s="675"/>
      <c r="C284" s="675"/>
      <c r="D284" s="675"/>
      <c r="E284" s="675"/>
      <c r="F284" s="681"/>
      <c r="G284" s="682"/>
      <c r="H284" s="683"/>
      <c r="I284" s="684"/>
      <c r="J284" s="683"/>
      <c r="K284" s="683"/>
      <c r="L284" s="683"/>
      <c r="M284" s="683"/>
      <c r="N284" s="676"/>
      <c r="O284" s="676"/>
      <c r="P284" s="676"/>
      <c r="Q284" s="676"/>
      <c r="R284" s="822"/>
      <c r="S284" s="822"/>
      <c r="T284" s="822"/>
      <c r="U284" s="822"/>
      <c r="V284" s="676"/>
      <c r="Z284" s="667"/>
    </row>
    <row r="285" spans="1:26" x14ac:dyDescent="0.2">
      <c r="A285" s="675"/>
      <c r="B285" s="675"/>
      <c r="C285" s="675"/>
      <c r="D285" s="675"/>
      <c r="E285" s="675"/>
      <c r="F285" s="681"/>
      <c r="G285" s="682"/>
      <c r="H285" s="683"/>
      <c r="I285" s="684"/>
      <c r="J285" s="683"/>
      <c r="K285" s="683"/>
      <c r="L285" s="683"/>
      <c r="M285" s="683"/>
      <c r="N285" s="676"/>
      <c r="O285" s="676"/>
      <c r="P285" s="676"/>
      <c r="Q285" s="676"/>
      <c r="R285" s="822"/>
      <c r="S285" s="822"/>
      <c r="T285" s="822"/>
      <c r="U285" s="822"/>
      <c r="V285" s="676"/>
      <c r="Z285" s="667"/>
    </row>
    <row r="286" spans="1:26" x14ac:dyDescent="0.2">
      <c r="A286" s="675"/>
      <c r="B286" s="675"/>
      <c r="C286" s="675"/>
      <c r="D286" s="675"/>
      <c r="E286" s="675"/>
      <c r="F286" s="681"/>
      <c r="G286" s="682"/>
      <c r="H286" s="683"/>
      <c r="I286" s="684"/>
      <c r="J286" s="683"/>
      <c r="K286" s="683"/>
      <c r="L286" s="683"/>
      <c r="M286" s="683"/>
      <c r="N286" s="676"/>
      <c r="O286" s="676"/>
      <c r="P286" s="676"/>
      <c r="Q286" s="676"/>
      <c r="R286" s="822"/>
      <c r="S286" s="822"/>
      <c r="T286" s="822"/>
      <c r="U286" s="822"/>
      <c r="V286" s="676"/>
      <c r="Z286" s="667"/>
    </row>
    <row r="287" spans="1:26" x14ac:dyDescent="0.2">
      <c r="A287" s="675"/>
      <c r="B287" s="675"/>
      <c r="C287" s="675"/>
      <c r="D287" s="675"/>
      <c r="E287" s="675"/>
      <c r="F287" s="681"/>
      <c r="G287" s="682"/>
      <c r="H287" s="683"/>
      <c r="I287" s="684"/>
      <c r="J287" s="683"/>
      <c r="K287" s="683"/>
      <c r="L287" s="683"/>
      <c r="M287" s="683"/>
      <c r="N287" s="676"/>
      <c r="O287" s="676"/>
      <c r="P287" s="676"/>
      <c r="Q287" s="676"/>
      <c r="R287" s="822"/>
      <c r="S287" s="822"/>
      <c r="T287" s="822"/>
      <c r="U287" s="822"/>
      <c r="V287" s="676"/>
      <c r="Z287" s="667"/>
    </row>
    <row r="288" spans="1:26" x14ac:dyDescent="0.2">
      <c r="A288" s="675"/>
      <c r="B288" s="675"/>
      <c r="C288" s="675"/>
      <c r="D288" s="675"/>
      <c r="E288" s="675"/>
      <c r="F288" s="681"/>
      <c r="G288" s="682"/>
      <c r="H288" s="683"/>
      <c r="I288" s="684"/>
      <c r="J288" s="683"/>
      <c r="K288" s="683"/>
      <c r="L288" s="683"/>
      <c r="M288" s="683"/>
      <c r="N288" s="676"/>
      <c r="O288" s="676"/>
      <c r="P288" s="676"/>
      <c r="Q288" s="676"/>
      <c r="R288" s="822"/>
      <c r="S288" s="822"/>
      <c r="T288" s="822"/>
      <c r="U288" s="822"/>
      <c r="V288" s="676"/>
      <c r="Z288" s="667"/>
    </row>
    <row r="289" spans="1:26" x14ac:dyDescent="0.2">
      <c r="A289" s="675"/>
      <c r="B289" s="675"/>
      <c r="C289" s="675"/>
      <c r="D289" s="675"/>
      <c r="E289" s="675"/>
      <c r="F289" s="681"/>
      <c r="G289" s="682"/>
      <c r="H289" s="683"/>
      <c r="I289" s="684"/>
      <c r="J289" s="683"/>
      <c r="K289" s="683"/>
      <c r="L289" s="683"/>
      <c r="M289" s="683"/>
      <c r="N289" s="676"/>
      <c r="O289" s="676"/>
      <c r="P289" s="676"/>
      <c r="Q289" s="676"/>
      <c r="R289" s="822"/>
      <c r="S289" s="822"/>
      <c r="T289" s="822"/>
      <c r="U289" s="822"/>
      <c r="V289" s="676"/>
      <c r="Z289" s="667"/>
    </row>
    <row r="290" spans="1:26" x14ac:dyDescent="0.2">
      <c r="A290" s="675"/>
      <c r="B290" s="675"/>
      <c r="C290" s="675"/>
      <c r="D290" s="675"/>
      <c r="E290" s="675"/>
      <c r="F290" s="681"/>
      <c r="G290" s="682"/>
      <c r="H290" s="683"/>
      <c r="I290" s="684"/>
      <c r="J290" s="683"/>
      <c r="K290" s="683"/>
      <c r="L290" s="683"/>
      <c r="M290" s="683"/>
      <c r="N290" s="676"/>
      <c r="O290" s="676"/>
      <c r="P290" s="676"/>
      <c r="Q290" s="676"/>
      <c r="R290" s="822"/>
      <c r="S290" s="822"/>
      <c r="T290" s="822"/>
      <c r="U290" s="822"/>
      <c r="V290" s="676"/>
      <c r="Z290" s="667"/>
    </row>
    <row r="291" spans="1:26" x14ac:dyDescent="0.2">
      <c r="A291" s="675"/>
      <c r="B291" s="675"/>
      <c r="C291" s="675"/>
      <c r="D291" s="675"/>
      <c r="E291" s="675"/>
      <c r="F291" s="681"/>
      <c r="G291" s="682"/>
      <c r="H291" s="683"/>
      <c r="I291" s="684"/>
      <c r="J291" s="683"/>
      <c r="K291" s="683"/>
      <c r="L291" s="683"/>
      <c r="M291" s="683"/>
      <c r="N291" s="676"/>
      <c r="O291" s="676"/>
      <c r="P291" s="676"/>
      <c r="Q291" s="676"/>
      <c r="R291" s="822"/>
      <c r="S291" s="822"/>
      <c r="T291" s="822"/>
      <c r="U291" s="822"/>
      <c r="V291" s="676"/>
      <c r="Z291" s="667"/>
    </row>
    <row r="292" spans="1:26" x14ac:dyDescent="0.2">
      <c r="A292" s="675"/>
      <c r="B292" s="675"/>
      <c r="C292" s="675"/>
      <c r="D292" s="675"/>
      <c r="E292" s="675"/>
      <c r="F292" s="681"/>
      <c r="G292" s="682"/>
      <c r="H292" s="683"/>
      <c r="I292" s="684"/>
      <c r="J292" s="683"/>
      <c r="K292" s="683"/>
      <c r="L292" s="683"/>
      <c r="M292" s="683"/>
      <c r="N292" s="676"/>
      <c r="O292" s="676"/>
      <c r="P292" s="676"/>
      <c r="Q292" s="676"/>
      <c r="R292" s="822"/>
      <c r="S292" s="822"/>
      <c r="T292" s="822"/>
      <c r="U292" s="822"/>
      <c r="V292" s="676"/>
      <c r="Z292" s="667"/>
    </row>
    <row r="293" spans="1:26" x14ac:dyDescent="0.2">
      <c r="A293" s="675"/>
      <c r="B293" s="675"/>
      <c r="C293" s="675"/>
      <c r="D293" s="675"/>
      <c r="E293" s="675"/>
      <c r="F293" s="681"/>
      <c r="G293" s="682"/>
      <c r="H293" s="683"/>
      <c r="I293" s="684"/>
      <c r="J293" s="683"/>
      <c r="K293" s="683"/>
      <c r="L293" s="683"/>
      <c r="M293" s="683"/>
      <c r="N293" s="676"/>
      <c r="O293" s="676"/>
      <c r="P293" s="676"/>
      <c r="Q293" s="676"/>
      <c r="R293" s="822"/>
      <c r="S293" s="822"/>
      <c r="T293" s="822"/>
      <c r="U293" s="822"/>
      <c r="V293" s="676"/>
      <c r="Z293" s="667"/>
    </row>
    <row r="294" spans="1:26" x14ac:dyDescent="0.2">
      <c r="A294" s="675"/>
      <c r="B294" s="675"/>
      <c r="C294" s="675"/>
      <c r="D294" s="675"/>
      <c r="E294" s="675"/>
      <c r="F294" s="681"/>
      <c r="G294" s="682"/>
      <c r="H294" s="683"/>
      <c r="I294" s="684"/>
      <c r="J294" s="683"/>
      <c r="K294" s="683"/>
      <c r="L294" s="683"/>
      <c r="M294" s="683"/>
      <c r="N294" s="676"/>
      <c r="O294" s="676"/>
      <c r="P294" s="676"/>
      <c r="Q294" s="676"/>
      <c r="R294" s="822"/>
      <c r="S294" s="822"/>
      <c r="T294" s="822"/>
      <c r="U294" s="822"/>
      <c r="V294" s="676"/>
      <c r="Z294" s="667"/>
    </row>
    <row r="295" spans="1:26" x14ac:dyDescent="0.2">
      <c r="A295" s="675"/>
      <c r="B295" s="675"/>
      <c r="C295" s="675"/>
      <c r="D295" s="675"/>
      <c r="E295" s="675"/>
      <c r="F295" s="681"/>
      <c r="G295" s="682"/>
      <c r="H295" s="683"/>
      <c r="I295" s="684"/>
      <c r="J295" s="683"/>
      <c r="K295" s="683"/>
      <c r="L295" s="683"/>
      <c r="M295" s="683"/>
      <c r="N295" s="676"/>
      <c r="O295" s="676"/>
      <c r="P295" s="676"/>
      <c r="Q295" s="676"/>
      <c r="R295" s="822"/>
      <c r="S295" s="822"/>
      <c r="T295" s="822"/>
      <c r="U295" s="822"/>
      <c r="V295" s="676"/>
      <c r="Z295" s="667"/>
    </row>
    <row r="296" spans="1:26" x14ac:dyDescent="0.2">
      <c r="A296" s="675"/>
      <c r="B296" s="675"/>
      <c r="C296" s="675"/>
      <c r="D296" s="675"/>
      <c r="E296" s="675"/>
      <c r="F296" s="681"/>
      <c r="G296" s="682"/>
      <c r="H296" s="683"/>
      <c r="I296" s="684"/>
      <c r="J296" s="683"/>
      <c r="K296" s="683"/>
      <c r="L296" s="683"/>
      <c r="M296" s="683"/>
      <c r="N296" s="676"/>
      <c r="O296" s="676"/>
      <c r="P296" s="676"/>
      <c r="Q296" s="676"/>
      <c r="R296" s="822"/>
      <c r="S296" s="822"/>
      <c r="T296" s="822"/>
      <c r="U296" s="822"/>
      <c r="V296" s="676"/>
      <c r="Z296" s="667"/>
    </row>
    <row r="297" spans="1:26" x14ac:dyDescent="0.2">
      <c r="A297" s="675"/>
      <c r="B297" s="675"/>
      <c r="C297" s="675"/>
      <c r="D297" s="675"/>
      <c r="E297" s="675"/>
      <c r="F297" s="681"/>
      <c r="G297" s="682"/>
      <c r="H297" s="683"/>
      <c r="I297" s="684"/>
      <c r="J297" s="683"/>
      <c r="K297" s="683"/>
      <c r="L297" s="683"/>
      <c r="M297" s="683"/>
      <c r="N297" s="676"/>
      <c r="O297" s="676"/>
      <c r="P297" s="676"/>
      <c r="Q297" s="676"/>
      <c r="R297" s="822"/>
      <c r="S297" s="822"/>
      <c r="T297" s="822"/>
      <c r="U297" s="822"/>
      <c r="V297" s="676"/>
      <c r="Z297" s="667"/>
    </row>
    <row r="298" spans="1:26" x14ac:dyDescent="0.2">
      <c r="A298" s="675"/>
      <c r="B298" s="675"/>
      <c r="C298" s="675"/>
      <c r="D298" s="675"/>
      <c r="E298" s="675"/>
      <c r="F298" s="681"/>
      <c r="G298" s="682"/>
      <c r="H298" s="683"/>
      <c r="I298" s="684"/>
      <c r="J298" s="683"/>
      <c r="K298" s="683"/>
      <c r="L298" s="683"/>
      <c r="M298" s="683"/>
      <c r="N298" s="676"/>
      <c r="O298" s="676"/>
      <c r="P298" s="676"/>
      <c r="Q298" s="676"/>
      <c r="R298" s="822"/>
      <c r="S298" s="822"/>
      <c r="T298" s="822"/>
      <c r="U298" s="822"/>
      <c r="V298" s="676"/>
      <c r="Z298" s="667"/>
    </row>
    <row r="299" spans="1:26" x14ac:dyDescent="0.2">
      <c r="A299" s="675"/>
      <c r="B299" s="675"/>
      <c r="C299" s="675"/>
      <c r="D299" s="675"/>
      <c r="E299" s="675"/>
      <c r="F299" s="681"/>
      <c r="G299" s="682"/>
      <c r="H299" s="683"/>
      <c r="I299" s="684"/>
      <c r="J299" s="683"/>
      <c r="K299" s="683"/>
      <c r="L299" s="683"/>
      <c r="M299" s="683"/>
      <c r="N299" s="676"/>
      <c r="O299" s="676"/>
      <c r="P299" s="676"/>
      <c r="Q299" s="676"/>
      <c r="R299" s="822"/>
      <c r="S299" s="822"/>
      <c r="T299" s="822"/>
      <c r="U299" s="822"/>
      <c r="V299" s="676"/>
      <c r="Z299" s="667"/>
    </row>
    <row r="300" spans="1:26" x14ac:dyDescent="0.2">
      <c r="A300" s="675"/>
      <c r="B300" s="675"/>
      <c r="C300" s="675"/>
      <c r="D300" s="675"/>
      <c r="E300" s="675"/>
      <c r="F300" s="681"/>
      <c r="G300" s="682"/>
      <c r="H300" s="683"/>
      <c r="I300" s="684"/>
      <c r="J300" s="683"/>
      <c r="K300" s="683"/>
      <c r="L300" s="683"/>
      <c r="M300" s="683"/>
      <c r="N300" s="676"/>
      <c r="O300" s="676"/>
      <c r="P300" s="676"/>
      <c r="Q300" s="676"/>
      <c r="R300" s="822"/>
      <c r="S300" s="822"/>
      <c r="T300" s="822"/>
      <c r="U300" s="822"/>
      <c r="V300" s="676"/>
      <c r="Z300" s="667"/>
    </row>
    <row r="301" spans="1:26" x14ac:dyDescent="0.2">
      <c r="A301" s="675"/>
      <c r="B301" s="675"/>
      <c r="C301" s="675"/>
      <c r="D301" s="675"/>
      <c r="E301" s="675"/>
      <c r="F301" s="681"/>
      <c r="G301" s="682"/>
      <c r="H301" s="683"/>
      <c r="I301" s="684"/>
      <c r="J301" s="683"/>
      <c r="K301" s="683"/>
      <c r="L301" s="683"/>
      <c r="M301" s="683"/>
      <c r="N301" s="676"/>
      <c r="O301" s="676"/>
      <c r="P301" s="676"/>
      <c r="Q301" s="676"/>
      <c r="R301" s="822"/>
      <c r="S301" s="822"/>
      <c r="T301" s="822"/>
      <c r="U301" s="822"/>
      <c r="V301" s="676"/>
      <c r="Z301" s="667"/>
    </row>
    <row r="302" spans="1:26" x14ac:dyDescent="0.2">
      <c r="A302" s="675"/>
      <c r="B302" s="675"/>
      <c r="C302" s="675"/>
      <c r="D302" s="675"/>
      <c r="E302" s="675"/>
      <c r="F302" s="681"/>
      <c r="G302" s="682"/>
      <c r="H302" s="683"/>
      <c r="I302" s="684"/>
      <c r="J302" s="683"/>
      <c r="K302" s="683"/>
      <c r="L302" s="683"/>
      <c r="M302" s="683"/>
      <c r="N302" s="676"/>
      <c r="O302" s="676"/>
      <c r="P302" s="676"/>
      <c r="Q302" s="676"/>
      <c r="R302" s="822"/>
      <c r="S302" s="822"/>
      <c r="T302" s="822"/>
      <c r="U302" s="822"/>
      <c r="V302" s="676"/>
      <c r="Z302" s="667"/>
    </row>
    <row r="303" spans="1:26" x14ac:dyDescent="0.2">
      <c r="A303" s="675"/>
      <c r="B303" s="675"/>
      <c r="C303" s="675"/>
      <c r="D303" s="675"/>
      <c r="E303" s="675"/>
      <c r="F303" s="681"/>
      <c r="G303" s="682"/>
      <c r="H303" s="683"/>
      <c r="I303" s="684"/>
      <c r="J303" s="683"/>
      <c r="K303" s="683"/>
      <c r="L303" s="683"/>
      <c r="M303" s="683"/>
      <c r="N303" s="676"/>
      <c r="O303" s="676"/>
      <c r="P303" s="676"/>
      <c r="Q303" s="676"/>
      <c r="R303" s="822"/>
      <c r="S303" s="822"/>
      <c r="T303" s="822"/>
      <c r="U303" s="822"/>
      <c r="V303" s="676"/>
      <c r="Z303" s="667"/>
    </row>
    <row r="304" spans="1:26" x14ac:dyDescent="0.2">
      <c r="A304" s="675"/>
      <c r="B304" s="675"/>
      <c r="C304" s="675"/>
      <c r="D304" s="675"/>
      <c r="E304" s="675"/>
      <c r="F304" s="681"/>
      <c r="G304" s="682"/>
      <c r="H304" s="683"/>
      <c r="I304" s="684"/>
      <c r="J304" s="683"/>
      <c r="K304" s="683"/>
      <c r="L304" s="683"/>
      <c r="M304" s="683"/>
      <c r="N304" s="676"/>
      <c r="O304" s="676"/>
      <c r="P304" s="676"/>
      <c r="Q304" s="676"/>
      <c r="R304" s="822"/>
      <c r="S304" s="822"/>
      <c r="T304" s="822"/>
      <c r="U304" s="822"/>
      <c r="V304" s="676"/>
      <c r="Z304" s="667"/>
    </row>
    <row r="305" spans="1:26" x14ac:dyDescent="0.2">
      <c r="A305" s="675"/>
      <c r="B305" s="675"/>
      <c r="C305" s="675"/>
      <c r="D305" s="675"/>
      <c r="E305" s="675"/>
      <c r="F305" s="681"/>
      <c r="G305" s="682"/>
      <c r="H305" s="683"/>
      <c r="I305" s="684"/>
      <c r="J305" s="683"/>
      <c r="K305" s="683"/>
      <c r="L305" s="683"/>
      <c r="M305" s="683"/>
      <c r="N305" s="676"/>
      <c r="O305" s="676"/>
      <c r="P305" s="676"/>
      <c r="Q305" s="676"/>
      <c r="R305" s="822"/>
      <c r="S305" s="822"/>
      <c r="T305" s="822"/>
      <c r="U305" s="822"/>
      <c r="V305" s="676"/>
      <c r="Z305" s="667"/>
    </row>
    <row r="306" spans="1:26" x14ac:dyDescent="0.2">
      <c r="A306" s="675"/>
      <c r="B306" s="675"/>
      <c r="C306" s="675"/>
      <c r="D306" s="675"/>
      <c r="E306" s="675"/>
      <c r="F306" s="681"/>
      <c r="G306" s="682"/>
      <c r="H306" s="683"/>
      <c r="I306" s="684"/>
      <c r="J306" s="683"/>
      <c r="K306" s="683"/>
      <c r="L306" s="683"/>
      <c r="M306" s="683"/>
      <c r="N306" s="676"/>
      <c r="O306" s="676"/>
      <c r="P306" s="676"/>
      <c r="Q306" s="676"/>
      <c r="R306" s="822"/>
      <c r="S306" s="822"/>
      <c r="T306" s="822"/>
      <c r="U306" s="822"/>
      <c r="V306" s="676"/>
      <c r="Z306" s="667"/>
    </row>
    <row r="307" spans="1:26" x14ac:dyDescent="0.2">
      <c r="A307" s="675"/>
      <c r="B307" s="675"/>
      <c r="C307" s="675"/>
      <c r="D307" s="675"/>
      <c r="E307" s="675"/>
      <c r="F307" s="681"/>
      <c r="G307" s="682"/>
      <c r="H307" s="683"/>
      <c r="I307" s="684"/>
      <c r="J307" s="683"/>
      <c r="K307" s="683"/>
      <c r="L307" s="683"/>
      <c r="M307" s="683"/>
      <c r="N307" s="676"/>
      <c r="O307" s="676"/>
      <c r="P307" s="676"/>
      <c r="Q307" s="676"/>
      <c r="R307" s="822"/>
      <c r="S307" s="822"/>
      <c r="T307" s="822"/>
      <c r="U307" s="822"/>
      <c r="V307" s="676"/>
      <c r="Z307" s="667"/>
    </row>
    <row r="308" spans="1:26" x14ac:dyDescent="0.2">
      <c r="A308" s="675"/>
      <c r="B308" s="675"/>
      <c r="C308" s="675"/>
      <c r="D308" s="675"/>
      <c r="E308" s="675"/>
      <c r="F308" s="681"/>
      <c r="G308" s="682"/>
      <c r="H308" s="683"/>
      <c r="I308" s="684"/>
      <c r="J308" s="683"/>
      <c r="K308" s="683"/>
      <c r="L308" s="683"/>
      <c r="M308" s="683"/>
      <c r="N308" s="676"/>
      <c r="O308" s="676"/>
      <c r="P308" s="676"/>
      <c r="Q308" s="676"/>
      <c r="R308" s="822"/>
      <c r="S308" s="822"/>
      <c r="T308" s="822"/>
      <c r="U308" s="822"/>
      <c r="V308" s="676"/>
      <c r="Z308" s="667"/>
    </row>
    <row r="309" spans="1:26" x14ac:dyDescent="0.2">
      <c r="A309" s="675"/>
      <c r="B309" s="675"/>
      <c r="C309" s="675"/>
      <c r="D309" s="675"/>
      <c r="E309" s="675"/>
      <c r="F309" s="681"/>
      <c r="G309" s="682"/>
      <c r="H309" s="683"/>
      <c r="I309" s="684"/>
      <c r="J309" s="683"/>
      <c r="K309" s="683"/>
      <c r="L309" s="683"/>
      <c r="M309" s="683"/>
      <c r="N309" s="676"/>
      <c r="O309" s="676"/>
      <c r="P309" s="676"/>
      <c r="Q309" s="676"/>
      <c r="R309" s="822"/>
      <c r="S309" s="822"/>
      <c r="T309" s="822"/>
      <c r="U309" s="822"/>
      <c r="V309" s="676"/>
      <c r="Z309" s="667"/>
    </row>
    <row r="310" spans="1:26" x14ac:dyDescent="0.2">
      <c r="A310" s="675"/>
      <c r="B310" s="675"/>
      <c r="C310" s="675"/>
      <c r="D310" s="675"/>
      <c r="E310" s="675"/>
      <c r="F310" s="681"/>
      <c r="G310" s="682"/>
      <c r="H310" s="683"/>
      <c r="I310" s="684"/>
      <c r="J310" s="683"/>
      <c r="K310" s="683"/>
      <c r="L310" s="683"/>
      <c r="M310" s="683"/>
      <c r="N310" s="676"/>
      <c r="O310" s="676"/>
      <c r="P310" s="676"/>
      <c r="Q310" s="676"/>
      <c r="R310" s="822"/>
      <c r="S310" s="822"/>
      <c r="T310" s="822"/>
      <c r="U310" s="822"/>
      <c r="V310" s="676"/>
      <c r="Z310" s="667"/>
    </row>
    <row r="311" spans="1:26" x14ac:dyDescent="0.2">
      <c r="A311" s="675"/>
      <c r="B311" s="675"/>
      <c r="C311" s="675"/>
      <c r="D311" s="675"/>
      <c r="E311" s="675"/>
      <c r="F311" s="681"/>
      <c r="G311" s="682"/>
      <c r="H311" s="683"/>
      <c r="I311" s="684"/>
      <c r="J311" s="683"/>
      <c r="K311" s="683"/>
      <c r="L311" s="683"/>
      <c r="M311" s="683"/>
      <c r="N311" s="676"/>
      <c r="O311" s="676"/>
      <c r="P311" s="676"/>
      <c r="Q311" s="676"/>
      <c r="R311" s="822"/>
      <c r="S311" s="822"/>
      <c r="T311" s="822"/>
      <c r="U311" s="822"/>
      <c r="V311" s="676"/>
      <c r="Z311" s="667"/>
    </row>
    <row r="312" spans="1:26" x14ac:dyDescent="0.2">
      <c r="A312" s="675"/>
      <c r="B312" s="675"/>
      <c r="C312" s="675"/>
      <c r="D312" s="675"/>
      <c r="E312" s="675"/>
      <c r="F312" s="681"/>
      <c r="G312" s="682"/>
      <c r="H312" s="683"/>
      <c r="I312" s="684"/>
      <c r="J312" s="683"/>
      <c r="K312" s="683"/>
      <c r="L312" s="683"/>
      <c r="M312" s="683"/>
      <c r="N312" s="676"/>
      <c r="O312" s="676"/>
      <c r="P312" s="676"/>
      <c r="Q312" s="676"/>
      <c r="R312" s="822"/>
      <c r="S312" s="822"/>
      <c r="T312" s="822"/>
      <c r="U312" s="822"/>
      <c r="V312" s="676"/>
      <c r="Z312" s="667"/>
    </row>
    <row r="313" spans="1:26" x14ac:dyDescent="0.2">
      <c r="A313" s="675"/>
      <c r="B313" s="675"/>
      <c r="C313" s="675"/>
      <c r="D313" s="675"/>
      <c r="E313" s="675"/>
      <c r="F313" s="681"/>
      <c r="G313" s="682"/>
      <c r="H313" s="683"/>
      <c r="I313" s="684"/>
      <c r="J313" s="683"/>
      <c r="K313" s="683"/>
      <c r="L313" s="683"/>
      <c r="M313" s="683"/>
      <c r="N313" s="676"/>
      <c r="O313" s="676"/>
      <c r="P313" s="676"/>
      <c r="Q313" s="676"/>
      <c r="R313" s="822"/>
      <c r="S313" s="822"/>
      <c r="T313" s="822"/>
      <c r="U313" s="822"/>
      <c r="V313" s="676"/>
      <c r="Z313" s="667"/>
    </row>
    <row r="314" spans="1:26" x14ac:dyDescent="0.2">
      <c r="A314" s="675"/>
      <c r="B314" s="675"/>
      <c r="C314" s="675"/>
      <c r="D314" s="675"/>
      <c r="E314" s="675"/>
      <c r="F314" s="681"/>
      <c r="G314" s="682"/>
      <c r="H314" s="683"/>
      <c r="I314" s="684"/>
      <c r="J314" s="683"/>
      <c r="K314" s="683"/>
      <c r="L314" s="683"/>
      <c r="M314" s="683"/>
      <c r="N314" s="676"/>
      <c r="O314" s="676"/>
      <c r="P314" s="676"/>
      <c r="Q314" s="676"/>
      <c r="R314" s="822"/>
      <c r="S314" s="822"/>
      <c r="T314" s="822"/>
      <c r="U314" s="822"/>
      <c r="V314" s="676"/>
      <c r="Z314" s="667"/>
    </row>
    <row r="315" spans="1:26" x14ac:dyDescent="0.2">
      <c r="A315" s="675"/>
      <c r="B315" s="675"/>
      <c r="C315" s="675"/>
      <c r="D315" s="675"/>
      <c r="E315" s="675"/>
      <c r="F315" s="681"/>
      <c r="G315" s="682"/>
      <c r="H315" s="683"/>
      <c r="I315" s="684"/>
      <c r="J315" s="683"/>
      <c r="K315" s="683"/>
      <c r="L315" s="683"/>
      <c r="M315" s="683"/>
      <c r="N315" s="676"/>
      <c r="O315" s="676"/>
      <c r="P315" s="676"/>
      <c r="Q315" s="676"/>
      <c r="R315" s="822"/>
      <c r="S315" s="822"/>
      <c r="T315" s="822"/>
      <c r="U315" s="822"/>
      <c r="V315" s="676"/>
      <c r="Z315" s="667"/>
    </row>
    <row r="316" spans="1:26" x14ac:dyDescent="0.2">
      <c r="A316" s="675"/>
      <c r="B316" s="675"/>
      <c r="C316" s="675"/>
      <c r="D316" s="675"/>
      <c r="E316" s="675"/>
      <c r="F316" s="681"/>
      <c r="G316" s="682"/>
      <c r="H316" s="683"/>
      <c r="I316" s="684"/>
      <c r="J316" s="683"/>
      <c r="K316" s="683"/>
      <c r="L316" s="683"/>
      <c r="M316" s="683"/>
      <c r="N316" s="676"/>
      <c r="O316" s="676"/>
      <c r="P316" s="676"/>
      <c r="Q316" s="676"/>
      <c r="R316" s="822"/>
      <c r="S316" s="822"/>
      <c r="T316" s="822"/>
      <c r="U316" s="822"/>
      <c r="V316" s="676"/>
      <c r="Z316" s="667"/>
    </row>
    <row r="317" spans="1:26" x14ac:dyDescent="0.2">
      <c r="A317" s="675"/>
      <c r="B317" s="675"/>
      <c r="C317" s="675"/>
      <c r="D317" s="675"/>
      <c r="E317" s="675"/>
      <c r="F317" s="681"/>
      <c r="G317" s="682"/>
      <c r="H317" s="683"/>
      <c r="I317" s="684"/>
      <c r="J317" s="683"/>
      <c r="K317" s="683"/>
      <c r="L317" s="683"/>
      <c r="M317" s="683"/>
      <c r="N317" s="676"/>
      <c r="O317" s="676"/>
      <c r="P317" s="676"/>
      <c r="Q317" s="676"/>
      <c r="R317" s="822"/>
      <c r="S317" s="822"/>
      <c r="T317" s="822"/>
      <c r="U317" s="822"/>
      <c r="V317" s="676"/>
      <c r="Z317" s="667"/>
    </row>
    <row r="318" spans="1:26" x14ac:dyDescent="0.2">
      <c r="A318" s="675"/>
      <c r="B318" s="675"/>
      <c r="C318" s="675"/>
      <c r="D318" s="675"/>
      <c r="E318" s="675"/>
      <c r="F318" s="681"/>
      <c r="G318" s="682"/>
      <c r="H318" s="683"/>
      <c r="I318" s="684"/>
      <c r="J318" s="683"/>
      <c r="K318" s="683"/>
      <c r="L318" s="683"/>
      <c r="M318" s="683"/>
      <c r="N318" s="676"/>
      <c r="O318" s="676"/>
      <c r="P318" s="676"/>
      <c r="Q318" s="676"/>
      <c r="R318" s="822"/>
      <c r="S318" s="822"/>
      <c r="T318" s="822"/>
      <c r="U318" s="822"/>
      <c r="V318" s="676"/>
      <c r="Z318" s="667"/>
    </row>
    <row r="319" spans="1:26" x14ac:dyDescent="0.2">
      <c r="A319" s="675"/>
      <c r="B319" s="675"/>
      <c r="C319" s="675"/>
      <c r="D319" s="675"/>
      <c r="E319" s="675"/>
      <c r="F319" s="681"/>
      <c r="G319" s="682"/>
      <c r="H319" s="683"/>
      <c r="I319" s="684"/>
      <c r="J319" s="683"/>
      <c r="K319" s="683"/>
      <c r="L319" s="683"/>
      <c r="M319" s="683"/>
      <c r="N319" s="676"/>
      <c r="O319" s="676"/>
      <c r="P319" s="676"/>
      <c r="Q319" s="676"/>
      <c r="R319" s="822"/>
      <c r="S319" s="822"/>
      <c r="T319" s="822"/>
      <c r="U319" s="822"/>
      <c r="V319" s="676"/>
      <c r="Z319" s="667"/>
    </row>
    <row r="320" spans="1:26" x14ac:dyDescent="0.2">
      <c r="A320" s="675"/>
      <c r="B320" s="675"/>
      <c r="C320" s="675"/>
      <c r="D320" s="675"/>
      <c r="E320" s="675"/>
      <c r="F320" s="681"/>
      <c r="G320" s="682"/>
      <c r="H320" s="683"/>
      <c r="I320" s="684"/>
      <c r="J320" s="683"/>
      <c r="K320" s="683"/>
      <c r="L320" s="683"/>
      <c r="M320" s="683"/>
      <c r="N320" s="676"/>
      <c r="O320" s="676"/>
      <c r="P320" s="676"/>
      <c r="Q320" s="676"/>
      <c r="R320" s="822"/>
      <c r="S320" s="822"/>
      <c r="T320" s="822"/>
      <c r="U320" s="822"/>
      <c r="V320" s="676"/>
      <c r="Z320" s="667"/>
    </row>
    <row r="321" spans="1:26" x14ac:dyDescent="0.2">
      <c r="A321" s="675"/>
      <c r="B321" s="675"/>
      <c r="C321" s="675"/>
      <c r="D321" s="675"/>
      <c r="E321" s="675"/>
      <c r="F321" s="681"/>
      <c r="G321" s="682"/>
      <c r="H321" s="683"/>
      <c r="I321" s="684"/>
      <c r="J321" s="683"/>
      <c r="K321" s="683"/>
      <c r="L321" s="683"/>
      <c r="M321" s="683"/>
      <c r="N321" s="676"/>
      <c r="O321" s="676"/>
      <c r="P321" s="676"/>
      <c r="Q321" s="676"/>
      <c r="R321" s="822"/>
      <c r="S321" s="822"/>
      <c r="T321" s="822"/>
      <c r="U321" s="822"/>
      <c r="V321" s="676"/>
      <c r="Z321" s="667"/>
    </row>
    <row r="322" spans="1:26" x14ac:dyDescent="0.2">
      <c r="A322" s="675"/>
      <c r="B322" s="675"/>
      <c r="C322" s="675"/>
      <c r="D322" s="675"/>
      <c r="E322" s="675"/>
      <c r="F322" s="681"/>
      <c r="G322" s="682"/>
      <c r="H322" s="683"/>
      <c r="I322" s="684"/>
      <c r="J322" s="683"/>
      <c r="K322" s="683"/>
      <c r="L322" s="683"/>
      <c r="M322" s="683"/>
      <c r="N322" s="676"/>
      <c r="O322" s="676"/>
      <c r="P322" s="676"/>
      <c r="Q322" s="676"/>
      <c r="R322" s="822"/>
      <c r="S322" s="822"/>
      <c r="T322" s="822"/>
      <c r="U322" s="822"/>
      <c r="V322" s="676"/>
      <c r="Z322" s="667"/>
    </row>
    <row r="323" spans="1:26" x14ac:dyDescent="0.2">
      <c r="A323" s="675"/>
      <c r="B323" s="675"/>
      <c r="C323" s="675"/>
      <c r="D323" s="675"/>
      <c r="E323" s="675"/>
      <c r="F323" s="681"/>
      <c r="G323" s="682"/>
      <c r="H323" s="683"/>
      <c r="I323" s="684"/>
      <c r="J323" s="683"/>
      <c r="K323" s="683"/>
      <c r="L323" s="683"/>
      <c r="M323" s="683"/>
      <c r="N323" s="676"/>
      <c r="O323" s="676"/>
      <c r="P323" s="676"/>
      <c r="Q323" s="676"/>
      <c r="R323" s="822"/>
      <c r="S323" s="822"/>
      <c r="T323" s="822"/>
      <c r="U323" s="822"/>
      <c r="V323" s="676"/>
      <c r="Z323" s="667"/>
    </row>
    <row r="324" spans="1:26" x14ac:dyDescent="0.2">
      <c r="A324" s="675"/>
      <c r="B324" s="675"/>
      <c r="C324" s="675"/>
      <c r="D324" s="675"/>
      <c r="E324" s="675"/>
      <c r="F324" s="681"/>
      <c r="G324" s="682"/>
      <c r="H324" s="683"/>
      <c r="I324" s="684"/>
      <c r="J324" s="683"/>
      <c r="K324" s="683"/>
      <c r="L324" s="683"/>
      <c r="M324" s="683"/>
      <c r="N324" s="676"/>
      <c r="O324" s="676"/>
      <c r="P324" s="676"/>
      <c r="Q324" s="676"/>
      <c r="R324" s="822"/>
      <c r="S324" s="822"/>
      <c r="T324" s="822"/>
      <c r="U324" s="822"/>
      <c r="V324" s="676"/>
      <c r="Z324" s="667"/>
    </row>
    <row r="325" spans="1:26" x14ac:dyDescent="0.2">
      <c r="A325" s="675"/>
      <c r="B325" s="675"/>
      <c r="C325" s="675"/>
      <c r="D325" s="675"/>
      <c r="E325" s="675"/>
      <c r="F325" s="681"/>
      <c r="G325" s="682"/>
      <c r="H325" s="683"/>
      <c r="I325" s="684"/>
      <c r="J325" s="683"/>
      <c r="K325" s="683"/>
      <c r="L325" s="683"/>
      <c r="M325" s="683"/>
      <c r="N325" s="676"/>
      <c r="O325" s="676"/>
      <c r="P325" s="676"/>
      <c r="Q325" s="676"/>
      <c r="R325" s="822"/>
      <c r="S325" s="822"/>
      <c r="T325" s="822"/>
      <c r="U325" s="822"/>
      <c r="V325" s="676"/>
      <c r="Z325" s="667"/>
    </row>
    <row r="326" spans="1:26" x14ac:dyDescent="0.2">
      <c r="A326" s="675"/>
      <c r="B326" s="675"/>
      <c r="C326" s="675"/>
      <c r="D326" s="675"/>
      <c r="E326" s="675"/>
      <c r="F326" s="681"/>
      <c r="G326" s="682"/>
      <c r="H326" s="683"/>
      <c r="I326" s="684"/>
      <c r="J326" s="683"/>
      <c r="K326" s="683"/>
      <c r="L326" s="683"/>
      <c r="M326" s="683"/>
      <c r="N326" s="676"/>
      <c r="O326" s="676"/>
      <c r="P326" s="676"/>
      <c r="Q326" s="676"/>
      <c r="R326" s="822"/>
      <c r="S326" s="822"/>
      <c r="T326" s="822"/>
      <c r="U326" s="822"/>
      <c r="V326" s="676"/>
      <c r="Z326" s="667"/>
    </row>
    <row r="327" spans="1:26" x14ac:dyDescent="0.2">
      <c r="A327" s="675"/>
      <c r="B327" s="675"/>
      <c r="C327" s="675"/>
      <c r="D327" s="675"/>
      <c r="E327" s="675"/>
      <c r="F327" s="681"/>
      <c r="G327" s="682"/>
      <c r="H327" s="683"/>
      <c r="I327" s="684"/>
      <c r="J327" s="683"/>
      <c r="K327" s="683"/>
      <c r="L327" s="683"/>
      <c r="M327" s="683"/>
      <c r="N327" s="676"/>
      <c r="O327" s="676"/>
      <c r="P327" s="676"/>
      <c r="Q327" s="676"/>
      <c r="R327" s="822"/>
      <c r="S327" s="822"/>
      <c r="T327" s="822"/>
      <c r="U327" s="822"/>
      <c r="V327" s="676"/>
      <c r="Z327" s="667"/>
    </row>
    <row r="328" spans="1:26" x14ac:dyDescent="0.2">
      <c r="A328" s="675"/>
      <c r="B328" s="675"/>
      <c r="C328" s="675"/>
      <c r="D328" s="675"/>
      <c r="E328" s="675"/>
      <c r="F328" s="681"/>
      <c r="G328" s="682"/>
      <c r="H328" s="683"/>
      <c r="I328" s="684"/>
      <c r="J328" s="683"/>
      <c r="K328" s="683"/>
      <c r="L328" s="683"/>
      <c r="M328" s="683"/>
      <c r="N328" s="676"/>
      <c r="O328" s="676"/>
      <c r="P328" s="676"/>
      <c r="Q328" s="676"/>
      <c r="R328" s="822"/>
      <c r="S328" s="822"/>
      <c r="T328" s="822"/>
      <c r="U328" s="822"/>
      <c r="V328" s="676"/>
      <c r="Z328" s="667"/>
    </row>
    <row r="329" spans="1:26" x14ac:dyDescent="0.2">
      <c r="A329" s="675"/>
      <c r="B329" s="675"/>
      <c r="C329" s="675"/>
      <c r="D329" s="675"/>
      <c r="E329" s="675"/>
      <c r="F329" s="681"/>
      <c r="G329" s="682"/>
      <c r="H329" s="683"/>
      <c r="I329" s="684"/>
      <c r="J329" s="683"/>
      <c r="K329" s="683"/>
      <c r="L329" s="683"/>
      <c r="M329" s="683"/>
      <c r="N329" s="676"/>
      <c r="O329" s="676"/>
      <c r="P329" s="676"/>
      <c r="Q329" s="676"/>
      <c r="R329" s="822"/>
      <c r="S329" s="822"/>
      <c r="T329" s="822"/>
      <c r="U329" s="822"/>
      <c r="V329" s="676"/>
      <c r="Z329" s="667"/>
    </row>
    <row r="330" spans="1:26" x14ac:dyDescent="0.2">
      <c r="A330" s="675"/>
      <c r="B330" s="675"/>
      <c r="C330" s="675"/>
      <c r="D330" s="675"/>
      <c r="E330" s="675"/>
      <c r="F330" s="681"/>
      <c r="G330" s="682"/>
      <c r="H330" s="683"/>
      <c r="I330" s="684"/>
      <c r="J330" s="683"/>
      <c r="K330" s="683"/>
      <c r="L330" s="683"/>
      <c r="M330" s="683"/>
      <c r="N330" s="676"/>
      <c r="O330" s="676"/>
      <c r="P330" s="676"/>
      <c r="Q330" s="676"/>
      <c r="R330" s="822"/>
      <c r="S330" s="822"/>
      <c r="T330" s="822"/>
      <c r="U330" s="822"/>
      <c r="V330" s="676"/>
      <c r="Z330" s="667"/>
    </row>
    <row r="331" spans="1:26" x14ac:dyDescent="0.2">
      <c r="A331" s="675"/>
      <c r="B331" s="675"/>
      <c r="C331" s="675"/>
      <c r="D331" s="675"/>
      <c r="E331" s="675"/>
      <c r="F331" s="681"/>
      <c r="G331" s="682"/>
      <c r="H331" s="683"/>
      <c r="I331" s="684"/>
      <c r="J331" s="683"/>
      <c r="K331" s="683"/>
      <c r="L331" s="683"/>
      <c r="M331" s="683"/>
      <c r="N331" s="676"/>
      <c r="O331" s="676"/>
      <c r="P331" s="676"/>
      <c r="Q331" s="676"/>
      <c r="R331" s="822"/>
      <c r="S331" s="822"/>
      <c r="T331" s="822"/>
      <c r="U331" s="822"/>
      <c r="V331" s="676"/>
      <c r="Z331" s="667"/>
    </row>
    <row r="332" spans="1:26" x14ac:dyDescent="0.2">
      <c r="A332" s="675"/>
      <c r="B332" s="675"/>
      <c r="C332" s="675"/>
      <c r="D332" s="675"/>
      <c r="E332" s="675"/>
      <c r="F332" s="681"/>
      <c r="G332" s="682"/>
      <c r="H332" s="683"/>
      <c r="I332" s="684"/>
      <c r="J332" s="683"/>
      <c r="K332" s="683"/>
      <c r="L332" s="683"/>
      <c r="M332" s="683"/>
      <c r="N332" s="676"/>
      <c r="O332" s="676"/>
      <c r="P332" s="676"/>
      <c r="Q332" s="676"/>
      <c r="R332" s="822"/>
      <c r="S332" s="822"/>
      <c r="T332" s="822"/>
      <c r="U332" s="822"/>
      <c r="V332" s="676"/>
      <c r="Z332" s="667"/>
    </row>
    <row r="333" spans="1:26" x14ac:dyDescent="0.2">
      <c r="A333" s="675"/>
      <c r="B333" s="675"/>
      <c r="C333" s="675"/>
      <c r="D333" s="675"/>
      <c r="E333" s="675"/>
      <c r="F333" s="681"/>
      <c r="G333" s="682"/>
      <c r="H333" s="683"/>
      <c r="I333" s="684"/>
      <c r="J333" s="683"/>
      <c r="K333" s="683"/>
      <c r="L333" s="683"/>
      <c r="M333" s="683"/>
      <c r="N333" s="676"/>
      <c r="O333" s="676"/>
      <c r="P333" s="676"/>
      <c r="Q333" s="676"/>
      <c r="R333" s="822"/>
      <c r="S333" s="822"/>
      <c r="T333" s="822"/>
      <c r="U333" s="822"/>
      <c r="V333" s="676"/>
      <c r="Z333" s="667"/>
    </row>
    <row r="334" spans="1:26" x14ac:dyDescent="0.2">
      <c r="A334" s="675"/>
      <c r="B334" s="675"/>
      <c r="C334" s="675"/>
      <c r="D334" s="675"/>
      <c r="E334" s="675"/>
      <c r="F334" s="681"/>
      <c r="G334" s="682"/>
      <c r="H334" s="683"/>
      <c r="I334" s="684"/>
      <c r="J334" s="683"/>
      <c r="K334" s="683"/>
      <c r="L334" s="683"/>
      <c r="M334" s="683"/>
      <c r="N334" s="676"/>
      <c r="O334" s="676"/>
      <c r="P334" s="676"/>
      <c r="Q334" s="676"/>
      <c r="R334" s="822"/>
      <c r="S334" s="822"/>
      <c r="T334" s="822"/>
      <c r="U334" s="822"/>
      <c r="V334" s="676"/>
      <c r="Z334" s="667"/>
    </row>
    <row r="335" spans="1:26" x14ac:dyDescent="0.2">
      <c r="A335" s="675"/>
      <c r="B335" s="675"/>
      <c r="C335" s="675"/>
      <c r="D335" s="675"/>
      <c r="E335" s="675"/>
      <c r="F335" s="681"/>
      <c r="G335" s="682"/>
      <c r="H335" s="683"/>
      <c r="I335" s="684"/>
      <c r="J335" s="683"/>
      <c r="K335" s="683"/>
      <c r="L335" s="683"/>
      <c r="M335" s="683"/>
      <c r="N335" s="676"/>
      <c r="O335" s="676"/>
      <c r="P335" s="676"/>
      <c r="Q335" s="676"/>
      <c r="R335" s="822"/>
      <c r="S335" s="822"/>
      <c r="T335" s="822"/>
      <c r="U335" s="822"/>
      <c r="V335" s="676"/>
      <c r="Z335" s="667"/>
    </row>
    <row r="336" spans="1:26" x14ac:dyDescent="0.2">
      <c r="A336" s="675"/>
      <c r="B336" s="675"/>
      <c r="C336" s="675"/>
      <c r="D336" s="675"/>
      <c r="E336" s="675"/>
      <c r="F336" s="681"/>
      <c r="G336" s="682"/>
      <c r="H336" s="683"/>
      <c r="I336" s="684"/>
      <c r="J336" s="683"/>
      <c r="K336" s="683"/>
      <c r="L336" s="683"/>
      <c r="M336" s="683"/>
      <c r="N336" s="676"/>
      <c r="O336" s="676"/>
      <c r="P336" s="676"/>
      <c r="Q336" s="676"/>
      <c r="R336" s="822"/>
      <c r="S336" s="822"/>
      <c r="T336" s="822"/>
      <c r="U336" s="822"/>
      <c r="V336" s="676"/>
      <c r="Z336" s="667"/>
    </row>
    <row r="337" spans="1:26" x14ac:dyDescent="0.2">
      <c r="A337" s="675"/>
      <c r="B337" s="675"/>
      <c r="C337" s="675"/>
      <c r="D337" s="675"/>
      <c r="E337" s="675"/>
      <c r="F337" s="681"/>
      <c r="G337" s="682"/>
      <c r="H337" s="683"/>
      <c r="I337" s="684"/>
      <c r="J337" s="683"/>
      <c r="K337" s="683"/>
      <c r="L337" s="683"/>
      <c r="M337" s="683"/>
      <c r="N337" s="676"/>
      <c r="O337" s="676"/>
      <c r="P337" s="676"/>
      <c r="Q337" s="676"/>
      <c r="R337" s="822"/>
      <c r="S337" s="822"/>
      <c r="T337" s="822"/>
      <c r="U337" s="822"/>
      <c r="V337" s="676"/>
      <c r="Z337" s="667"/>
    </row>
    <row r="338" spans="1:26" x14ac:dyDescent="0.2">
      <c r="A338" s="675"/>
      <c r="B338" s="675"/>
      <c r="C338" s="675"/>
      <c r="D338" s="675"/>
      <c r="E338" s="675"/>
      <c r="F338" s="681"/>
      <c r="G338" s="682"/>
      <c r="H338" s="683"/>
      <c r="I338" s="684"/>
      <c r="J338" s="683"/>
      <c r="K338" s="683"/>
      <c r="L338" s="683"/>
      <c r="M338" s="683"/>
      <c r="N338" s="676"/>
      <c r="O338" s="676"/>
      <c r="P338" s="676"/>
      <c r="Q338" s="676"/>
      <c r="R338" s="822"/>
      <c r="S338" s="822"/>
      <c r="T338" s="822"/>
      <c r="U338" s="822"/>
      <c r="V338" s="676"/>
      <c r="Z338" s="667"/>
    </row>
    <row r="339" spans="1:26" x14ac:dyDescent="0.2">
      <c r="A339" s="675"/>
      <c r="B339" s="675"/>
      <c r="C339" s="675"/>
      <c r="D339" s="675"/>
      <c r="E339" s="675"/>
      <c r="F339" s="681"/>
      <c r="G339" s="682"/>
      <c r="H339" s="683"/>
      <c r="I339" s="684"/>
      <c r="J339" s="683"/>
      <c r="K339" s="683"/>
      <c r="L339" s="683"/>
      <c r="M339" s="683"/>
      <c r="N339" s="676"/>
      <c r="O339" s="676"/>
      <c r="P339" s="676"/>
      <c r="Q339" s="676"/>
      <c r="R339" s="822"/>
      <c r="S339" s="822"/>
      <c r="T339" s="822"/>
      <c r="U339" s="822"/>
      <c r="V339" s="676"/>
      <c r="Z339" s="667"/>
    </row>
    <row r="340" spans="1:26" x14ac:dyDescent="0.2">
      <c r="A340" s="675"/>
      <c r="B340" s="675"/>
      <c r="C340" s="675"/>
      <c r="D340" s="675"/>
      <c r="E340" s="675"/>
      <c r="F340" s="681"/>
      <c r="G340" s="682"/>
      <c r="H340" s="683"/>
      <c r="I340" s="684"/>
      <c r="J340" s="683"/>
      <c r="K340" s="683"/>
      <c r="L340" s="683"/>
      <c r="M340" s="683"/>
      <c r="N340" s="676"/>
      <c r="O340" s="676"/>
      <c r="P340" s="676"/>
      <c r="Q340" s="676"/>
      <c r="R340" s="822"/>
      <c r="S340" s="822"/>
      <c r="T340" s="822"/>
      <c r="U340" s="822"/>
      <c r="V340" s="676"/>
      <c r="Z340" s="667"/>
    </row>
    <row r="341" spans="1:26" x14ac:dyDescent="0.2">
      <c r="A341" s="675"/>
      <c r="B341" s="675"/>
      <c r="C341" s="675"/>
      <c r="D341" s="675"/>
      <c r="E341" s="675"/>
      <c r="F341" s="681"/>
      <c r="G341" s="682"/>
      <c r="H341" s="683"/>
      <c r="I341" s="684"/>
      <c r="J341" s="683"/>
      <c r="K341" s="683"/>
      <c r="L341" s="683"/>
      <c r="M341" s="683"/>
      <c r="N341" s="676"/>
      <c r="O341" s="676"/>
      <c r="P341" s="676"/>
      <c r="Q341" s="676"/>
      <c r="R341" s="822"/>
      <c r="S341" s="822"/>
      <c r="T341" s="822"/>
      <c r="U341" s="822"/>
      <c r="V341" s="676"/>
      <c r="Z341" s="667"/>
    </row>
    <row r="342" spans="1:26" x14ac:dyDescent="0.2">
      <c r="A342" s="675"/>
      <c r="B342" s="675"/>
      <c r="C342" s="675"/>
      <c r="D342" s="675"/>
      <c r="E342" s="675"/>
      <c r="F342" s="681"/>
      <c r="G342" s="682"/>
      <c r="H342" s="683"/>
      <c r="I342" s="684"/>
      <c r="J342" s="683"/>
      <c r="K342" s="683"/>
      <c r="L342" s="683"/>
      <c r="M342" s="683"/>
      <c r="N342" s="676"/>
      <c r="O342" s="676"/>
      <c r="P342" s="676"/>
      <c r="Q342" s="676"/>
      <c r="R342" s="822"/>
      <c r="S342" s="822"/>
      <c r="T342" s="822"/>
      <c r="U342" s="822"/>
      <c r="V342" s="676"/>
      <c r="Z342" s="667"/>
    </row>
    <row r="343" spans="1:26" x14ac:dyDescent="0.2">
      <c r="A343" s="675"/>
      <c r="B343" s="675"/>
      <c r="C343" s="675"/>
      <c r="D343" s="675"/>
      <c r="E343" s="675"/>
      <c r="F343" s="681"/>
      <c r="G343" s="682"/>
      <c r="H343" s="683"/>
      <c r="I343" s="684"/>
      <c r="J343" s="683"/>
      <c r="K343" s="683"/>
      <c r="L343" s="683"/>
      <c r="M343" s="683"/>
      <c r="N343" s="676"/>
      <c r="O343" s="676"/>
      <c r="P343" s="676"/>
      <c r="Q343" s="676"/>
      <c r="R343" s="822"/>
      <c r="S343" s="822"/>
      <c r="T343" s="822"/>
      <c r="U343" s="822"/>
      <c r="V343" s="676"/>
      <c r="Z343" s="667"/>
    </row>
    <row r="344" spans="1:26" x14ac:dyDescent="0.2">
      <c r="A344" s="675"/>
      <c r="B344" s="675"/>
      <c r="C344" s="675"/>
      <c r="D344" s="675"/>
      <c r="E344" s="675"/>
      <c r="F344" s="681"/>
      <c r="G344" s="682"/>
      <c r="H344" s="683"/>
      <c r="I344" s="684"/>
      <c r="J344" s="683"/>
      <c r="K344" s="683"/>
      <c r="L344" s="683"/>
      <c r="M344" s="683"/>
      <c r="N344" s="676"/>
      <c r="O344" s="676"/>
      <c r="P344" s="676"/>
      <c r="Q344" s="676"/>
      <c r="R344" s="822"/>
      <c r="S344" s="822"/>
      <c r="T344" s="822"/>
      <c r="U344" s="822"/>
      <c r="V344" s="676"/>
      <c r="Z344" s="667"/>
    </row>
    <row r="345" spans="1:26" x14ac:dyDescent="0.2">
      <c r="A345" s="675"/>
      <c r="B345" s="675"/>
      <c r="C345" s="675"/>
      <c r="D345" s="675"/>
      <c r="E345" s="675"/>
      <c r="F345" s="681"/>
      <c r="G345" s="682"/>
      <c r="H345" s="683"/>
      <c r="I345" s="684"/>
      <c r="J345" s="683"/>
      <c r="K345" s="683"/>
      <c r="L345" s="683"/>
      <c r="M345" s="683"/>
      <c r="N345" s="676"/>
      <c r="O345" s="676"/>
      <c r="P345" s="676"/>
      <c r="Q345" s="676"/>
      <c r="R345" s="822"/>
      <c r="S345" s="822"/>
      <c r="T345" s="822"/>
      <c r="U345" s="822"/>
      <c r="V345" s="676"/>
      <c r="Z345" s="667"/>
    </row>
    <row r="346" spans="1:26" x14ac:dyDescent="0.2">
      <c r="A346" s="675"/>
      <c r="B346" s="675"/>
      <c r="C346" s="675"/>
      <c r="D346" s="675"/>
      <c r="E346" s="675"/>
      <c r="F346" s="681"/>
      <c r="G346" s="682"/>
      <c r="H346" s="683"/>
      <c r="I346" s="684"/>
      <c r="J346" s="683"/>
      <c r="K346" s="683"/>
      <c r="L346" s="683"/>
      <c r="M346" s="683"/>
      <c r="N346" s="676"/>
      <c r="O346" s="676"/>
      <c r="P346" s="676"/>
      <c r="Q346" s="676"/>
      <c r="R346" s="822"/>
      <c r="S346" s="822"/>
      <c r="T346" s="822"/>
      <c r="U346" s="822"/>
      <c r="V346" s="676"/>
      <c r="Z346" s="667"/>
    </row>
    <row r="347" spans="1:26" x14ac:dyDescent="0.2">
      <c r="A347" s="675"/>
      <c r="B347" s="675"/>
      <c r="C347" s="675"/>
      <c r="D347" s="675"/>
      <c r="E347" s="675"/>
      <c r="F347" s="681"/>
      <c r="G347" s="682"/>
      <c r="H347" s="683"/>
      <c r="I347" s="684"/>
      <c r="J347" s="683"/>
      <c r="K347" s="683"/>
      <c r="L347" s="683"/>
      <c r="M347" s="683"/>
      <c r="N347" s="676"/>
      <c r="O347" s="676"/>
      <c r="P347" s="676"/>
      <c r="Q347" s="676"/>
      <c r="R347" s="822"/>
      <c r="S347" s="822"/>
      <c r="T347" s="822"/>
      <c r="U347" s="822"/>
      <c r="V347" s="676"/>
      <c r="Z347" s="667"/>
    </row>
    <row r="348" spans="1:26" x14ac:dyDescent="0.2">
      <c r="A348" s="675"/>
      <c r="B348" s="675"/>
      <c r="C348" s="675"/>
      <c r="D348" s="675"/>
      <c r="E348" s="675"/>
      <c r="F348" s="681"/>
      <c r="G348" s="682"/>
      <c r="H348" s="683"/>
      <c r="I348" s="684"/>
      <c r="J348" s="683"/>
      <c r="K348" s="683"/>
      <c r="L348" s="683"/>
      <c r="M348" s="683"/>
      <c r="N348" s="676"/>
      <c r="O348" s="676"/>
      <c r="P348" s="676"/>
      <c r="Q348" s="676"/>
      <c r="R348" s="822"/>
      <c r="S348" s="822"/>
      <c r="T348" s="822"/>
      <c r="U348" s="822"/>
      <c r="V348" s="676"/>
      <c r="Z348" s="667"/>
    </row>
    <row r="349" spans="1:26" x14ac:dyDescent="0.2">
      <c r="A349" s="675"/>
      <c r="B349" s="675"/>
      <c r="C349" s="675"/>
      <c r="D349" s="675"/>
      <c r="E349" s="675"/>
      <c r="F349" s="681"/>
      <c r="G349" s="682"/>
      <c r="H349" s="683"/>
      <c r="I349" s="684"/>
      <c r="J349" s="683"/>
      <c r="K349" s="683"/>
      <c r="L349" s="683"/>
      <c r="M349" s="683"/>
      <c r="N349" s="676"/>
      <c r="O349" s="676"/>
      <c r="P349" s="676"/>
      <c r="Q349" s="676"/>
      <c r="R349" s="822"/>
      <c r="S349" s="822"/>
      <c r="T349" s="822"/>
      <c r="U349" s="822"/>
      <c r="V349" s="676"/>
      <c r="Z349" s="667"/>
    </row>
    <row r="350" spans="1:26" x14ac:dyDescent="0.2">
      <c r="A350" s="675"/>
      <c r="B350" s="675"/>
      <c r="C350" s="675"/>
      <c r="D350" s="675"/>
      <c r="E350" s="675"/>
      <c r="F350" s="681"/>
      <c r="G350" s="682"/>
      <c r="H350" s="683"/>
      <c r="I350" s="684"/>
      <c r="J350" s="683"/>
      <c r="K350" s="683"/>
      <c r="L350" s="683"/>
      <c r="M350" s="683"/>
      <c r="N350" s="676"/>
      <c r="O350" s="676"/>
      <c r="P350" s="676"/>
      <c r="Q350" s="676"/>
      <c r="R350" s="822"/>
      <c r="S350" s="822"/>
      <c r="T350" s="822"/>
      <c r="U350" s="822"/>
      <c r="V350" s="676"/>
      <c r="Z350" s="667"/>
    </row>
    <row r="351" spans="1:26" x14ac:dyDescent="0.2">
      <c r="A351" s="675"/>
      <c r="B351" s="675"/>
      <c r="C351" s="675"/>
      <c r="D351" s="675"/>
      <c r="E351" s="675"/>
      <c r="F351" s="681"/>
      <c r="G351" s="682"/>
      <c r="H351" s="683"/>
      <c r="I351" s="684"/>
      <c r="J351" s="683"/>
      <c r="K351" s="683"/>
      <c r="L351" s="683"/>
      <c r="M351" s="683"/>
      <c r="N351" s="676"/>
      <c r="O351" s="676"/>
      <c r="P351" s="676"/>
      <c r="Q351" s="676"/>
      <c r="R351" s="822"/>
      <c r="S351" s="822"/>
      <c r="T351" s="822"/>
      <c r="U351" s="822"/>
      <c r="V351" s="676"/>
      <c r="Z351" s="667"/>
    </row>
    <row r="352" spans="1:26" x14ac:dyDescent="0.2">
      <c r="A352" s="675"/>
      <c r="B352" s="675"/>
      <c r="C352" s="675"/>
      <c r="D352" s="675"/>
      <c r="E352" s="675"/>
      <c r="F352" s="681"/>
      <c r="G352" s="682"/>
      <c r="H352" s="683"/>
      <c r="I352" s="684"/>
      <c r="J352" s="683"/>
      <c r="K352" s="683"/>
      <c r="L352" s="683"/>
      <c r="M352" s="683"/>
      <c r="N352" s="676"/>
      <c r="O352" s="676"/>
      <c r="P352" s="676"/>
      <c r="Q352" s="676"/>
      <c r="R352" s="822"/>
      <c r="S352" s="822"/>
      <c r="T352" s="822"/>
      <c r="U352" s="822"/>
      <c r="V352" s="676"/>
      <c r="Z352" s="667"/>
    </row>
    <row r="353" spans="1:26" x14ac:dyDescent="0.2">
      <c r="A353" s="675"/>
      <c r="B353" s="675"/>
      <c r="C353" s="675"/>
      <c r="D353" s="675"/>
      <c r="E353" s="675"/>
      <c r="F353" s="681"/>
      <c r="G353" s="682"/>
      <c r="H353" s="683"/>
      <c r="I353" s="684"/>
      <c r="J353" s="683"/>
      <c r="K353" s="683"/>
      <c r="L353" s="683"/>
      <c r="M353" s="683"/>
      <c r="N353" s="676"/>
      <c r="O353" s="676"/>
      <c r="P353" s="676"/>
      <c r="Q353" s="676"/>
      <c r="R353" s="822"/>
      <c r="S353" s="822"/>
      <c r="T353" s="822"/>
      <c r="U353" s="822"/>
      <c r="V353" s="676"/>
      <c r="Z353" s="667"/>
    </row>
    <row r="354" spans="1:26" x14ac:dyDescent="0.2">
      <c r="A354" s="675"/>
      <c r="B354" s="675"/>
      <c r="C354" s="675"/>
      <c r="D354" s="675"/>
      <c r="E354" s="675"/>
      <c r="F354" s="681"/>
      <c r="G354" s="682"/>
      <c r="H354" s="683"/>
      <c r="I354" s="684"/>
      <c r="J354" s="683"/>
      <c r="K354" s="683"/>
      <c r="L354" s="683"/>
      <c r="M354" s="683"/>
      <c r="N354" s="676"/>
      <c r="O354" s="676"/>
      <c r="P354" s="676"/>
      <c r="Q354" s="676"/>
      <c r="R354" s="822"/>
      <c r="S354" s="822"/>
      <c r="T354" s="822"/>
      <c r="U354" s="822"/>
      <c r="V354" s="676"/>
      <c r="Z354" s="667"/>
    </row>
    <row r="355" spans="1:26" x14ac:dyDescent="0.2">
      <c r="A355" s="675"/>
      <c r="B355" s="675"/>
      <c r="C355" s="675"/>
      <c r="D355" s="675"/>
      <c r="E355" s="675"/>
      <c r="F355" s="681"/>
      <c r="G355" s="682"/>
      <c r="H355" s="683"/>
      <c r="I355" s="684"/>
      <c r="J355" s="683"/>
      <c r="K355" s="683"/>
      <c r="L355" s="683"/>
      <c r="M355" s="683"/>
      <c r="N355" s="676"/>
      <c r="O355" s="676"/>
      <c r="P355" s="676"/>
      <c r="Q355" s="676"/>
      <c r="R355" s="822"/>
      <c r="S355" s="822"/>
      <c r="T355" s="822"/>
      <c r="U355" s="822"/>
      <c r="V355" s="676"/>
      <c r="Z355" s="667"/>
    </row>
    <row r="356" spans="1:26" x14ac:dyDescent="0.2">
      <c r="A356" s="675"/>
      <c r="B356" s="675"/>
      <c r="C356" s="675"/>
      <c r="D356" s="675"/>
      <c r="E356" s="675"/>
      <c r="F356" s="681"/>
      <c r="G356" s="682"/>
      <c r="H356" s="683"/>
      <c r="I356" s="684"/>
      <c r="J356" s="683"/>
      <c r="K356" s="683"/>
      <c r="L356" s="683"/>
      <c r="M356" s="683"/>
      <c r="N356" s="676"/>
      <c r="O356" s="676"/>
      <c r="P356" s="676"/>
      <c r="Q356" s="676"/>
      <c r="R356" s="822"/>
      <c r="S356" s="822"/>
      <c r="T356" s="822"/>
      <c r="U356" s="822"/>
      <c r="V356" s="676"/>
      <c r="Z356" s="667"/>
    </row>
    <row r="357" spans="1:26" x14ac:dyDescent="0.2">
      <c r="A357" s="675"/>
      <c r="B357" s="675"/>
      <c r="C357" s="675"/>
      <c r="D357" s="675"/>
      <c r="E357" s="675"/>
      <c r="F357" s="681"/>
      <c r="G357" s="682"/>
      <c r="H357" s="683"/>
      <c r="I357" s="684"/>
      <c r="J357" s="683"/>
      <c r="K357" s="683"/>
      <c r="L357" s="683"/>
      <c r="M357" s="683"/>
      <c r="N357" s="676"/>
      <c r="O357" s="676"/>
      <c r="P357" s="676"/>
      <c r="Q357" s="676"/>
      <c r="R357" s="822"/>
      <c r="S357" s="822"/>
      <c r="T357" s="822"/>
      <c r="U357" s="822"/>
      <c r="V357" s="676"/>
      <c r="Z357" s="667"/>
    </row>
    <row r="358" spans="1:26" x14ac:dyDescent="0.2">
      <c r="A358" s="675"/>
      <c r="B358" s="675"/>
      <c r="C358" s="675"/>
      <c r="D358" s="675"/>
      <c r="E358" s="675"/>
      <c r="F358" s="681"/>
      <c r="G358" s="682"/>
      <c r="H358" s="683"/>
      <c r="I358" s="684"/>
      <c r="J358" s="683"/>
      <c r="K358" s="683"/>
      <c r="L358" s="683"/>
      <c r="M358" s="683"/>
      <c r="N358" s="676"/>
      <c r="O358" s="676"/>
      <c r="P358" s="676"/>
      <c r="Q358" s="676"/>
      <c r="R358" s="822"/>
      <c r="S358" s="822"/>
      <c r="T358" s="822"/>
      <c r="U358" s="822"/>
      <c r="V358" s="676"/>
      <c r="Z358" s="667"/>
    </row>
    <row r="359" spans="1:26" x14ac:dyDescent="0.2">
      <c r="A359" s="675"/>
      <c r="B359" s="675"/>
      <c r="C359" s="675"/>
      <c r="D359" s="675"/>
      <c r="E359" s="675"/>
      <c r="F359" s="681"/>
      <c r="G359" s="682"/>
      <c r="H359" s="683"/>
      <c r="I359" s="684"/>
      <c r="J359" s="683"/>
      <c r="K359" s="683"/>
      <c r="L359" s="683"/>
      <c r="M359" s="683"/>
      <c r="N359" s="676"/>
      <c r="O359" s="676"/>
      <c r="P359" s="676"/>
      <c r="Q359" s="676"/>
      <c r="R359" s="822"/>
      <c r="S359" s="822"/>
      <c r="T359" s="822"/>
      <c r="U359" s="822"/>
      <c r="V359" s="676"/>
      <c r="Z359" s="667"/>
    </row>
    <row r="360" spans="1:26" x14ac:dyDescent="0.2">
      <c r="A360" s="675"/>
      <c r="B360" s="675"/>
      <c r="C360" s="675"/>
      <c r="D360" s="675"/>
      <c r="E360" s="675"/>
      <c r="F360" s="681"/>
      <c r="G360" s="682"/>
      <c r="H360" s="683"/>
      <c r="I360" s="684"/>
      <c r="J360" s="683"/>
      <c r="K360" s="683"/>
      <c r="L360" s="683"/>
      <c r="M360" s="683"/>
      <c r="N360" s="676"/>
      <c r="O360" s="676"/>
      <c r="P360" s="676"/>
      <c r="Q360" s="676"/>
      <c r="R360" s="822"/>
      <c r="S360" s="822"/>
      <c r="T360" s="822"/>
      <c r="U360" s="822"/>
      <c r="V360" s="676"/>
      <c r="Z360" s="667"/>
    </row>
    <row r="361" spans="1:26" x14ac:dyDescent="0.2">
      <c r="A361" s="675"/>
      <c r="B361" s="675"/>
      <c r="C361" s="675"/>
      <c r="D361" s="675"/>
      <c r="E361" s="675"/>
      <c r="F361" s="681"/>
      <c r="G361" s="682"/>
      <c r="H361" s="683"/>
      <c r="I361" s="684"/>
      <c r="J361" s="683"/>
      <c r="K361" s="683"/>
      <c r="L361" s="683"/>
      <c r="M361" s="683"/>
      <c r="N361" s="676"/>
      <c r="O361" s="676"/>
      <c r="P361" s="676"/>
      <c r="Q361" s="676"/>
      <c r="R361" s="822"/>
      <c r="S361" s="822"/>
      <c r="T361" s="822"/>
      <c r="U361" s="822"/>
      <c r="V361" s="676"/>
      <c r="Z361" s="667"/>
    </row>
    <row r="362" spans="1:26" x14ac:dyDescent="0.2">
      <c r="A362" s="675"/>
      <c r="B362" s="675"/>
      <c r="C362" s="675"/>
      <c r="D362" s="675"/>
      <c r="E362" s="675"/>
      <c r="F362" s="681"/>
      <c r="G362" s="682"/>
      <c r="H362" s="683"/>
      <c r="I362" s="684"/>
      <c r="J362" s="683"/>
      <c r="K362" s="683"/>
      <c r="L362" s="683"/>
      <c r="M362" s="683"/>
      <c r="N362" s="676"/>
      <c r="O362" s="676"/>
      <c r="P362" s="676"/>
      <c r="Q362" s="676"/>
      <c r="R362" s="822"/>
      <c r="S362" s="822"/>
      <c r="T362" s="822"/>
      <c r="U362" s="822"/>
      <c r="V362" s="676"/>
      <c r="Z362" s="667"/>
    </row>
    <row r="363" spans="1:26" x14ac:dyDescent="0.2">
      <c r="A363" s="675"/>
      <c r="B363" s="675"/>
      <c r="C363" s="675"/>
      <c r="D363" s="675"/>
      <c r="E363" s="675"/>
      <c r="F363" s="681"/>
      <c r="G363" s="682"/>
      <c r="H363" s="683"/>
      <c r="I363" s="684"/>
      <c r="J363" s="683"/>
      <c r="K363" s="683"/>
      <c r="L363" s="683"/>
      <c r="M363" s="683"/>
      <c r="N363" s="676"/>
      <c r="O363" s="676"/>
      <c r="P363" s="676"/>
      <c r="Q363" s="676"/>
      <c r="R363" s="822"/>
      <c r="S363" s="822"/>
      <c r="T363" s="822"/>
      <c r="U363" s="822"/>
      <c r="V363" s="676"/>
      <c r="Z363" s="667"/>
    </row>
    <row r="364" spans="1:26" x14ac:dyDescent="0.2">
      <c r="A364" s="675"/>
      <c r="B364" s="675"/>
      <c r="C364" s="675"/>
      <c r="D364" s="675"/>
      <c r="E364" s="675"/>
      <c r="F364" s="681"/>
      <c r="G364" s="682"/>
      <c r="H364" s="683"/>
      <c r="I364" s="684"/>
      <c r="J364" s="683"/>
      <c r="K364" s="683"/>
      <c r="L364" s="683"/>
      <c r="M364" s="683"/>
      <c r="N364" s="676"/>
      <c r="O364" s="676"/>
      <c r="P364" s="676"/>
      <c r="Q364" s="676"/>
      <c r="R364" s="822"/>
      <c r="S364" s="822"/>
      <c r="T364" s="822"/>
      <c r="U364" s="822"/>
      <c r="V364" s="676"/>
      <c r="Z364" s="667"/>
    </row>
    <row r="365" spans="1:26" x14ac:dyDescent="0.2">
      <c r="A365" s="675"/>
      <c r="B365" s="675"/>
      <c r="C365" s="675"/>
      <c r="D365" s="675"/>
      <c r="E365" s="675"/>
      <c r="F365" s="681"/>
      <c r="G365" s="682"/>
      <c r="H365" s="683"/>
      <c r="I365" s="684"/>
      <c r="J365" s="683"/>
      <c r="K365" s="683"/>
      <c r="L365" s="683"/>
      <c r="M365" s="683"/>
      <c r="N365" s="676"/>
      <c r="O365" s="676"/>
      <c r="P365" s="676"/>
      <c r="Q365" s="676"/>
      <c r="R365" s="822"/>
      <c r="S365" s="822"/>
      <c r="T365" s="822"/>
      <c r="U365" s="822"/>
      <c r="V365" s="676"/>
      <c r="Z365" s="667"/>
    </row>
    <row r="366" spans="1:26" x14ac:dyDescent="0.2">
      <c r="A366" s="675"/>
      <c r="B366" s="675"/>
      <c r="C366" s="675"/>
      <c r="D366" s="675"/>
      <c r="E366" s="675"/>
      <c r="F366" s="681"/>
      <c r="G366" s="682"/>
      <c r="H366" s="683"/>
      <c r="I366" s="684"/>
      <c r="J366" s="683"/>
      <c r="K366" s="683"/>
      <c r="L366" s="683"/>
      <c r="M366" s="683"/>
      <c r="N366" s="676"/>
      <c r="O366" s="676"/>
      <c r="P366" s="676"/>
      <c r="Q366" s="676"/>
      <c r="R366" s="822"/>
      <c r="S366" s="822"/>
      <c r="T366" s="822"/>
      <c r="U366" s="822"/>
      <c r="V366" s="676"/>
      <c r="Z366" s="667"/>
    </row>
    <row r="367" spans="1:26" x14ac:dyDescent="0.2">
      <c r="A367" s="675"/>
      <c r="B367" s="675"/>
      <c r="C367" s="675"/>
      <c r="D367" s="675"/>
      <c r="E367" s="675"/>
      <c r="F367" s="681"/>
      <c r="G367" s="682"/>
      <c r="H367" s="683"/>
      <c r="I367" s="684"/>
      <c r="J367" s="683"/>
      <c r="K367" s="683"/>
      <c r="L367" s="683"/>
      <c r="M367" s="683"/>
      <c r="N367" s="676"/>
      <c r="O367" s="676"/>
      <c r="P367" s="676"/>
      <c r="Q367" s="676"/>
      <c r="R367" s="822"/>
      <c r="S367" s="822"/>
      <c r="T367" s="822"/>
      <c r="U367" s="822"/>
      <c r="V367" s="676"/>
      <c r="Z367" s="667"/>
    </row>
    <row r="368" spans="1:26" x14ac:dyDescent="0.2">
      <c r="A368" s="675"/>
      <c r="B368" s="675"/>
      <c r="C368" s="675"/>
      <c r="D368" s="675"/>
      <c r="E368" s="675"/>
      <c r="F368" s="681"/>
      <c r="G368" s="682"/>
      <c r="H368" s="683"/>
      <c r="I368" s="684"/>
      <c r="J368" s="683"/>
      <c r="K368" s="683"/>
      <c r="L368" s="683"/>
      <c r="M368" s="683"/>
      <c r="N368" s="676"/>
      <c r="O368" s="676"/>
      <c r="P368" s="676"/>
      <c r="Q368" s="676"/>
      <c r="R368" s="822"/>
      <c r="S368" s="822"/>
      <c r="T368" s="822"/>
      <c r="U368" s="822"/>
      <c r="V368" s="676"/>
      <c r="Z368" s="667"/>
    </row>
    <row r="369" spans="1:26" x14ac:dyDescent="0.2">
      <c r="A369" s="675"/>
      <c r="B369" s="675"/>
      <c r="C369" s="675"/>
      <c r="D369" s="675"/>
      <c r="E369" s="675"/>
      <c r="F369" s="681"/>
      <c r="G369" s="682"/>
      <c r="H369" s="683"/>
      <c r="I369" s="684"/>
      <c r="J369" s="683"/>
      <c r="K369" s="683"/>
      <c r="L369" s="683"/>
      <c r="M369" s="683"/>
      <c r="N369" s="676"/>
      <c r="O369" s="676"/>
      <c r="P369" s="676"/>
      <c r="Q369" s="676"/>
      <c r="R369" s="822"/>
      <c r="S369" s="822"/>
      <c r="T369" s="822"/>
      <c r="U369" s="822"/>
      <c r="V369" s="676"/>
      <c r="Z369" s="667"/>
    </row>
    <row r="370" spans="1:26" x14ac:dyDescent="0.2">
      <c r="A370" s="675"/>
      <c r="B370" s="675"/>
      <c r="C370" s="675"/>
      <c r="D370" s="675"/>
      <c r="E370" s="675"/>
      <c r="F370" s="681"/>
      <c r="G370" s="682"/>
      <c r="H370" s="683"/>
      <c r="I370" s="684"/>
      <c r="J370" s="683"/>
      <c r="K370" s="683"/>
      <c r="L370" s="683"/>
      <c r="M370" s="683"/>
      <c r="N370" s="676"/>
      <c r="O370" s="676"/>
      <c r="P370" s="676"/>
      <c r="Q370" s="676"/>
      <c r="R370" s="822"/>
      <c r="S370" s="822"/>
      <c r="T370" s="822"/>
      <c r="U370" s="822"/>
      <c r="V370" s="676"/>
      <c r="Z370" s="667"/>
    </row>
    <row r="371" spans="1:26" x14ac:dyDescent="0.2">
      <c r="A371" s="675"/>
      <c r="B371" s="675"/>
      <c r="C371" s="675"/>
      <c r="D371" s="675"/>
      <c r="E371" s="675"/>
      <c r="F371" s="681"/>
      <c r="G371" s="682"/>
      <c r="H371" s="683"/>
      <c r="I371" s="684"/>
      <c r="J371" s="683"/>
      <c r="K371" s="683"/>
      <c r="L371" s="683"/>
      <c r="M371" s="683"/>
      <c r="N371" s="676"/>
      <c r="O371" s="676"/>
      <c r="P371" s="676"/>
      <c r="Q371" s="676"/>
      <c r="R371" s="822"/>
      <c r="S371" s="822"/>
      <c r="T371" s="822"/>
      <c r="U371" s="822"/>
      <c r="V371" s="676"/>
      <c r="Z371" s="667"/>
    </row>
    <row r="372" spans="1:26" x14ac:dyDescent="0.2">
      <c r="A372" s="675"/>
      <c r="B372" s="675"/>
      <c r="C372" s="675"/>
      <c r="D372" s="675"/>
      <c r="E372" s="675"/>
      <c r="F372" s="681"/>
      <c r="G372" s="682"/>
      <c r="H372" s="683"/>
      <c r="I372" s="684"/>
      <c r="J372" s="683"/>
      <c r="K372" s="683"/>
      <c r="L372" s="683"/>
      <c r="M372" s="683"/>
      <c r="N372" s="676"/>
      <c r="O372" s="676"/>
      <c r="P372" s="676"/>
      <c r="Q372" s="676"/>
      <c r="R372" s="822"/>
      <c r="S372" s="822"/>
      <c r="T372" s="822"/>
      <c r="U372" s="822"/>
      <c r="V372" s="676"/>
      <c r="Z372" s="667"/>
    </row>
    <row r="373" spans="1:26" x14ac:dyDescent="0.2">
      <c r="A373" s="675"/>
      <c r="B373" s="675"/>
      <c r="C373" s="675"/>
      <c r="D373" s="675"/>
      <c r="E373" s="675"/>
      <c r="F373" s="681"/>
      <c r="G373" s="682"/>
      <c r="H373" s="683"/>
      <c r="I373" s="684"/>
      <c r="J373" s="683"/>
      <c r="K373" s="683"/>
      <c r="L373" s="683"/>
      <c r="M373" s="683"/>
      <c r="N373" s="676"/>
      <c r="O373" s="676"/>
      <c r="P373" s="676"/>
      <c r="Q373" s="676"/>
      <c r="R373" s="822"/>
      <c r="S373" s="822"/>
      <c r="T373" s="822"/>
      <c r="U373" s="822"/>
      <c r="V373" s="676"/>
      <c r="Z373" s="667"/>
    </row>
    <row r="374" spans="1:26" x14ac:dyDescent="0.2">
      <c r="A374" s="675"/>
      <c r="B374" s="675"/>
      <c r="C374" s="675"/>
      <c r="D374" s="675"/>
      <c r="E374" s="675"/>
      <c r="F374" s="681"/>
      <c r="G374" s="682"/>
      <c r="H374" s="683"/>
      <c r="I374" s="684"/>
      <c r="J374" s="683"/>
      <c r="K374" s="683"/>
      <c r="L374" s="683"/>
      <c r="M374" s="683"/>
      <c r="N374" s="676"/>
      <c r="O374" s="676"/>
      <c r="P374" s="676"/>
      <c r="Q374" s="676"/>
      <c r="R374" s="822"/>
      <c r="S374" s="822"/>
      <c r="T374" s="822"/>
      <c r="U374" s="822"/>
      <c r="V374" s="676"/>
      <c r="Z374" s="667"/>
    </row>
    <row r="375" spans="1:26" x14ac:dyDescent="0.2">
      <c r="A375" s="675"/>
      <c r="B375" s="675"/>
      <c r="C375" s="675"/>
      <c r="D375" s="675"/>
      <c r="E375" s="675"/>
      <c r="F375" s="681"/>
      <c r="G375" s="682"/>
      <c r="H375" s="683"/>
      <c r="I375" s="684"/>
      <c r="J375" s="683"/>
      <c r="K375" s="683"/>
      <c r="L375" s="683"/>
      <c r="M375" s="683"/>
      <c r="N375" s="676"/>
      <c r="O375" s="676"/>
      <c r="P375" s="676"/>
      <c r="Q375" s="676"/>
      <c r="R375" s="822"/>
      <c r="S375" s="822"/>
      <c r="T375" s="822"/>
      <c r="U375" s="822"/>
      <c r="V375" s="676"/>
      <c r="Z375" s="667"/>
    </row>
    <row r="376" spans="1:26" x14ac:dyDescent="0.2">
      <c r="A376" s="675"/>
      <c r="B376" s="675"/>
      <c r="C376" s="675"/>
      <c r="D376" s="675"/>
      <c r="E376" s="675"/>
      <c r="F376" s="681"/>
      <c r="G376" s="682"/>
      <c r="H376" s="683"/>
      <c r="I376" s="684"/>
      <c r="J376" s="683"/>
      <c r="K376" s="683"/>
      <c r="L376" s="683"/>
      <c r="M376" s="683"/>
      <c r="N376" s="676"/>
      <c r="O376" s="676"/>
      <c r="P376" s="676"/>
      <c r="Q376" s="676"/>
      <c r="R376" s="822"/>
      <c r="S376" s="822"/>
      <c r="T376" s="822"/>
      <c r="U376" s="822"/>
      <c r="V376" s="676"/>
      <c r="Z376" s="667"/>
    </row>
    <row r="377" spans="1:26" x14ac:dyDescent="0.2">
      <c r="A377" s="675"/>
      <c r="B377" s="675"/>
      <c r="C377" s="675"/>
      <c r="D377" s="675"/>
      <c r="E377" s="675"/>
      <c r="F377" s="681"/>
      <c r="G377" s="682"/>
      <c r="H377" s="683"/>
      <c r="I377" s="684"/>
      <c r="J377" s="683"/>
      <c r="K377" s="683"/>
      <c r="L377" s="683"/>
      <c r="M377" s="683"/>
      <c r="N377" s="676"/>
      <c r="O377" s="676"/>
      <c r="P377" s="676"/>
      <c r="Q377" s="676"/>
      <c r="R377" s="822"/>
      <c r="S377" s="822"/>
      <c r="T377" s="822"/>
      <c r="U377" s="822"/>
      <c r="V377" s="676"/>
      <c r="Z377" s="667"/>
    </row>
    <row r="378" spans="1:26" x14ac:dyDescent="0.2">
      <c r="A378" s="675"/>
      <c r="B378" s="675"/>
      <c r="C378" s="675"/>
      <c r="D378" s="675"/>
      <c r="E378" s="675"/>
      <c r="F378" s="681"/>
      <c r="G378" s="682"/>
      <c r="H378" s="683"/>
      <c r="I378" s="684"/>
      <c r="J378" s="683"/>
      <c r="K378" s="683"/>
      <c r="L378" s="683"/>
      <c r="M378" s="683"/>
      <c r="N378" s="676"/>
      <c r="O378" s="676"/>
      <c r="P378" s="676"/>
      <c r="Q378" s="676"/>
      <c r="R378" s="822"/>
      <c r="S378" s="822"/>
      <c r="T378" s="822"/>
      <c r="U378" s="822"/>
      <c r="V378" s="676"/>
      <c r="Z378" s="667"/>
    </row>
    <row r="379" spans="1:26" x14ac:dyDescent="0.2">
      <c r="A379" s="675"/>
      <c r="B379" s="675"/>
      <c r="C379" s="675"/>
      <c r="D379" s="675"/>
      <c r="E379" s="675"/>
      <c r="F379" s="681"/>
      <c r="G379" s="682"/>
      <c r="H379" s="683"/>
      <c r="I379" s="684"/>
      <c r="J379" s="683"/>
      <c r="K379" s="683"/>
      <c r="L379" s="683"/>
      <c r="M379" s="683"/>
      <c r="N379" s="676"/>
      <c r="O379" s="676"/>
      <c r="P379" s="676"/>
      <c r="Q379" s="676"/>
      <c r="R379" s="822"/>
      <c r="S379" s="822"/>
      <c r="T379" s="822"/>
      <c r="U379" s="822"/>
      <c r="V379" s="676"/>
      <c r="Z379" s="667"/>
    </row>
    <row r="380" spans="1:26" x14ac:dyDescent="0.2">
      <c r="A380" s="675"/>
      <c r="B380" s="675"/>
      <c r="C380" s="675"/>
      <c r="D380" s="675"/>
      <c r="E380" s="675"/>
      <c r="F380" s="681"/>
      <c r="G380" s="682"/>
      <c r="H380" s="683"/>
      <c r="I380" s="684"/>
      <c r="J380" s="683"/>
      <c r="K380" s="683"/>
      <c r="L380" s="683"/>
      <c r="M380" s="683"/>
      <c r="N380" s="676"/>
      <c r="O380" s="676"/>
      <c r="P380" s="676"/>
      <c r="Q380" s="676"/>
      <c r="R380" s="822"/>
      <c r="S380" s="822"/>
      <c r="T380" s="822"/>
      <c r="U380" s="822"/>
      <c r="V380" s="676"/>
      <c r="Z380" s="667"/>
    </row>
    <row r="381" spans="1:26" x14ac:dyDescent="0.2">
      <c r="A381" s="675"/>
      <c r="B381" s="675"/>
      <c r="C381" s="675"/>
      <c r="D381" s="675"/>
      <c r="E381" s="675"/>
      <c r="F381" s="681"/>
      <c r="G381" s="682"/>
      <c r="H381" s="683"/>
      <c r="I381" s="684"/>
      <c r="J381" s="683"/>
      <c r="K381" s="683"/>
      <c r="L381" s="683"/>
      <c r="M381" s="683"/>
      <c r="N381" s="676"/>
      <c r="O381" s="676"/>
      <c r="P381" s="676"/>
      <c r="Q381" s="676"/>
      <c r="R381" s="822"/>
      <c r="S381" s="822"/>
      <c r="T381" s="822"/>
      <c r="U381" s="822"/>
      <c r="V381" s="676"/>
      <c r="Z381" s="667"/>
    </row>
    <row r="382" spans="1:26" x14ac:dyDescent="0.2">
      <c r="A382" s="675"/>
      <c r="B382" s="675"/>
      <c r="C382" s="675"/>
      <c r="D382" s="675"/>
      <c r="E382" s="675"/>
      <c r="F382" s="681"/>
      <c r="G382" s="682"/>
      <c r="H382" s="683"/>
      <c r="I382" s="684"/>
      <c r="J382" s="683"/>
      <c r="K382" s="683"/>
      <c r="L382" s="683"/>
      <c r="M382" s="683"/>
      <c r="N382" s="676"/>
      <c r="O382" s="676"/>
      <c r="P382" s="676"/>
      <c r="Q382" s="676"/>
      <c r="R382" s="822"/>
      <c r="S382" s="822"/>
      <c r="T382" s="822"/>
      <c r="U382" s="822"/>
      <c r="V382" s="676"/>
      <c r="Z382" s="667"/>
    </row>
    <row r="383" spans="1:26" x14ac:dyDescent="0.2">
      <c r="A383" s="675"/>
      <c r="B383" s="675"/>
      <c r="C383" s="675"/>
      <c r="D383" s="675"/>
      <c r="E383" s="675"/>
      <c r="F383" s="681"/>
      <c r="G383" s="682"/>
      <c r="H383" s="683"/>
      <c r="I383" s="684"/>
      <c r="J383" s="683"/>
      <c r="K383" s="683"/>
      <c r="L383" s="683"/>
      <c r="M383" s="683"/>
      <c r="N383" s="676"/>
      <c r="O383" s="676"/>
      <c r="P383" s="676"/>
      <c r="Q383" s="676"/>
      <c r="R383" s="822"/>
      <c r="S383" s="822"/>
      <c r="T383" s="822"/>
      <c r="U383" s="822"/>
      <c r="V383" s="676"/>
      <c r="Z383" s="667"/>
    </row>
    <row r="384" spans="1:26" x14ac:dyDescent="0.2">
      <c r="A384" s="675"/>
      <c r="B384" s="675"/>
      <c r="C384" s="675"/>
      <c r="D384" s="675"/>
      <c r="E384" s="675"/>
      <c r="F384" s="681"/>
      <c r="G384" s="682"/>
      <c r="H384" s="683"/>
      <c r="I384" s="684"/>
      <c r="J384" s="683"/>
      <c r="K384" s="683"/>
      <c r="L384" s="683"/>
      <c r="M384" s="683"/>
      <c r="N384" s="676"/>
      <c r="O384" s="676"/>
      <c r="P384" s="676"/>
      <c r="Q384" s="676"/>
      <c r="R384" s="822"/>
      <c r="S384" s="822"/>
      <c r="T384" s="822"/>
      <c r="U384" s="822"/>
      <c r="V384" s="676"/>
      <c r="Z384" s="667"/>
    </row>
    <row r="385" spans="1:26" x14ac:dyDescent="0.2">
      <c r="A385" s="675"/>
      <c r="B385" s="675"/>
      <c r="C385" s="675"/>
      <c r="D385" s="675"/>
      <c r="E385" s="675"/>
      <c r="F385" s="681"/>
      <c r="G385" s="682"/>
      <c r="H385" s="683"/>
      <c r="I385" s="684"/>
      <c r="J385" s="683"/>
      <c r="K385" s="683"/>
      <c r="L385" s="683"/>
      <c r="M385" s="683"/>
      <c r="N385" s="676"/>
      <c r="O385" s="676"/>
      <c r="P385" s="676"/>
      <c r="Q385" s="676"/>
      <c r="R385" s="822"/>
      <c r="S385" s="822"/>
      <c r="T385" s="822"/>
      <c r="U385" s="822"/>
      <c r="V385" s="676"/>
      <c r="Z385" s="667"/>
    </row>
    <row r="386" spans="1:26" x14ac:dyDescent="0.2">
      <c r="A386" s="675"/>
      <c r="B386" s="675"/>
      <c r="C386" s="675"/>
      <c r="D386" s="675"/>
      <c r="E386" s="675"/>
      <c r="F386" s="681"/>
      <c r="G386" s="682"/>
      <c r="H386" s="683"/>
      <c r="I386" s="684"/>
      <c r="J386" s="683"/>
      <c r="K386" s="683"/>
      <c r="L386" s="683"/>
      <c r="M386" s="683"/>
      <c r="N386" s="676"/>
      <c r="O386" s="676"/>
      <c r="P386" s="676"/>
      <c r="Q386" s="676"/>
      <c r="R386" s="822"/>
      <c r="S386" s="822"/>
      <c r="T386" s="822"/>
      <c r="U386" s="822"/>
      <c r="V386" s="676"/>
      <c r="Z386" s="667"/>
    </row>
    <row r="387" spans="1:26" x14ac:dyDescent="0.2">
      <c r="A387" s="675"/>
      <c r="B387" s="675"/>
      <c r="C387" s="675"/>
      <c r="D387" s="675"/>
      <c r="E387" s="675"/>
      <c r="F387" s="681"/>
      <c r="G387" s="682"/>
      <c r="H387" s="683"/>
      <c r="I387" s="684"/>
      <c r="J387" s="683"/>
      <c r="K387" s="683"/>
      <c r="L387" s="683"/>
      <c r="M387" s="683"/>
      <c r="N387" s="676"/>
      <c r="O387" s="676"/>
      <c r="P387" s="676"/>
      <c r="Q387" s="676"/>
      <c r="R387" s="822"/>
      <c r="S387" s="822"/>
      <c r="T387" s="822"/>
      <c r="U387" s="822"/>
      <c r="V387" s="676"/>
      <c r="Z387" s="667"/>
    </row>
    <row r="388" spans="1:26" x14ac:dyDescent="0.2">
      <c r="A388" s="675"/>
      <c r="B388" s="675"/>
      <c r="C388" s="675"/>
      <c r="D388" s="675"/>
      <c r="E388" s="675"/>
      <c r="F388" s="681"/>
      <c r="G388" s="682"/>
      <c r="H388" s="683"/>
      <c r="I388" s="684"/>
      <c r="J388" s="683"/>
      <c r="K388" s="683"/>
      <c r="L388" s="683"/>
      <c r="M388" s="683"/>
      <c r="N388" s="676"/>
      <c r="O388" s="676"/>
      <c r="P388" s="676"/>
      <c r="Q388" s="676"/>
      <c r="R388" s="822"/>
      <c r="S388" s="822"/>
      <c r="T388" s="822"/>
      <c r="U388" s="822"/>
      <c r="V388" s="676"/>
      <c r="Z388" s="667"/>
    </row>
    <row r="389" spans="1:26" x14ac:dyDescent="0.2">
      <c r="A389" s="675"/>
      <c r="B389" s="675"/>
      <c r="C389" s="675"/>
      <c r="D389" s="675"/>
      <c r="E389" s="675"/>
      <c r="F389" s="681"/>
      <c r="G389" s="682"/>
      <c r="H389" s="683"/>
      <c r="I389" s="684"/>
      <c r="J389" s="683"/>
      <c r="K389" s="683"/>
      <c r="L389" s="683"/>
      <c r="M389" s="683"/>
      <c r="N389" s="676"/>
      <c r="O389" s="676"/>
      <c r="P389" s="676"/>
      <c r="Q389" s="676"/>
      <c r="R389" s="822"/>
      <c r="S389" s="822"/>
      <c r="T389" s="822"/>
      <c r="U389" s="822"/>
      <c r="V389" s="676"/>
      <c r="Z389" s="667"/>
    </row>
    <row r="390" spans="1:26" x14ac:dyDescent="0.2">
      <c r="A390" s="675"/>
      <c r="B390" s="675"/>
      <c r="C390" s="675"/>
      <c r="D390" s="675"/>
      <c r="E390" s="675"/>
      <c r="F390" s="681"/>
      <c r="G390" s="682"/>
      <c r="H390" s="683"/>
      <c r="I390" s="684"/>
      <c r="J390" s="683"/>
      <c r="K390" s="683"/>
      <c r="L390" s="683"/>
      <c r="M390" s="683"/>
      <c r="N390" s="676"/>
      <c r="O390" s="676"/>
      <c r="P390" s="676"/>
      <c r="Q390" s="676"/>
      <c r="R390" s="822"/>
      <c r="S390" s="822"/>
      <c r="T390" s="822"/>
      <c r="U390" s="822"/>
      <c r="V390" s="676"/>
      <c r="Z390" s="667"/>
    </row>
    <row r="391" spans="1:26" x14ac:dyDescent="0.2">
      <c r="A391" s="675"/>
      <c r="B391" s="675"/>
      <c r="C391" s="675"/>
      <c r="D391" s="675"/>
      <c r="E391" s="675"/>
      <c r="F391" s="681"/>
      <c r="G391" s="682"/>
      <c r="H391" s="683"/>
      <c r="I391" s="684"/>
      <c r="J391" s="683"/>
      <c r="K391" s="683"/>
      <c r="L391" s="683"/>
      <c r="M391" s="683"/>
      <c r="N391" s="676"/>
      <c r="O391" s="676"/>
      <c r="P391" s="676"/>
      <c r="Q391" s="676"/>
      <c r="R391" s="822"/>
      <c r="S391" s="822"/>
      <c r="T391" s="822"/>
      <c r="U391" s="822"/>
      <c r="V391" s="676"/>
      <c r="Z391" s="667"/>
    </row>
    <row r="392" spans="1:26" x14ac:dyDescent="0.2">
      <c r="A392" s="675"/>
      <c r="B392" s="675"/>
      <c r="C392" s="675"/>
      <c r="D392" s="675"/>
      <c r="E392" s="675"/>
      <c r="F392" s="681"/>
      <c r="G392" s="682"/>
      <c r="H392" s="683"/>
      <c r="I392" s="684"/>
      <c r="J392" s="683"/>
      <c r="K392" s="683"/>
      <c r="L392" s="683"/>
      <c r="M392" s="683"/>
      <c r="N392" s="676"/>
      <c r="O392" s="676"/>
      <c r="P392" s="676"/>
      <c r="Q392" s="676"/>
      <c r="R392" s="822"/>
      <c r="S392" s="822"/>
      <c r="T392" s="822"/>
      <c r="U392" s="822"/>
      <c r="V392" s="676"/>
      <c r="Z392" s="667"/>
    </row>
    <row r="393" spans="1:26" x14ac:dyDescent="0.2">
      <c r="A393" s="675"/>
      <c r="B393" s="675"/>
      <c r="C393" s="675"/>
      <c r="D393" s="675"/>
      <c r="E393" s="675"/>
      <c r="F393" s="681"/>
      <c r="G393" s="682"/>
      <c r="H393" s="683"/>
      <c r="I393" s="684"/>
      <c r="J393" s="683"/>
      <c r="K393" s="683"/>
      <c r="L393" s="683"/>
      <c r="M393" s="683"/>
      <c r="N393" s="676"/>
      <c r="O393" s="676"/>
      <c r="P393" s="676"/>
      <c r="Q393" s="676"/>
      <c r="R393" s="822"/>
      <c r="S393" s="822"/>
      <c r="T393" s="822"/>
      <c r="U393" s="822"/>
      <c r="V393" s="676"/>
      <c r="Z393" s="667"/>
    </row>
    <row r="394" spans="1:26" x14ac:dyDescent="0.2">
      <c r="A394" s="675"/>
      <c r="B394" s="675"/>
      <c r="C394" s="675"/>
      <c r="D394" s="675"/>
      <c r="E394" s="675"/>
      <c r="F394" s="681"/>
      <c r="G394" s="682"/>
      <c r="H394" s="683"/>
      <c r="I394" s="684"/>
      <c r="J394" s="683"/>
      <c r="K394" s="683"/>
      <c r="L394" s="683"/>
      <c r="M394" s="683"/>
      <c r="N394" s="676"/>
      <c r="O394" s="676"/>
      <c r="P394" s="676"/>
      <c r="Q394" s="676"/>
      <c r="R394" s="822"/>
      <c r="S394" s="822"/>
      <c r="T394" s="822"/>
      <c r="U394" s="822"/>
      <c r="V394" s="676"/>
      <c r="Z394" s="667"/>
    </row>
    <row r="395" spans="1:26" x14ac:dyDescent="0.2">
      <c r="A395" s="675"/>
      <c r="B395" s="675"/>
      <c r="C395" s="675"/>
      <c r="D395" s="675"/>
      <c r="E395" s="675"/>
      <c r="F395" s="681"/>
      <c r="G395" s="682"/>
      <c r="H395" s="683"/>
      <c r="I395" s="684"/>
      <c r="J395" s="683"/>
      <c r="K395" s="683"/>
      <c r="L395" s="683"/>
      <c r="M395" s="683"/>
      <c r="N395" s="676"/>
      <c r="O395" s="676"/>
      <c r="P395" s="676"/>
      <c r="Q395" s="676"/>
      <c r="R395" s="822"/>
      <c r="S395" s="822"/>
      <c r="T395" s="822"/>
      <c r="U395" s="822"/>
      <c r="V395" s="676"/>
      <c r="Z395" s="667"/>
    </row>
    <row r="396" spans="1:26" x14ac:dyDescent="0.2">
      <c r="A396" s="675"/>
      <c r="B396" s="675"/>
      <c r="C396" s="675"/>
      <c r="D396" s="675"/>
      <c r="E396" s="675"/>
      <c r="F396" s="681"/>
      <c r="G396" s="682"/>
      <c r="H396" s="683"/>
      <c r="I396" s="684"/>
      <c r="J396" s="683"/>
      <c r="K396" s="683"/>
      <c r="L396" s="683"/>
      <c r="M396" s="683"/>
      <c r="N396" s="676"/>
      <c r="O396" s="676"/>
      <c r="P396" s="676"/>
      <c r="Q396" s="676"/>
      <c r="R396" s="822"/>
      <c r="S396" s="822"/>
      <c r="T396" s="822"/>
      <c r="U396" s="822"/>
      <c r="V396" s="676"/>
      <c r="Z396" s="667"/>
    </row>
    <row r="397" spans="1:26" x14ac:dyDescent="0.2">
      <c r="A397" s="675"/>
      <c r="B397" s="675"/>
      <c r="C397" s="675"/>
      <c r="D397" s="675"/>
      <c r="E397" s="675"/>
      <c r="F397" s="681"/>
      <c r="G397" s="682"/>
      <c r="H397" s="683"/>
      <c r="I397" s="684"/>
      <c r="J397" s="683"/>
      <c r="K397" s="683"/>
      <c r="L397" s="683"/>
      <c r="M397" s="683"/>
      <c r="N397" s="676"/>
      <c r="O397" s="676"/>
      <c r="P397" s="676"/>
      <c r="Q397" s="676"/>
      <c r="R397" s="822"/>
      <c r="S397" s="822"/>
      <c r="T397" s="822"/>
      <c r="U397" s="822"/>
      <c r="V397" s="676"/>
      <c r="Z397" s="667"/>
    </row>
    <row r="398" spans="1:26" x14ac:dyDescent="0.2">
      <c r="A398" s="675"/>
      <c r="B398" s="675"/>
      <c r="C398" s="675"/>
      <c r="D398" s="675"/>
      <c r="E398" s="675"/>
      <c r="F398" s="681"/>
      <c r="G398" s="682"/>
      <c r="H398" s="683"/>
      <c r="I398" s="684"/>
      <c r="J398" s="683"/>
      <c r="K398" s="683"/>
      <c r="L398" s="683"/>
      <c r="M398" s="683"/>
      <c r="N398" s="676"/>
      <c r="O398" s="676"/>
      <c r="P398" s="676"/>
      <c r="Q398" s="676"/>
      <c r="R398" s="822"/>
      <c r="S398" s="822"/>
      <c r="T398" s="822"/>
      <c r="U398" s="822"/>
      <c r="V398" s="676"/>
      <c r="Z398" s="667"/>
    </row>
    <row r="399" spans="1:26" x14ac:dyDescent="0.2">
      <c r="A399" s="675"/>
      <c r="B399" s="675"/>
      <c r="C399" s="675"/>
      <c r="D399" s="675"/>
      <c r="E399" s="675"/>
      <c r="F399" s="681"/>
      <c r="G399" s="682"/>
      <c r="H399" s="683"/>
      <c r="I399" s="684"/>
      <c r="J399" s="683"/>
      <c r="K399" s="683"/>
      <c r="L399" s="683"/>
      <c r="M399" s="683"/>
      <c r="N399" s="676"/>
      <c r="O399" s="676"/>
      <c r="P399" s="676"/>
      <c r="Q399" s="676"/>
      <c r="R399" s="822"/>
      <c r="S399" s="822"/>
      <c r="T399" s="822"/>
      <c r="U399" s="822"/>
      <c r="V399" s="676"/>
      <c r="Z399" s="667"/>
    </row>
    <row r="400" spans="1:26" x14ac:dyDescent="0.2">
      <c r="A400" s="675"/>
      <c r="B400" s="675"/>
      <c r="C400" s="675"/>
      <c r="D400" s="675"/>
      <c r="E400" s="675"/>
      <c r="F400" s="681"/>
      <c r="G400" s="682"/>
      <c r="H400" s="683"/>
      <c r="I400" s="684"/>
      <c r="J400" s="683"/>
      <c r="K400" s="683"/>
      <c r="L400" s="683"/>
      <c r="M400" s="683"/>
      <c r="N400" s="676"/>
      <c r="O400" s="676"/>
      <c r="P400" s="676"/>
      <c r="Q400" s="676"/>
      <c r="R400" s="822"/>
      <c r="S400" s="822"/>
      <c r="T400" s="822"/>
      <c r="U400" s="822"/>
      <c r="V400" s="676"/>
      <c r="Z400" s="667"/>
    </row>
    <row r="401" spans="1:26" x14ac:dyDescent="0.2">
      <c r="A401" s="675"/>
      <c r="B401" s="675"/>
      <c r="C401" s="675"/>
      <c r="D401" s="675"/>
      <c r="E401" s="675"/>
      <c r="F401" s="681"/>
      <c r="G401" s="682"/>
      <c r="H401" s="683"/>
      <c r="I401" s="684"/>
      <c r="J401" s="683"/>
      <c r="K401" s="683"/>
      <c r="L401" s="683"/>
      <c r="M401" s="683"/>
      <c r="N401" s="676"/>
      <c r="O401" s="676"/>
      <c r="P401" s="676"/>
      <c r="Q401" s="676"/>
      <c r="R401" s="822"/>
      <c r="S401" s="822"/>
      <c r="T401" s="822"/>
      <c r="U401" s="822"/>
      <c r="V401" s="676"/>
      <c r="Z401" s="667"/>
    </row>
    <row r="402" spans="1:26" x14ac:dyDescent="0.2">
      <c r="A402" s="675"/>
      <c r="B402" s="675"/>
      <c r="C402" s="675"/>
      <c r="D402" s="675"/>
      <c r="E402" s="675"/>
      <c r="F402" s="681"/>
      <c r="G402" s="682"/>
      <c r="H402" s="683"/>
      <c r="I402" s="684"/>
      <c r="J402" s="683"/>
      <c r="K402" s="683"/>
      <c r="L402" s="683"/>
      <c r="M402" s="683"/>
      <c r="N402" s="676"/>
      <c r="O402" s="676"/>
      <c r="P402" s="676"/>
      <c r="Q402" s="676"/>
      <c r="R402" s="822"/>
      <c r="S402" s="822"/>
      <c r="T402" s="822"/>
      <c r="U402" s="822"/>
      <c r="V402" s="676"/>
      <c r="Z402" s="667"/>
    </row>
    <row r="403" spans="1:26" x14ac:dyDescent="0.2">
      <c r="A403" s="675"/>
      <c r="B403" s="675"/>
      <c r="C403" s="675"/>
      <c r="D403" s="675"/>
      <c r="E403" s="675"/>
      <c r="F403" s="681"/>
      <c r="G403" s="682"/>
      <c r="H403" s="683"/>
      <c r="I403" s="684"/>
      <c r="J403" s="683"/>
      <c r="K403" s="683"/>
      <c r="L403" s="683"/>
      <c r="M403" s="683"/>
      <c r="N403" s="676"/>
      <c r="O403" s="676"/>
      <c r="P403" s="676"/>
      <c r="Q403" s="676"/>
      <c r="R403" s="822"/>
      <c r="S403" s="822"/>
      <c r="T403" s="822"/>
      <c r="U403" s="822"/>
      <c r="V403" s="676"/>
      <c r="Z403" s="667"/>
    </row>
    <row r="404" spans="1:26" x14ac:dyDescent="0.2">
      <c r="A404" s="675"/>
      <c r="B404" s="675"/>
      <c r="C404" s="675"/>
      <c r="D404" s="675"/>
      <c r="E404" s="675"/>
      <c r="F404" s="681"/>
      <c r="G404" s="682"/>
      <c r="H404" s="683"/>
      <c r="I404" s="684"/>
      <c r="J404" s="683"/>
      <c r="K404" s="683"/>
      <c r="L404" s="683"/>
      <c r="M404" s="683"/>
      <c r="N404" s="676"/>
      <c r="O404" s="676"/>
      <c r="P404" s="676"/>
      <c r="Q404" s="676"/>
      <c r="R404" s="822"/>
      <c r="S404" s="822"/>
      <c r="T404" s="822"/>
      <c r="U404" s="822"/>
      <c r="V404" s="676"/>
      <c r="Z404" s="667"/>
    </row>
    <row r="405" spans="1:26" x14ac:dyDescent="0.2">
      <c r="A405" s="675"/>
      <c r="B405" s="675"/>
      <c r="C405" s="675"/>
      <c r="D405" s="675"/>
      <c r="E405" s="675"/>
      <c r="F405" s="681"/>
      <c r="G405" s="682"/>
      <c r="H405" s="683"/>
      <c r="I405" s="684"/>
      <c r="J405" s="683"/>
      <c r="K405" s="683"/>
      <c r="L405" s="683"/>
      <c r="M405" s="683"/>
      <c r="N405" s="676"/>
      <c r="O405" s="676"/>
      <c r="P405" s="676"/>
      <c r="Q405" s="676"/>
      <c r="R405" s="822"/>
      <c r="S405" s="822"/>
      <c r="T405" s="822"/>
      <c r="U405" s="822"/>
      <c r="V405" s="676"/>
      <c r="Z405" s="667"/>
    </row>
    <row r="406" spans="1:26" x14ac:dyDescent="0.2">
      <c r="A406" s="675"/>
      <c r="B406" s="675"/>
      <c r="C406" s="675"/>
      <c r="D406" s="675"/>
      <c r="E406" s="675"/>
      <c r="F406" s="681"/>
      <c r="G406" s="682"/>
      <c r="H406" s="683"/>
      <c r="I406" s="684"/>
      <c r="J406" s="683"/>
      <c r="K406" s="683"/>
      <c r="L406" s="683"/>
      <c r="M406" s="683"/>
      <c r="N406" s="676"/>
      <c r="O406" s="676"/>
      <c r="P406" s="676"/>
      <c r="Q406" s="676"/>
      <c r="R406" s="822"/>
      <c r="S406" s="822"/>
      <c r="T406" s="822"/>
      <c r="U406" s="822"/>
      <c r="V406" s="676"/>
      <c r="Z406" s="667"/>
    </row>
    <row r="407" spans="1:26" x14ac:dyDescent="0.2">
      <c r="A407" s="675"/>
      <c r="B407" s="675"/>
      <c r="C407" s="675"/>
      <c r="D407" s="675"/>
      <c r="E407" s="675"/>
      <c r="F407" s="681"/>
      <c r="G407" s="682"/>
      <c r="H407" s="683"/>
      <c r="I407" s="684"/>
      <c r="J407" s="683"/>
      <c r="K407" s="683"/>
      <c r="L407" s="683"/>
      <c r="M407" s="683"/>
      <c r="N407" s="676"/>
      <c r="O407" s="676"/>
      <c r="P407" s="676"/>
      <c r="Q407" s="676"/>
      <c r="R407" s="822"/>
      <c r="S407" s="822"/>
      <c r="T407" s="822"/>
      <c r="U407" s="822"/>
      <c r="V407" s="676"/>
      <c r="Z407" s="667"/>
    </row>
    <row r="408" spans="1:26" x14ac:dyDescent="0.2">
      <c r="A408" s="675"/>
      <c r="B408" s="675"/>
      <c r="C408" s="675"/>
      <c r="D408" s="675"/>
      <c r="E408" s="675"/>
      <c r="F408" s="681"/>
      <c r="G408" s="682"/>
      <c r="H408" s="683"/>
      <c r="I408" s="684"/>
      <c r="J408" s="683"/>
      <c r="K408" s="683"/>
      <c r="L408" s="683"/>
      <c r="M408" s="683"/>
      <c r="N408" s="676"/>
      <c r="O408" s="676"/>
      <c r="P408" s="676"/>
      <c r="Q408" s="676"/>
      <c r="R408" s="822"/>
      <c r="S408" s="822"/>
      <c r="T408" s="822"/>
      <c r="U408" s="822"/>
      <c r="V408" s="676"/>
      <c r="Z408" s="667"/>
    </row>
    <row r="409" spans="1:26" x14ac:dyDescent="0.2">
      <c r="A409" s="675"/>
      <c r="B409" s="675"/>
      <c r="C409" s="675"/>
      <c r="D409" s="675"/>
      <c r="E409" s="675"/>
      <c r="F409" s="681"/>
      <c r="G409" s="682"/>
      <c r="H409" s="683"/>
      <c r="I409" s="684"/>
      <c r="J409" s="683"/>
      <c r="K409" s="683"/>
      <c r="L409" s="683"/>
      <c r="M409" s="683"/>
      <c r="N409" s="676"/>
      <c r="O409" s="676"/>
      <c r="P409" s="676"/>
      <c r="Q409" s="676"/>
      <c r="R409" s="822"/>
      <c r="S409" s="822"/>
      <c r="T409" s="822"/>
      <c r="U409" s="822"/>
      <c r="V409" s="676"/>
      <c r="Z409" s="667"/>
    </row>
    <row r="410" spans="1:26" x14ac:dyDescent="0.2">
      <c r="A410" s="675"/>
      <c r="B410" s="675"/>
      <c r="C410" s="675"/>
      <c r="D410" s="675"/>
      <c r="E410" s="675"/>
      <c r="F410" s="681"/>
      <c r="G410" s="682"/>
      <c r="H410" s="683"/>
      <c r="I410" s="684"/>
      <c r="J410" s="683"/>
      <c r="K410" s="683"/>
      <c r="L410" s="683"/>
      <c r="M410" s="683"/>
      <c r="N410" s="676"/>
      <c r="O410" s="676"/>
      <c r="P410" s="676"/>
      <c r="Q410" s="676"/>
      <c r="R410" s="822"/>
      <c r="S410" s="822"/>
      <c r="T410" s="822"/>
      <c r="U410" s="822"/>
      <c r="V410" s="676"/>
      <c r="Z410" s="667"/>
    </row>
    <row r="411" spans="1:26" x14ac:dyDescent="0.2">
      <c r="A411" s="675"/>
      <c r="B411" s="675"/>
      <c r="C411" s="675"/>
      <c r="D411" s="675"/>
      <c r="E411" s="675"/>
      <c r="F411" s="681"/>
      <c r="G411" s="682"/>
      <c r="H411" s="683"/>
      <c r="I411" s="684"/>
      <c r="J411" s="683"/>
      <c r="K411" s="683"/>
      <c r="L411" s="683"/>
      <c r="M411" s="683"/>
      <c r="N411" s="676"/>
      <c r="O411" s="676"/>
      <c r="P411" s="676"/>
      <c r="Q411" s="676"/>
      <c r="R411" s="822"/>
      <c r="S411" s="822"/>
      <c r="T411" s="822"/>
      <c r="U411" s="822"/>
      <c r="V411" s="676"/>
      <c r="Z411" s="667"/>
    </row>
    <row r="412" spans="1:26" x14ac:dyDescent="0.2">
      <c r="A412" s="675"/>
      <c r="B412" s="675"/>
      <c r="C412" s="675"/>
      <c r="D412" s="675"/>
      <c r="E412" s="675"/>
      <c r="F412" s="681"/>
      <c r="G412" s="682"/>
      <c r="H412" s="683"/>
      <c r="I412" s="684"/>
      <c r="J412" s="683"/>
      <c r="K412" s="683"/>
      <c r="L412" s="683"/>
      <c r="M412" s="683"/>
      <c r="N412" s="676"/>
      <c r="O412" s="676"/>
      <c r="P412" s="676"/>
      <c r="Q412" s="676"/>
      <c r="R412" s="822"/>
      <c r="S412" s="822"/>
      <c r="T412" s="822"/>
      <c r="U412" s="822"/>
      <c r="V412" s="676"/>
      <c r="Z412" s="667"/>
    </row>
    <row r="413" spans="1:26" x14ac:dyDescent="0.2">
      <c r="A413" s="675"/>
      <c r="B413" s="675"/>
      <c r="C413" s="675"/>
      <c r="D413" s="675"/>
      <c r="E413" s="675"/>
      <c r="F413" s="681"/>
      <c r="G413" s="682"/>
      <c r="H413" s="683"/>
      <c r="I413" s="684"/>
      <c r="J413" s="683"/>
      <c r="K413" s="683"/>
      <c r="L413" s="683"/>
      <c r="M413" s="683"/>
      <c r="N413" s="676"/>
      <c r="O413" s="676"/>
      <c r="P413" s="676"/>
      <c r="Q413" s="676"/>
      <c r="R413" s="822"/>
      <c r="S413" s="822"/>
      <c r="T413" s="822"/>
      <c r="U413" s="822"/>
      <c r="V413" s="676"/>
      <c r="Z413" s="667"/>
    </row>
    <row r="414" spans="1:26" x14ac:dyDescent="0.2">
      <c r="A414" s="675"/>
      <c r="B414" s="675"/>
      <c r="C414" s="675"/>
      <c r="D414" s="675"/>
      <c r="E414" s="675"/>
      <c r="F414" s="681"/>
      <c r="G414" s="682"/>
      <c r="H414" s="683"/>
      <c r="I414" s="684"/>
      <c r="J414" s="683"/>
      <c r="K414" s="683"/>
      <c r="L414" s="683"/>
      <c r="M414" s="683"/>
      <c r="N414" s="676"/>
      <c r="O414" s="676"/>
      <c r="P414" s="676"/>
      <c r="Q414" s="676"/>
      <c r="R414" s="822"/>
      <c r="S414" s="822"/>
      <c r="T414" s="822"/>
      <c r="U414" s="822"/>
      <c r="V414" s="676"/>
      <c r="Z414" s="667"/>
    </row>
    <row r="415" spans="1:26" x14ac:dyDescent="0.2">
      <c r="A415" s="675"/>
      <c r="B415" s="675"/>
      <c r="C415" s="675"/>
      <c r="D415" s="675"/>
      <c r="E415" s="675"/>
      <c r="F415" s="681"/>
      <c r="G415" s="682"/>
      <c r="H415" s="683"/>
      <c r="I415" s="684"/>
      <c r="J415" s="683"/>
      <c r="K415" s="683"/>
      <c r="L415" s="683"/>
      <c r="M415" s="683"/>
      <c r="N415" s="676"/>
      <c r="O415" s="676"/>
      <c r="P415" s="676"/>
      <c r="Q415" s="676"/>
      <c r="R415" s="822"/>
      <c r="S415" s="822"/>
      <c r="T415" s="822"/>
      <c r="U415" s="822"/>
      <c r="V415" s="676"/>
      <c r="Z415" s="667"/>
    </row>
    <row r="416" spans="1:26" x14ac:dyDescent="0.2">
      <c r="A416" s="675"/>
      <c r="B416" s="675"/>
      <c r="C416" s="675"/>
      <c r="D416" s="675"/>
      <c r="E416" s="675"/>
      <c r="F416" s="681"/>
      <c r="G416" s="682"/>
      <c r="H416" s="683"/>
      <c r="I416" s="684"/>
      <c r="J416" s="683"/>
      <c r="K416" s="683"/>
      <c r="L416" s="683"/>
      <c r="M416" s="683"/>
      <c r="N416" s="676"/>
      <c r="O416" s="676"/>
      <c r="P416" s="676"/>
      <c r="Q416" s="676"/>
      <c r="R416" s="822"/>
      <c r="S416" s="822"/>
      <c r="T416" s="822"/>
      <c r="U416" s="822"/>
      <c r="V416" s="676"/>
      <c r="Z416" s="667"/>
    </row>
    <row r="417" spans="1:26" x14ac:dyDescent="0.2">
      <c r="A417" s="675"/>
      <c r="B417" s="675"/>
      <c r="C417" s="675"/>
      <c r="D417" s="675"/>
      <c r="E417" s="675"/>
      <c r="F417" s="681"/>
      <c r="G417" s="682"/>
      <c r="H417" s="683"/>
      <c r="I417" s="684"/>
      <c r="J417" s="683"/>
      <c r="K417" s="683"/>
      <c r="L417" s="683"/>
      <c r="M417" s="683"/>
      <c r="N417" s="676"/>
      <c r="O417" s="676"/>
      <c r="P417" s="676"/>
      <c r="Q417" s="676"/>
      <c r="R417" s="822"/>
      <c r="S417" s="822"/>
      <c r="T417" s="822"/>
      <c r="U417" s="822"/>
      <c r="V417" s="676"/>
      <c r="Z417" s="667"/>
    </row>
    <row r="418" spans="1:26" x14ac:dyDescent="0.2">
      <c r="A418" s="675"/>
      <c r="B418" s="675"/>
      <c r="C418" s="675"/>
      <c r="D418" s="675"/>
      <c r="E418" s="675"/>
      <c r="F418" s="681"/>
      <c r="G418" s="682"/>
      <c r="H418" s="683"/>
      <c r="I418" s="684"/>
      <c r="J418" s="683"/>
      <c r="K418" s="683"/>
      <c r="L418" s="683"/>
      <c r="M418" s="683"/>
      <c r="N418" s="676"/>
      <c r="O418" s="676"/>
      <c r="P418" s="676"/>
      <c r="Q418" s="676"/>
      <c r="R418" s="822"/>
      <c r="S418" s="822"/>
      <c r="T418" s="822"/>
      <c r="U418" s="822"/>
      <c r="V418" s="676"/>
      <c r="Z418" s="667"/>
    </row>
    <row r="419" spans="1:26" x14ac:dyDescent="0.2">
      <c r="A419" s="675"/>
      <c r="B419" s="675"/>
      <c r="C419" s="675"/>
      <c r="D419" s="675"/>
      <c r="E419" s="675"/>
      <c r="F419" s="681"/>
      <c r="G419" s="682"/>
      <c r="H419" s="683"/>
      <c r="I419" s="684"/>
      <c r="J419" s="683"/>
      <c r="K419" s="683"/>
      <c r="L419" s="683"/>
      <c r="M419" s="683"/>
      <c r="N419" s="676"/>
      <c r="O419" s="676"/>
      <c r="P419" s="676"/>
      <c r="Q419" s="676"/>
      <c r="R419" s="822"/>
      <c r="S419" s="822"/>
      <c r="T419" s="822"/>
      <c r="U419" s="822"/>
      <c r="V419" s="676"/>
      <c r="Z419" s="667"/>
    </row>
    <row r="420" spans="1:26" x14ac:dyDescent="0.2">
      <c r="A420" s="675"/>
      <c r="B420" s="675"/>
      <c r="C420" s="675"/>
      <c r="D420" s="675"/>
      <c r="E420" s="675"/>
      <c r="F420" s="681"/>
      <c r="G420" s="682"/>
      <c r="H420" s="683"/>
      <c r="I420" s="684"/>
      <c r="J420" s="683"/>
      <c r="K420" s="683"/>
      <c r="L420" s="683"/>
      <c r="M420" s="683"/>
      <c r="N420" s="676"/>
      <c r="O420" s="676"/>
      <c r="P420" s="676"/>
      <c r="Q420" s="676"/>
      <c r="R420" s="822"/>
      <c r="S420" s="822"/>
      <c r="T420" s="822"/>
      <c r="U420" s="822"/>
      <c r="V420" s="676"/>
      <c r="Z420" s="667"/>
    </row>
    <row r="421" spans="1:26" x14ac:dyDescent="0.2">
      <c r="A421" s="675"/>
      <c r="B421" s="675"/>
      <c r="C421" s="675"/>
      <c r="D421" s="675"/>
      <c r="E421" s="675"/>
      <c r="F421" s="681"/>
      <c r="G421" s="682"/>
      <c r="H421" s="683"/>
      <c r="I421" s="684"/>
      <c r="J421" s="683"/>
      <c r="K421" s="683"/>
      <c r="L421" s="683"/>
      <c r="M421" s="683"/>
      <c r="N421" s="676"/>
      <c r="O421" s="676"/>
      <c r="P421" s="676"/>
      <c r="Q421" s="676"/>
      <c r="R421" s="822"/>
      <c r="S421" s="822"/>
      <c r="T421" s="822"/>
      <c r="U421" s="822"/>
      <c r="V421" s="676"/>
      <c r="Z421" s="667"/>
    </row>
    <row r="422" spans="1:26" x14ac:dyDescent="0.2">
      <c r="A422" s="675"/>
      <c r="B422" s="675"/>
      <c r="C422" s="675"/>
      <c r="D422" s="675"/>
      <c r="E422" s="675"/>
      <c r="F422" s="681"/>
      <c r="G422" s="682"/>
      <c r="H422" s="683"/>
      <c r="I422" s="684"/>
      <c r="J422" s="683"/>
      <c r="K422" s="683"/>
      <c r="L422" s="683"/>
      <c r="M422" s="683"/>
      <c r="N422" s="676"/>
      <c r="O422" s="676"/>
      <c r="P422" s="676"/>
      <c r="Q422" s="676"/>
      <c r="R422" s="822"/>
      <c r="S422" s="822"/>
      <c r="T422" s="822"/>
      <c r="U422" s="822"/>
      <c r="V422" s="676"/>
      <c r="Z422" s="667"/>
    </row>
    <row r="423" spans="1:26" x14ac:dyDescent="0.2">
      <c r="A423" s="675"/>
      <c r="B423" s="675"/>
      <c r="C423" s="675"/>
      <c r="D423" s="675"/>
      <c r="E423" s="675"/>
      <c r="F423" s="681"/>
      <c r="G423" s="682"/>
      <c r="H423" s="683"/>
      <c r="I423" s="684"/>
      <c r="J423" s="683"/>
      <c r="K423" s="683"/>
      <c r="L423" s="683"/>
      <c r="M423" s="683"/>
      <c r="N423" s="676"/>
      <c r="O423" s="676"/>
      <c r="P423" s="676"/>
      <c r="Q423" s="676"/>
      <c r="R423" s="822"/>
      <c r="S423" s="822"/>
      <c r="T423" s="822"/>
      <c r="U423" s="822"/>
      <c r="V423" s="676"/>
      <c r="Z423" s="667"/>
    </row>
    <row r="424" spans="1:26" x14ac:dyDescent="0.2">
      <c r="A424" s="675"/>
      <c r="B424" s="675"/>
      <c r="C424" s="675"/>
      <c r="D424" s="675"/>
      <c r="E424" s="675"/>
      <c r="F424" s="681"/>
      <c r="G424" s="682"/>
      <c r="H424" s="683"/>
      <c r="I424" s="684"/>
      <c r="J424" s="683"/>
      <c r="K424" s="683"/>
      <c r="L424" s="683"/>
      <c r="M424" s="683"/>
      <c r="N424" s="676"/>
      <c r="O424" s="676"/>
      <c r="P424" s="676"/>
      <c r="Q424" s="676"/>
      <c r="R424" s="822"/>
      <c r="S424" s="822"/>
      <c r="T424" s="822"/>
      <c r="U424" s="822"/>
      <c r="V424" s="676"/>
      <c r="Z424" s="667"/>
    </row>
    <row r="425" spans="1:26" x14ac:dyDescent="0.2">
      <c r="A425" s="675"/>
      <c r="B425" s="675"/>
      <c r="C425" s="675"/>
      <c r="D425" s="675"/>
      <c r="E425" s="675"/>
      <c r="F425" s="681"/>
      <c r="G425" s="682"/>
      <c r="H425" s="683"/>
      <c r="I425" s="684"/>
      <c r="J425" s="683"/>
      <c r="K425" s="683"/>
      <c r="L425" s="683"/>
      <c r="M425" s="683"/>
      <c r="N425" s="676"/>
      <c r="O425" s="676"/>
      <c r="P425" s="676"/>
      <c r="Q425" s="676"/>
      <c r="R425" s="822"/>
      <c r="S425" s="822"/>
      <c r="T425" s="822"/>
      <c r="U425" s="822"/>
      <c r="V425" s="676"/>
      <c r="Z425" s="667"/>
    </row>
    <row r="426" spans="1:26" x14ac:dyDescent="0.2">
      <c r="A426" s="675"/>
      <c r="B426" s="675"/>
      <c r="C426" s="675"/>
      <c r="D426" s="675"/>
      <c r="E426" s="675"/>
      <c r="F426" s="681"/>
      <c r="G426" s="682"/>
      <c r="H426" s="683"/>
      <c r="I426" s="684"/>
      <c r="J426" s="683"/>
      <c r="K426" s="683"/>
      <c r="L426" s="683"/>
      <c r="M426" s="683"/>
      <c r="N426" s="676"/>
      <c r="O426" s="676"/>
      <c r="P426" s="676"/>
      <c r="Q426" s="676"/>
      <c r="R426" s="822"/>
      <c r="S426" s="822"/>
      <c r="T426" s="822"/>
      <c r="U426" s="822"/>
      <c r="V426" s="676"/>
      <c r="Z426" s="667"/>
    </row>
    <row r="427" spans="1:26" x14ac:dyDescent="0.2">
      <c r="A427" s="675"/>
      <c r="B427" s="675"/>
      <c r="C427" s="675"/>
      <c r="D427" s="675"/>
      <c r="E427" s="675"/>
      <c r="F427" s="681"/>
      <c r="G427" s="682"/>
      <c r="H427" s="683"/>
      <c r="I427" s="684"/>
      <c r="J427" s="683"/>
      <c r="K427" s="683"/>
      <c r="L427" s="683"/>
      <c r="M427" s="683"/>
      <c r="N427" s="676"/>
      <c r="O427" s="676"/>
      <c r="P427" s="676"/>
      <c r="Q427" s="676"/>
      <c r="R427" s="822"/>
      <c r="S427" s="822"/>
      <c r="T427" s="822"/>
      <c r="U427" s="822"/>
      <c r="V427" s="676"/>
      <c r="Z427" s="667"/>
    </row>
    <row r="428" spans="1:26" x14ac:dyDescent="0.2">
      <c r="A428" s="675"/>
      <c r="B428" s="675"/>
      <c r="C428" s="675"/>
      <c r="D428" s="675"/>
      <c r="E428" s="675"/>
      <c r="F428" s="681"/>
      <c r="G428" s="682"/>
      <c r="H428" s="683"/>
      <c r="I428" s="684"/>
      <c r="J428" s="683"/>
      <c r="K428" s="683"/>
      <c r="L428" s="683"/>
      <c r="M428" s="683"/>
      <c r="N428" s="676"/>
      <c r="O428" s="676"/>
      <c r="P428" s="676"/>
      <c r="Q428" s="676"/>
      <c r="R428" s="822"/>
      <c r="S428" s="822"/>
      <c r="T428" s="822"/>
      <c r="U428" s="822"/>
      <c r="V428" s="676"/>
      <c r="Z428" s="667"/>
    </row>
    <row r="429" spans="1:26" x14ac:dyDescent="0.2">
      <c r="A429" s="675"/>
      <c r="B429" s="675"/>
      <c r="C429" s="675"/>
      <c r="D429" s="675"/>
      <c r="E429" s="675"/>
      <c r="F429" s="681"/>
      <c r="G429" s="682"/>
      <c r="H429" s="683"/>
      <c r="I429" s="684"/>
      <c r="J429" s="683"/>
      <c r="K429" s="683"/>
      <c r="L429" s="683"/>
      <c r="M429" s="683"/>
      <c r="N429" s="676"/>
      <c r="O429" s="676"/>
      <c r="P429" s="676"/>
      <c r="Q429" s="676"/>
      <c r="R429" s="822"/>
      <c r="S429" s="822"/>
      <c r="T429" s="822"/>
      <c r="U429" s="822"/>
      <c r="V429" s="676"/>
      <c r="Z429" s="667"/>
    </row>
    <row r="430" spans="1:26" x14ac:dyDescent="0.2">
      <c r="A430" s="675"/>
      <c r="B430" s="675"/>
      <c r="C430" s="675"/>
      <c r="D430" s="675"/>
      <c r="E430" s="675"/>
      <c r="F430" s="681"/>
      <c r="G430" s="682"/>
      <c r="H430" s="683"/>
      <c r="I430" s="684"/>
      <c r="J430" s="683"/>
      <c r="K430" s="683"/>
      <c r="L430" s="683"/>
      <c r="M430" s="683"/>
      <c r="N430" s="676"/>
      <c r="O430" s="676"/>
      <c r="P430" s="676"/>
      <c r="Q430" s="676"/>
      <c r="R430" s="822"/>
      <c r="S430" s="822"/>
      <c r="T430" s="822"/>
      <c r="U430" s="822"/>
      <c r="V430" s="676"/>
      <c r="Z430" s="667"/>
    </row>
    <row r="431" spans="1:26" x14ac:dyDescent="0.2">
      <c r="A431" s="675"/>
      <c r="B431" s="675"/>
      <c r="C431" s="675"/>
      <c r="D431" s="675"/>
      <c r="E431" s="675"/>
      <c r="F431" s="681"/>
      <c r="G431" s="682"/>
      <c r="H431" s="683"/>
      <c r="I431" s="684"/>
      <c r="J431" s="683"/>
      <c r="K431" s="683"/>
      <c r="L431" s="683"/>
      <c r="M431" s="683"/>
      <c r="N431" s="676"/>
      <c r="O431" s="676"/>
      <c r="P431" s="676"/>
      <c r="Q431" s="676"/>
      <c r="R431" s="822"/>
      <c r="S431" s="822"/>
      <c r="T431" s="822"/>
      <c r="U431" s="822"/>
      <c r="V431" s="676"/>
      <c r="Z431" s="667"/>
    </row>
    <row r="432" spans="1:26" x14ac:dyDescent="0.2">
      <c r="A432" s="675"/>
      <c r="B432" s="675"/>
      <c r="C432" s="675"/>
      <c r="D432" s="675"/>
      <c r="E432" s="675"/>
      <c r="F432" s="681"/>
      <c r="G432" s="682"/>
      <c r="H432" s="683"/>
      <c r="I432" s="684"/>
      <c r="J432" s="683"/>
      <c r="K432" s="683"/>
      <c r="L432" s="683"/>
      <c r="M432" s="683"/>
      <c r="N432" s="676"/>
      <c r="O432" s="676"/>
      <c r="P432" s="676"/>
      <c r="Q432" s="676"/>
      <c r="R432" s="822"/>
      <c r="S432" s="822"/>
      <c r="T432" s="822"/>
      <c r="U432" s="822"/>
      <c r="V432" s="676"/>
      <c r="Z432" s="667"/>
    </row>
    <row r="433" spans="1:26" x14ac:dyDescent="0.2">
      <c r="A433" s="675"/>
      <c r="B433" s="675"/>
      <c r="C433" s="675"/>
      <c r="D433" s="675"/>
      <c r="E433" s="675"/>
      <c r="F433" s="681"/>
      <c r="G433" s="682"/>
      <c r="H433" s="683"/>
      <c r="I433" s="684"/>
      <c r="J433" s="683"/>
      <c r="K433" s="683"/>
      <c r="L433" s="683"/>
      <c r="M433" s="683"/>
      <c r="N433" s="676"/>
      <c r="O433" s="676"/>
      <c r="P433" s="676"/>
      <c r="Q433" s="676"/>
      <c r="R433" s="822"/>
      <c r="S433" s="822"/>
      <c r="T433" s="822"/>
      <c r="U433" s="822"/>
      <c r="V433" s="676"/>
      <c r="Z433" s="667"/>
    </row>
    <row r="434" spans="1:26" x14ac:dyDescent="0.2">
      <c r="A434" s="675"/>
      <c r="B434" s="675"/>
      <c r="C434" s="675"/>
      <c r="D434" s="675"/>
      <c r="E434" s="675"/>
      <c r="F434" s="681"/>
      <c r="G434" s="682"/>
      <c r="H434" s="683"/>
      <c r="I434" s="684"/>
      <c r="J434" s="683"/>
      <c r="K434" s="683"/>
      <c r="L434" s="683"/>
      <c r="M434" s="683"/>
      <c r="N434" s="676"/>
      <c r="O434" s="676"/>
      <c r="P434" s="676"/>
      <c r="Q434" s="676"/>
      <c r="R434" s="822"/>
      <c r="S434" s="822"/>
      <c r="T434" s="822"/>
      <c r="U434" s="822"/>
      <c r="V434" s="676"/>
      <c r="Z434" s="667"/>
    </row>
    <row r="435" spans="1:26" x14ac:dyDescent="0.2">
      <c r="A435" s="675"/>
      <c r="B435" s="675"/>
      <c r="C435" s="675"/>
      <c r="D435" s="675"/>
      <c r="E435" s="675"/>
      <c r="F435" s="681"/>
      <c r="G435" s="682"/>
      <c r="H435" s="683"/>
      <c r="I435" s="684"/>
      <c r="J435" s="683"/>
      <c r="K435" s="683"/>
      <c r="L435" s="683"/>
      <c r="M435" s="683"/>
      <c r="N435" s="676"/>
      <c r="O435" s="676"/>
      <c r="P435" s="676"/>
      <c r="Q435" s="676"/>
      <c r="R435" s="822"/>
      <c r="S435" s="822"/>
      <c r="T435" s="822"/>
      <c r="U435" s="822"/>
      <c r="V435" s="676"/>
      <c r="Z435" s="667"/>
    </row>
    <row r="436" spans="1:26" x14ac:dyDescent="0.2">
      <c r="A436" s="675"/>
      <c r="B436" s="675"/>
      <c r="C436" s="675"/>
      <c r="D436" s="675"/>
      <c r="E436" s="675"/>
      <c r="F436" s="681"/>
      <c r="G436" s="682"/>
      <c r="H436" s="683"/>
      <c r="I436" s="684"/>
      <c r="J436" s="683"/>
      <c r="K436" s="683"/>
      <c r="L436" s="683"/>
      <c r="M436" s="683"/>
      <c r="N436" s="676"/>
      <c r="O436" s="676"/>
      <c r="P436" s="676"/>
      <c r="Q436" s="676"/>
      <c r="R436" s="822"/>
      <c r="S436" s="822"/>
      <c r="T436" s="822"/>
      <c r="U436" s="822"/>
      <c r="V436" s="676"/>
      <c r="Z436" s="667"/>
    </row>
    <row r="437" spans="1:26" x14ac:dyDescent="0.2">
      <c r="A437" s="675"/>
      <c r="B437" s="675"/>
      <c r="C437" s="675"/>
      <c r="D437" s="675"/>
      <c r="E437" s="675"/>
      <c r="F437" s="681"/>
      <c r="G437" s="682"/>
      <c r="H437" s="683"/>
      <c r="I437" s="684"/>
      <c r="J437" s="683"/>
      <c r="K437" s="683"/>
      <c r="L437" s="683"/>
      <c r="M437" s="683"/>
      <c r="N437" s="676"/>
      <c r="O437" s="676"/>
      <c r="P437" s="676"/>
      <c r="Q437" s="676"/>
      <c r="R437" s="822"/>
      <c r="S437" s="822"/>
      <c r="T437" s="822"/>
      <c r="U437" s="822"/>
      <c r="V437" s="676"/>
      <c r="Z437" s="667"/>
    </row>
    <row r="438" spans="1:26" x14ac:dyDescent="0.2">
      <c r="A438" s="675"/>
      <c r="B438" s="675"/>
      <c r="C438" s="675"/>
      <c r="D438" s="675"/>
      <c r="E438" s="675"/>
      <c r="F438" s="681"/>
      <c r="G438" s="682"/>
      <c r="H438" s="683"/>
      <c r="I438" s="684"/>
      <c r="J438" s="683"/>
      <c r="K438" s="683"/>
      <c r="L438" s="683"/>
      <c r="M438" s="683"/>
      <c r="N438" s="676"/>
      <c r="O438" s="676"/>
      <c r="P438" s="676"/>
      <c r="Q438" s="676"/>
      <c r="R438" s="822"/>
      <c r="S438" s="822"/>
      <c r="T438" s="822"/>
      <c r="U438" s="822"/>
      <c r="V438" s="676"/>
      <c r="Z438" s="667"/>
    </row>
    <row r="439" spans="1:26" x14ac:dyDescent="0.2">
      <c r="A439" s="675"/>
      <c r="B439" s="675"/>
      <c r="C439" s="675"/>
      <c r="D439" s="675"/>
      <c r="E439" s="675"/>
      <c r="F439" s="681"/>
      <c r="G439" s="682"/>
      <c r="H439" s="683"/>
      <c r="I439" s="684"/>
      <c r="J439" s="683"/>
      <c r="K439" s="683"/>
      <c r="L439" s="683"/>
      <c r="M439" s="683"/>
      <c r="N439" s="676"/>
      <c r="O439" s="676"/>
      <c r="P439" s="676"/>
      <c r="Q439" s="676"/>
      <c r="R439" s="822"/>
      <c r="S439" s="822"/>
      <c r="T439" s="822"/>
      <c r="U439" s="822"/>
      <c r="V439" s="676"/>
      <c r="Z439" s="667"/>
    </row>
    <row r="440" spans="1:26" x14ac:dyDescent="0.2">
      <c r="A440" s="675"/>
      <c r="B440" s="675"/>
      <c r="C440" s="675"/>
      <c r="D440" s="675"/>
      <c r="E440" s="675"/>
      <c r="F440" s="681"/>
      <c r="G440" s="682"/>
      <c r="H440" s="683"/>
      <c r="I440" s="684"/>
      <c r="J440" s="683"/>
      <c r="K440" s="683"/>
      <c r="L440" s="683"/>
      <c r="M440" s="683"/>
      <c r="N440" s="676"/>
      <c r="O440" s="676"/>
      <c r="P440" s="676"/>
      <c r="Q440" s="676"/>
      <c r="R440" s="822"/>
      <c r="S440" s="822"/>
      <c r="T440" s="822"/>
      <c r="U440" s="822"/>
      <c r="V440" s="676"/>
      <c r="Z440" s="667"/>
    </row>
    <row r="441" spans="1:26" x14ac:dyDescent="0.2">
      <c r="A441" s="675"/>
      <c r="B441" s="675"/>
      <c r="C441" s="675"/>
      <c r="D441" s="675"/>
      <c r="E441" s="675"/>
      <c r="F441" s="681"/>
      <c r="G441" s="682"/>
      <c r="H441" s="683"/>
      <c r="I441" s="684"/>
      <c r="J441" s="683"/>
      <c r="K441" s="683"/>
      <c r="L441" s="683"/>
      <c r="M441" s="683"/>
      <c r="N441" s="676"/>
      <c r="O441" s="676"/>
      <c r="P441" s="676"/>
      <c r="Q441" s="676"/>
      <c r="R441" s="822"/>
      <c r="S441" s="822"/>
      <c r="T441" s="822"/>
      <c r="U441" s="822"/>
      <c r="V441" s="676"/>
      <c r="Z441" s="667"/>
    </row>
    <row r="442" spans="1:26" x14ac:dyDescent="0.2">
      <c r="A442" s="675"/>
      <c r="B442" s="675"/>
      <c r="C442" s="675"/>
      <c r="D442" s="675"/>
      <c r="E442" s="675"/>
      <c r="F442" s="681"/>
      <c r="G442" s="682"/>
      <c r="H442" s="683"/>
      <c r="I442" s="684"/>
      <c r="J442" s="683"/>
      <c r="K442" s="683"/>
      <c r="L442" s="683"/>
      <c r="M442" s="683"/>
      <c r="N442" s="676"/>
      <c r="O442" s="676"/>
      <c r="P442" s="676"/>
      <c r="Q442" s="676"/>
      <c r="R442" s="822"/>
      <c r="S442" s="822"/>
      <c r="T442" s="822"/>
      <c r="U442" s="822"/>
      <c r="V442" s="676"/>
      <c r="Z442" s="667"/>
    </row>
    <row r="443" spans="1:26" x14ac:dyDescent="0.2">
      <c r="A443" s="675"/>
      <c r="B443" s="675"/>
      <c r="C443" s="675"/>
      <c r="D443" s="675"/>
      <c r="E443" s="675"/>
      <c r="F443" s="681"/>
      <c r="G443" s="682"/>
      <c r="H443" s="683"/>
      <c r="I443" s="684"/>
      <c r="J443" s="683"/>
      <c r="K443" s="683"/>
      <c r="L443" s="683"/>
      <c r="M443" s="683"/>
      <c r="N443" s="676"/>
      <c r="O443" s="676"/>
      <c r="P443" s="676"/>
      <c r="Q443" s="676"/>
      <c r="R443" s="822"/>
      <c r="S443" s="822"/>
      <c r="T443" s="822"/>
      <c r="U443" s="822"/>
      <c r="V443" s="676"/>
      <c r="Z443" s="667"/>
    </row>
    <row r="444" spans="1:26" x14ac:dyDescent="0.2">
      <c r="A444" s="675"/>
      <c r="B444" s="675"/>
      <c r="C444" s="675"/>
      <c r="D444" s="675"/>
      <c r="E444" s="675"/>
      <c r="F444" s="681"/>
      <c r="G444" s="682"/>
      <c r="H444" s="683"/>
      <c r="I444" s="684"/>
      <c r="J444" s="683"/>
      <c r="K444" s="683"/>
      <c r="L444" s="683"/>
      <c r="M444" s="683"/>
      <c r="N444" s="676"/>
      <c r="O444" s="676"/>
      <c r="P444" s="676"/>
      <c r="Q444" s="676"/>
      <c r="R444" s="822"/>
      <c r="S444" s="822"/>
      <c r="T444" s="822"/>
      <c r="U444" s="822"/>
      <c r="V444" s="676"/>
      <c r="Z444" s="667"/>
    </row>
    <row r="445" spans="1:26" x14ac:dyDescent="0.2">
      <c r="A445" s="675"/>
      <c r="B445" s="675"/>
      <c r="C445" s="675"/>
      <c r="D445" s="675"/>
      <c r="E445" s="675"/>
      <c r="F445" s="681"/>
      <c r="G445" s="682"/>
      <c r="H445" s="683"/>
      <c r="I445" s="684"/>
      <c r="J445" s="683"/>
      <c r="K445" s="683"/>
      <c r="L445" s="683"/>
      <c r="M445" s="683"/>
      <c r="N445" s="676"/>
      <c r="O445" s="676"/>
      <c r="P445" s="676"/>
      <c r="Q445" s="676"/>
      <c r="R445" s="822"/>
      <c r="S445" s="822"/>
      <c r="T445" s="822"/>
      <c r="U445" s="822"/>
      <c r="V445" s="676"/>
      <c r="Z445" s="667"/>
    </row>
    <row r="446" spans="1:26" x14ac:dyDescent="0.2">
      <c r="A446" s="675"/>
      <c r="B446" s="675"/>
      <c r="C446" s="675"/>
      <c r="D446" s="675"/>
      <c r="E446" s="675"/>
      <c r="F446" s="681"/>
      <c r="G446" s="682"/>
      <c r="H446" s="683"/>
      <c r="I446" s="684"/>
      <c r="J446" s="683"/>
      <c r="K446" s="683"/>
      <c r="L446" s="683"/>
      <c r="M446" s="683"/>
      <c r="N446" s="676"/>
      <c r="O446" s="676"/>
      <c r="P446" s="676"/>
      <c r="Q446" s="676"/>
      <c r="R446" s="822"/>
      <c r="S446" s="822"/>
      <c r="T446" s="822"/>
      <c r="U446" s="822"/>
      <c r="V446" s="676"/>
      <c r="Z446" s="667"/>
    </row>
    <row r="447" spans="1:26" x14ac:dyDescent="0.2">
      <c r="A447" s="675"/>
      <c r="B447" s="675"/>
      <c r="C447" s="675"/>
      <c r="D447" s="675"/>
      <c r="E447" s="675"/>
      <c r="F447" s="681"/>
      <c r="G447" s="682"/>
      <c r="H447" s="683"/>
      <c r="I447" s="684"/>
      <c r="J447" s="683"/>
      <c r="K447" s="683"/>
      <c r="L447" s="683"/>
      <c r="M447" s="683"/>
      <c r="N447" s="676"/>
      <c r="O447" s="676"/>
      <c r="P447" s="676"/>
      <c r="Q447" s="676"/>
      <c r="R447" s="822"/>
      <c r="S447" s="822"/>
      <c r="T447" s="822"/>
      <c r="U447" s="822"/>
      <c r="V447" s="676"/>
      <c r="Z447" s="667"/>
    </row>
    <row r="448" spans="1:26" x14ac:dyDescent="0.2">
      <c r="A448" s="675"/>
      <c r="B448" s="675"/>
      <c r="C448" s="675"/>
      <c r="D448" s="675"/>
      <c r="E448" s="675"/>
      <c r="F448" s="681"/>
      <c r="G448" s="682"/>
      <c r="H448" s="683"/>
      <c r="I448" s="684"/>
      <c r="J448" s="683"/>
      <c r="K448" s="683"/>
      <c r="L448" s="683"/>
      <c r="M448" s="683"/>
      <c r="N448" s="676"/>
      <c r="O448" s="676"/>
      <c r="P448" s="676"/>
      <c r="Q448" s="676"/>
      <c r="R448" s="822"/>
      <c r="S448" s="822"/>
      <c r="T448" s="822"/>
      <c r="U448" s="822"/>
      <c r="V448" s="676"/>
      <c r="Z448" s="667"/>
    </row>
    <row r="449" spans="1:26" x14ac:dyDescent="0.2">
      <c r="A449" s="675"/>
      <c r="B449" s="675"/>
      <c r="C449" s="675"/>
      <c r="D449" s="675"/>
      <c r="E449" s="675"/>
      <c r="F449" s="681"/>
      <c r="G449" s="682"/>
      <c r="H449" s="683"/>
      <c r="I449" s="684"/>
      <c r="J449" s="683"/>
      <c r="K449" s="683"/>
      <c r="L449" s="683"/>
      <c r="M449" s="683"/>
      <c r="N449" s="676"/>
      <c r="O449" s="676"/>
      <c r="P449" s="676"/>
      <c r="Q449" s="676"/>
      <c r="R449" s="822"/>
      <c r="S449" s="822"/>
      <c r="T449" s="822"/>
      <c r="U449" s="822"/>
      <c r="V449" s="676"/>
      <c r="Z449" s="667"/>
    </row>
    <row r="450" spans="1:26" x14ac:dyDescent="0.2">
      <c r="A450" s="675"/>
      <c r="B450" s="675"/>
      <c r="C450" s="675"/>
      <c r="D450" s="675"/>
      <c r="E450" s="675"/>
      <c r="F450" s="681"/>
      <c r="G450" s="682"/>
      <c r="H450" s="683"/>
      <c r="I450" s="684"/>
      <c r="J450" s="683"/>
      <c r="K450" s="683"/>
      <c r="L450" s="683"/>
      <c r="M450" s="683"/>
      <c r="N450" s="676"/>
      <c r="O450" s="676"/>
      <c r="P450" s="676"/>
      <c r="Q450" s="676"/>
      <c r="R450" s="822"/>
      <c r="S450" s="822"/>
      <c r="T450" s="822"/>
      <c r="U450" s="822"/>
      <c r="V450" s="676"/>
      <c r="Z450" s="667"/>
    </row>
    <row r="451" spans="1:26" x14ac:dyDescent="0.2">
      <c r="A451" s="675"/>
      <c r="B451" s="675"/>
      <c r="C451" s="675"/>
      <c r="D451" s="675"/>
      <c r="E451" s="675"/>
      <c r="F451" s="681"/>
      <c r="G451" s="682"/>
      <c r="H451" s="683"/>
      <c r="I451" s="684"/>
      <c r="J451" s="683"/>
      <c r="K451" s="683"/>
      <c r="L451" s="683"/>
      <c r="M451" s="683"/>
      <c r="N451" s="676"/>
      <c r="O451" s="676"/>
      <c r="P451" s="676"/>
      <c r="Q451" s="676"/>
      <c r="R451" s="822"/>
      <c r="S451" s="822"/>
      <c r="T451" s="822"/>
      <c r="U451" s="822"/>
      <c r="V451" s="676"/>
      <c r="Z451" s="667"/>
    </row>
    <row r="452" spans="1:26" x14ac:dyDescent="0.2">
      <c r="A452" s="675"/>
      <c r="B452" s="675"/>
      <c r="C452" s="675"/>
      <c r="D452" s="675"/>
      <c r="E452" s="675"/>
      <c r="F452" s="681"/>
      <c r="G452" s="682"/>
      <c r="H452" s="683"/>
      <c r="I452" s="684"/>
      <c r="J452" s="683"/>
      <c r="K452" s="683"/>
      <c r="L452" s="683"/>
      <c r="M452" s="683"/>
      <c r="N452" s="676"/>
      <c r="O452" s="676"/>
      <c r="P452" s="676"/>
      <c r="Q452" s="676"/>
      <c r="R452" s="822"/>
      <c r="S452" s="822"/>
      <c r="T452" s="822"/>
      <c r="U452" s="822"/>
      <c r="V452" s="676"/>
      <c r="Z452" s="667"/>
    </row>
    <row r="453" spans="1:26" x14ac:dyDescent="0.2">
      <c r="A453" s="675"/>
      <c r="B453" s="675"/>
      <c r="C453" s="675"/>
      <c r="D453" s="675"/>
      <c r="E453" s="675"/>
      <c r="F453" s="681"/>
      <c r="G453" s="682"/>
      <c r="H453" s="683"/>
      <c r="I453" s="684"/>
      <c r="J453" s="683"/>
      <c r="K453" s="683"/>
      <c r="L453" s="683"/>
      <c r="M453" s="683"/>
      <c r="N453" s="676"/>
      <c r="O453" s="676"/>
      <c r="P453" s="676"/>
      <c r="Q453" s="676"/>
      <c r="R453" s="822"/>
      <c r="S453" s="822"/>
      <c r="T453" s="822"/>
      <c r="U453" s="822"/>
      <c r="V453" s="676"/>
      <c r="Z453" s="667"/>
    </row>
    <row r="454" spans="1:26" x14ac:dyDescent="0.2">
      <c r="A454" s="675"/>
      <c r="B454" s="675"/>
      <c r="C454" s="675"/>
      <c r="D454" s="675"/>
      <c r="E454" s="675"/>
      <c r="F454" s="681"/>
      <c r="G454" s="682"/>
      <c r="H454" s="683"/>
      <c r="I454" s="684"/>
      <c r="J454" s="683"/>
      <c r="K454" s="683"/>
      <c r="L454" s="683"/>
      <c r="M454" s="683"/>
      <c r="N454" s="676"/>
      <c r="O454" s="676"/>
      <c r="P454" s="676"/>
      <c r="Q454" s="676"/>
      <c r="R454" s="822"/>
      <c r="S454" s="822"/>
      <c r="T454" s="822"/>
      <c r="U454" s="822"/>
      <c r="V454" s="676"/>
      <c r="Z454" s="667"/>
    </row>
    <row r="455" spans="1:26" x14ac:dyDescent="0.2">
      <c r="A455" s="675"/>
      <c r="B455" s="675"/>
      <c r="C455" s="675"/>
      <c r="D455" s="675"/>
      <c r="E455" s="675"/>
      <c r="F455" s="681"/>
      <c r="G455" s="682"/>
      <c r="H455" s="683"/>
      <c r="I455" s="684"/>
      <c r="J455" s="683"/>
      <c r="K455" s="683"/>
      <c r="L455" s="683"/>
      <c r="M455" s="683"/>
      <c r="N455" s="676"/>
      <c r="O455" s="676"/>
      <c r="P455" s="676"/>
      <c r="Q455" s="676"/>
      <c r="R455" s="822"/>
      <c r="S455" s="822"/>
      <c r="T455" s="822"/>
      <c r="U455" s="822"/>
      <c r="V455" s="676"/>
      <c r="Z455" s="667"/>
    </row>
    <row r="456" spans="1:26" x14ac:dyDescent="0.2">
      <c r="A456" s="675"/>
      <c r="B456" s="675"/>
      <c r="C456" s="675"/>
      <c r="D456" s="675"/>
      <c r="E456" s="675"/>
      <c r="F456" s="681"/>
      <c r="G456" s="682"/>
      <c r="H456" s="683"/>
      <c r="I456" s="684"/>
      <c r="J456" s="683"/>
      <c r="K456" s="683"/>
      <c r="L456" s="683"/>
      <c r="M456" s="683"/>
      <c r="N456" s="676"/>
      <c r="O456" s="676"/>
      <c r="P456" s="676"/>
      <c r="Q456" s="676"/>
      <c r="R456" s="822"/>
      <c r="S456" s="822"/>
      <c r="T456" s="822"/>
      <c r="U456" s="822"/>
      <c r="V456" s="676"/>
      <c r="Z456" s="667"/>
    </row>
    <row r="457" spans="1:26" x14ac:dyDescent="0.2">
      <c r="A457" s="675"/>
      <c r="B457" s="675"/>
      <c r="C457" s="675"/>
      <c r="D457" s="675"/>
      <c r="E457" s="675"/>
      <c r="F457" s="681"/>
      <c r="G457" s="682"/>
      <c r="H457" s="683"/>
      <c r="I457" s="684"/>
      <c r="J457" s="683"/>
      <c r="K457" s="683"/>
      <c r="L457" s="683"/>
      <c r="M457" s="683"/>
      <c r="N457" s="676"/>
      <c r="O457" s="676"/>
      <c r="P457" s="676"/>
      <c r="Q457" s="676"/>
      <c r="R457" s="822"/>
      <c r="S457" s="822"/>
      <c r="T457" s="822"/>
      <c r="U457" s="822"/>
      <c r="V457" s="676"/>
      <c r="Z457" s="667"/>
    </row>
    <row r="458" spans="1:26" x14ac:dyDescent="0.2">
      <c r="A458" s="675"/>
      <c r="B458" s="675"/>
      <c r="C458" s="675"/>
      <c r="D458" s="675"/>
      <c r="E458" s="675"/>
      <c r="F458" s="681"/>
      <c r="G458" s="682"/>
      <c r="H458" s="683"/>
      <c r="I458" s="684"/>
      <c r="J458" s="683"/>
      <c r="K458" s="683"/>
      <c r="L458" s="683"/>
      <c r="M458" s="683"/>
      <c r="N458" s="676"/>
      <c r="O458" s="676"/>
      <c r="P458" s="676"/>
      <c r="Q458" s="676"/>
      <c r="R458" s="822"/>
      <c r="S458" s="822"/>
      <c r="T458" s="822"/>
      <c r="U458" s="822"/>
      <c r="V458" s="676"/>
      <c r="Z458" s="667"/>
    </row>
    <row r="459" spans="1:26" x14ac:dyDescent="0.2">
      <c r="A459" s="675"/>
      <c r="B459" s="675"/>
      <c r="C459" s="675"/>
      <c r="D459" s="675"/>
      <c r="E459" s="675"/>
      <c r="F459" s="681"/>
      <c r="G459" s="682"/>
      <c r="H459" s="683"/>
      <c r="I459" s="684"/>
      <c r="J459" s="683"/>
      <c r="K459" s="683"/>
      <c r="L459" s="683"/>
      <c r="M459" s="683"/>
      <c r="N459" s="676"/>
      <c r="O459" s="676"/>
      <c r="P459" s="676"/>
      <c r="Q459" s="676"/>
      <c r="R459" s="822"/>
      <c r="S459" s="822"/>
      <c r="T459" s="822"/>
      <c r="U459" s="822"/>
      <c r="V459" s="676"/>
      <c r="Z459" s="667"/>
    </row>
    <row r="460" spans="1:26" x14ac:dyDescent="0.2">
      <c r="A460" s="675"/>
      <c r="B460" s="675"/>
      <c r="C460" s="675"/>
      <c r="D460" s="675"/>
      <c r="E460" s="675"/>
      <c r="F460" s="681"/>
      <c r="G460" s="682"/>
      <c r="H460" s="683"/>
      <c r="I460" s="684"/>
      <c r="J460" s="683"/>
      <c r="K460" s="683"/>
      <c r="L460" s="683"/>
      <c r="M460" s="683"/>
      <c r="N460" s="676"/>
      <c r="O460" s="676"/>
      <c r="P460" s="676"/>
      <c r="Q460" s="676"/>
      <c r="R460" s="822"/>
      <c r="S460" s="822"/>
      <c r="T460" s="822"/>
      <c r="U460" s="822"/>
      <c r="V460" s="676"/>
      <c r="Z460" s="667"/>
    </row>
    <row r="461" spans="1:26" x14ac:dyDescent="0.2">
      <c r="A461" s="675"/>
      <c r="B461" s="675"/>
      <c r="C461" s="675"/>
      <c r="D461" s="675"/>
      <c r="E461" s="675"/>
      <c r="F461" s="681"/>
      <c r="G461" s="682"/>
      <c r="H461" s="683"/>
      <c r="I461" s="684"/>
      <c r="J461" s="683"/>
      <c r="K461" s="683"/>
      <c r="L461" s="683"/>
      <c r="M461" s="683"/>
      <c r="N461" s="676"/>
      <c r="O461" s="676"/>
      <c r="P461" s="676"/>
      <c r="Q461" s="676"/>
      <c r="R461" s="822"/>
      <c r="S461" s="822"/>
      <c r="T461" s="822"/>
      <c r="U461" s="822"/>
      <c r="V461" s="676"/>
      <c r="Z461" s="667"/>
    </row>
    <row r="462" spans="1:26" x14ac:dyDescent="0.2">
      <c r="A462" s="675"/>
      <c r="B462" s="675"/>
      <c r="C462" s="675"/>
      <c r="D462" s="675"/>
      <c r="E462" s="675"/>
      <c r="F462" s="681"/>
      <c r="G462" s="682"/>
      <c r="H462" s="683"/>
      <c r="I462" s="684"/>
      <c r="J462" s="683"/>
      <c r="K462" s="683"/>
      <c r="L462" s="683"/>
      <c r="M462" s="683"/>
      <c r="N462" s="676"/>
      <c r="O462" s="676"/>
      <c r="P462" s="676"/>
      <c r="Q462" s="676"/>
      <c r="R462" s="822"/>
      <c r="S462" s="822"/>
      <c r="T462" s="822"/>
      <c r="U462" s="822"/>
      <c r="V462" s="676"/>
      <c r="Z462" s="667"/>
    </row>
    <row r="463" spans="1:26" x14ac:dyDescent="0.2">
      <c r="A463" s="675"/>
      <c r="B463" s="675"/>
      <c r="C463" s="675"/>
      <c r="D463" s="675"/>
      <c r="E463" s="675"/>
      <c r="F463" s="681"/>
      <c r="G463" s="682"/>
      <c r="H463" s="683"/>
      <c r="I463" s="684"/>
      <c r="J463" s="683"/>
      <c r="K463" s="683"/>
      <c r="L463" s="683"/>
      <c r="M463" s="683"/>
      <c r="N463" s="676"/>
      <c r="O463" s="676"/>
      <c r="P463" s="676"/>
      <c r="Q463" s="676"/>
      <c r="R463" s="822"/>
      <c r="S463" s="822"/>
      <c r="T463" s="822"/>
      <c r="U463" s="822"/>
      <c r="V463" s="676"/>
      <c r="Z463" s="667"/>
    </row>
    <row r="464" spans="1:26" x14ac:dyDescent="0.2">
      <c r="A464" s="675"/>
      <c r="B464" s="675"/>
      <c r="C464" s="675"/>
      <c r="D464" s="675"/>
      <c r="E464" s="675"/>
      <c r="F464" s="681"/>
      <c r="G464" s="682"/>
      <c r="H464" s="683"/>
      <c r="I464" s="684"/>
      <c r="J464" s="683"/>
      <c r="K464" s="683"/>
      <c r="L464" s="683"/>
      <c r="M464" s="683"/>
      <c r="N464" s="676"/>
      <c r="O464" s="676"/>
      <c r="P464" s="676"/>
      <c r="Q464" s="676"/>
      <c r="R464" s="822"/>
      <c r="S464" s="822"/>
      <c r="T464" s="822"/>
      <c r="U464" s="822"/>
      <c r="V464" s="676"/>
      <c r="Z464" s="667"/>
    </row>
    <row r="465" spans="1:26" x14ac:dyDescent="0.2">
      <c r="A465" s="675"/>
      <c r="B465" s="675"/>
      <c r="C465" s="675"/>
      <c r="D465" s="675"/>
      <c r="E465" s="675"/>
      <c r="F465" s="681"/>
      <c r="G465" s="682"/>
      <c r="H465" s="683"/>
      <c r="I465" s="684"/>
      <c r="J465" s="683"/>
      <c r="K465" s="683"/>
      <c r="L465" s="683"/>
      <c r="M465" s="683"/>
      <c r="N465" s="676"/>
      <c r="O465" s="676"/>
      <c r="P465" s="676"/>
      <c r="Q465" s="676"/>
      <c r="R465" s="822"/>
      <c r="S465" s="822"/>
      <c r="T465" s="822"/>
      <c r="U465" s="822"/>
      <c r="V465" s="676"/>
      <c r="Z465" s="667"/>
    </row>
    <row r="466" spans="1:26" x14ac:dyDescent="0.2">
      <c r="A466" s="675"/>
      <c r="B466" s="675"/>
      <c r="C466" s="675"/>
      <c r="D466" s="675"/>
      <c r="E466" s="675"/>
      <c r="F466" s="681"/>
      <c r="G466" s="682"/>
      <c r="H466" s="683"/>
      <c r="I466" s="684"/>
      <c r="J466" s="683"/>
      <c r="K466" s="683"/>
      <c r="L466" s="683"/>
      <c r="M466" s="683"/>
      <c r="N466" s="676"/>
      <c r="O466" s="676"/>
      <c r="P466" s="676"/>
      <c r="Q466" s="676"/>
      <c r="R466" s="822"/>
      <c r="S466" s="822"/>
      <c r="T466" s="822"/>
      <c r="U466" s="822"/>
      <c r="V466" s="676"/>
      <c r="Z466" s="667"/>
    </row>
    <row r="467" spans="1:26" x14ac:dyDescent="0.2">
      <c r="A467" s="675"/>
      <c r="B467" s="675"/>
      <c r="C467" s="675"/>
      <c r="D467" s="675"/>
      <c r="E467" s="675"/>
      <c r="F467" s="681"/>
      <c r="G467" s="682"/>
      <c r="H467" s="683"/>
      <c r="I467" s="684"/>
      <c r="J467" s="683"/>
      <c r="K467" s="683"/>
      <c r="L467" s="683"/>
      <c r="M467" s="683"/>
      <c r="N467" s="676"/>
      <c r="O467" s="676"/>
      <c r="P467" s="676"/>
      <c r="Q467" s="676"/>
      <c r="R467" s="822"/>
      <c r="S467" s="822"/>
      <c r="T467" s="822"/>
      <c r="U467" s="822"/>
      <c r="V467" s="676"/>
      <c r="Z467" s="667"/>
    </row>
    <row r="468" spans="1:26" x14ac:dyDescent="0.2">
      <c r="A468" s="675"/>
      <c r="B468" s="675"/>
      <c r="C468" s="675"/>
      <c r="D468" s="675"/>
      <c r="E468" s="675"/>
      <c r="F468" s="681"/>
      <c r="G468" s="682"/>
      <c r="H468" s="683"/>
      <c r="I468" s="684"/>
      <c r="J468" s="683"/>
      <c r="K468" s="683"/>
      <c r="L468" s="683"/>
      <c r="M468" s="683"/>
      <c r="N468" s="676"/>
      <c r="O468" s="676"/>
      <c r="P468" s="676"/>
      <c r="Q468" s="676"/>
      <c r="R468" s="822"/>
      <c r="S468" s="822"/>
      <c r="T468" s="822"/>
      <c r="U468" s="822"/>
      <c r="V468" s="676"/>
      <c r="Z468" s="667"/>
    </row>
    <row r="469" spans="1:26" x14ac:dyDescent="0.2">
      <c r="A469" s="675"/>
      <c r="B469" s="675"/>
      <c r="C469" s="675"/>
      <c r="D469" s="675"/>
      <c r="E469" s="675"/>
      <c r="F469" s="681"/>
      <c r="G469" s="682"/>
      <c r="H469" s="683"/>
      <c r="I469" s="684"/>
      <c r="J469" s="683"/>
      <c r="K469" s="683"/>
      <c r="L469" s="683"/>
      <c r="M469" s="683"/>
      <c r="N469" s="676"/>
      <c r="O469" s="676"/>
      <c r="P469" s="676"/>
      <c r="Q469" s="676"/>
      <c r="R469" s="822"/>
      <c r="S469" s="822"/>
      <c r="T469" s="822"/>
      <c r="U469" s="822"/>
      <c r="V469" s="676"/>
      <c r="Z469" s="667"/>
    </row>
    <row r="470" spans="1:26" x14ac:dyDescent="0.2">
      <c r="A470" s="675"/>
      <c r="B470" s="675"/>
      <c r="C470" s="675"/>
      <c r="D470" s="675"/>
      <c r="E470" s="675"/>
      <c r="F470" s="681"/>
      <c r="G470" s="682"/>
      <c r="H470" s="683"/>
      <c r="I470" s="684"/>
      <c r="J470" s="683"/>
      <c r="K470" s="683"/>
      <c r="L470" s="683"/>
      <c r="M470" s="683"/>
      <c r="N470" s="676"/>
      <c r="O470" s="676"/>
      <c r="P470" s="676"/>
      <c r="Q470" s="676"/>
      <c r="R470" s="822"/>
      <c r="S470" s="822"/>
      <c r="T470" s="822"/>
      <c r="U470" s="822"/>
      <c r="V470" s="676"/>
      <c r="Z470" s="667"/>
    </row>
    <row r="471" spans="1:26" x14ac:dyDescent="0.2">
      <c r="A471" s="675"/>
      <c r="B471" s="675"/>
      <c r="C471" s="675"/>
      <c r="D471" s="675"/>
      <c r="E471" s="675"/>
      <c r="F471" s="681"/>
      <c r="G471" s="682"/>
      <c r="H471" s="683"/>
      <c r="I471" s="684"/>
      <c r="J471" s="683"/>
      <c r="K471" s="683"/>
      <c r="L471" s="683"/>
      <c r="M471" s="683"/>
      <c r="N471" s="676"/>
      <c r="O471" s="676"/>
      <c r="P471" s="676"/>
      <c r="Q471" s="676"/>
      <c r="R471" s="822"/>
      <c r="S471" s="822"/>
      <c r="T471" s="822"/>
      <c r="U471" s="822"/>
      <c r="V471" s="676"/>
      <c r="Z471" s="667"/>
    </row>
    <row r="472" spans="1:26" x14ac:dyDescent="0.2">
      <c r="A472" s="675"/>
      <c r="B472" s="675"/>
      <c r="C472" s="675"/>
      <c r="D472" s="675"/>
      <c r="E472" s="675"/>
      <c r="F472" s="681"/>
      <c r="G472" s="682"/>
      <c r="H472" s="683"/>
      <c r="I472" s="684"/>
      <c r="J472" s="683"/>
      <c r="K472" s="683"/>
      <c r="L472" s="683"/>
      <c r="M472" s="683"/>
      <c r="N472" s="676"/>
      <c r="O472" s="676"/>
      <c r="P472" s="676"/>
      <c r="Q472" s="676"/>
      <c r="R472" s="822"/>
      <c r="S472" s="822"/>
      <c r="T472" s="822"/>
      <c r="U472" s="822"/>
      <c r="V472" s="676"/>
      <c r="Z472" s="667"/>
    </row>
    <row r="473" spans="1:26" x14ac:dyDescent="0.2">
      <c r="A473" s="675"/>
      <c r="B473" s="675"/>
      <c r="C473" s="675"/>
      <c r="D473" s="675"/>
      <c r="E473" s="675"/>
      <c r="F473" s="681"/>
      <c r="G473" s="682"/>
      <c r="H473" s="683"/>
      <c r="I473" s="684"/>
      <c r="J473" s="683"/>
      <c r="K473" s="683"/>
      <c r="L473" s="683"/>
      <c r="M473" s="683"/>
      <c r="N473" s="676"/>
      <c r="O473" s="676"/>
      <c r="P473" s="676"/>
      <c r="Q473" s="676"/>
      <c r="R473" s="822"/>
      <c r="S473" s="822"/>
      <c r="T473" s="822"/>
      <c r="U473" s="822"/>
      <c r="V473" s="676"/>
      <c r="Z473" s="667"/>
    </row>
    <row r="474" spans="1:26" x14ac:dyDescent="0.2">
      <c r="A474" s="675"/>
      <c r="B474" s="675"/>
      <c r="C474" s="675"/>
      <c r="D474" s="675"/>
      <c r="E474" s="675"/>
      <c r="F474" s="681"/>
      <c r="G474" s="682"/>
      <c r="H474" s="683"/>
      <c r="I474" s="684"/>
      <c r="J474" s="683"/>
      <c r="K474" s="683"/>
      <c r="L474" s="683"/>
      <c r="M474" s="683"/>
      <c r="N474" s="676"/>
      <c r="O474" s="676"/>
      <c r="P474" s="676"/>
      <c r="Q474" s="676"/>
      <c r="R474" s="822"/>
      <c r="S474" s="822"/>
      <c r="T474" s="822"/>
      <c r="U474" s="822"/>
      <c r="V474" s="676"/>
      <c r="Z474" s="667"/>
    </row>
    <row r="475" spans="1:26" x14ac:dyDescent="0.2">
      <c r="A475" s="675"/>
      <c r="B475" s="675"/>
      <c r="C475" s="675"/>
      <c r="D475" s="675"/>
      <c r="E475" s="675"/>
      <c r="F475" s="681"/>
      <c r="G475" s="682"/>
      <c r="H475" s="683"/>
      <c r="I475" s="684"/>
      <c r="J475" s="683"/>
      <c r="K475" s="683"/>
      <c r="L475" s="683"/>
      <c r="M475" s="683"/>
      <c r="N475" s="676"/>
      <c r="O475" s="676"/>
      <c r="P475" s="676"/>
      <c r="Q475" s="676"/>
      <c r="R475" s="822"/>
      <c r="S475" s="822"/>
      <c r="T475" s="822"/>
      <c r="U475" s="822"/>
      <c r="V475" s="676"/>
      <c r="Z475" s="667"/>
    </row>
    <row r="476" spans="1:26" x14ac:dyDescent="0.2">
      <c r="A476" s="675"/>
      <c r="B476" s="675"/>
      <c r="C476" s="675"/>
      <c r="D476" s="675"/>
      <c r="E476" s="675"/>
      <c r="F476" s="681"/>
      <c r="G476" s="682"/>
      <c r="H476" s="683"/>
      <c r="I476" s="684"/>
      <c r="J476" s="683"/>
      <c r="K476" s="683"/>
      <c r="L476" s="683"/>
      <c r="M476" s="683"/>
      <c r="N476" s="676"/>
      <c r="O476" s="676"/>
      <c r="P476" s="676"/>
      <c r="Q476" s="676"/>
      <c r="R476" s="822"/>
      <c r="S476" s="822"/>
      <c r="T476" s="822"/>
      <c r="U476" s="822"/>
      <c r="V476" s="676"/>
      <c r="Z476" s="667"/>
    </row>
    <row r="477" spans="1:26" x14ac:dyDescent="0.2">
      <c r="A477" s="675"/>
      <c r="B477" s="675"/>
      <c r="C477" s="675"/>
      <c r="D477" s="675"/>
      <c r="E477" s="675"/>
      <c r="F477" s="681"/>
      <c r="G477" s="682"/>
      <c r="H477" s="683"/>
      <c r="I477" s="684"/>
      <c r="J477" s="683"/>
      <c r="K477" s="683"/>
      <c r="L477" s="683"/>
      <c r="M477" s="683"/>
      <c r="N477" s="676"/>
      <c r="O477" s="676"/>
      <c r="P477" s="676"/>
      <c r="Q477" s="676"/>
      <c r="R477" s="822"/>
      <c r="S477" s="822"/>
      <c r="T477" s="822"/>
      <c r="U477" s="822"/>
      <c r="V477" s="676"/>
      <c r="Z477" s="667"/>
    </row>
    <row r="478" spans="1:26" x14ac:dyDescent="0.2">
      <c r="A478" s="675"/>
      <c r="B478" s="675"/>
      <c r="C478" s="675"/>
      <c r="D478" s="675"/>
      <c r="E478" s="675"/>
      <c r="F478" s="681"/>
      <c r="G478" s="682"/>
      <c r="H478" s="683"/>
      <c r="I478" s="684"/>
      <c r="J478" s="683"/>
      <c r="K478" s="683"/>
      <c r="L478" s="683"/>
      <c r="M478" s="683"/>
      <c r="N478" s="676"/>
      <c r="O478" s="676"/>
      <c r="P478" s="676"/>
      <c r="Q478" s="676"/>
      <c r="R478" s="822"/>
      <c r="S478" s="822"/>
      <c r="T478" s="822"/>
      <c r="U478" s="822"/>
      <c r="V478" s="676"/>
      <c r="Z478" s="667"/>
    </row>
    <row r="479" spans="1:26" x14ac:dyDescent="0.2">
      <c r="A479" s="675"/>
      <c r="B479" s="675"/>
      <c r="C479" s="675"/>
      <c r="D479" s="675"/>
      <c r="E479" s="675"/>
      <c r="F479" s="681"/>
      <c r="G479" s="682"/>
      <c r="H479" s="683"/>
      <c r="I479" s="684"/>
      <c r="J479" s="683"/>
      <c r="K479" s="683"/>
      <c r="L479" s="683"/>
      <c r="M479" s="683"/>
      <c r="N479" s="676"/>
      <c r="O479" s="676"/>
      <c r="P479" s="676"/>
      <c r="Q479" s="676"/>
      <c r="R479" s="822"/>
      <c r="S479" s="822"/>
      <c r="T479" s="822"/>
      <c r="U479" s="822"/>
      <c r="V479" s="676"/>
      <c r="Z479" s="667"/>
    </row>
    <row r="480" spans="1:26" x14ac:dyDescent="0.2">
      <c r="A480" s="675"/>
      <c r="B480" s="675"/>
      <c r="C480" s="675"/>
      <c r="D480" s="675"/>
      <c r="E480" s="675"/>
      <c r="F480" s="681"/>
      <c r="G480" s="682"/>
      <c r="H480" s="683"/>
      <c r="I480" s="684"/>
      <c r="J480" s="683"/>
      <c r="K480" s="683"/>
      <c r="L480" s="683"/>
      <c r="M480" s="683"/>
      <c r="N480" s="676"/>
      <c r="O480" s="676"/>
      <c r="P480" s="676"/>
      <c r="Q480" s="676"/>
      <c r="R480" s="822"/>
      <c r="S480" s="822"/>
      <c r="T480" s="822"/>
      <c r="U480" s="822"/>
      <c r="V480" s="676"/>
      <c r="Z480" s="667"/>
    </row>
    <row r="481" spans="1:26" x14ac:dyDescent="0.2">
      <c r="A481" s="675"/>
      <c r="B481" s="675"/>
      <c r="C481" s="675"/>
      <c r="D481" s="675"/>
      <c r="E481" s="675"/>
      <c r="F481" s="681"/>
      <c r="G481" s="682"/>
      <c r="H481" s="683"/>
      <c r="I481" s="684"/>
      <c r="J481" s="683"/>
      <c r="K481" s="683"/>
      <c r="L481" s="683"/>
      <c r="M481" s="683"/>
      <c r="N481" s="676"/>
      <c r="O481" s="676"/>
      <c r="P481" s="676"/>
      <c r="Q481" s="676"/>
      <c r="R481" s="822"/>
      <c r="S481" s="822"/>
      <c r="T481" s="822"/>
      <c r="U481" s="822"/>
      <c r="V481" s="676"/>
      <c r="Z481" s="667"/>
    </row>
    <row r="482" spans="1:26" x14ac:dyDescent="0.2">
      <c r="A482" s="675"/>
      <c r="B482" s="675"/>
      <c r="C482" s="675"/>
      <c r="D482" s="675"/>
      <c r="E482" s="675"/>
      <c r="F482" s="681"/>
      <c r="G482" s="682"/>
      <c r="H482" s="683"/>
      <c r="I482" s="684"/>
      <c r="J482" s="683"/>
      <c r="K482" s="683"/>
      <c r="L482" s="683"/>
      <c r="M482" s="683"/>
      <c r="N482" s="676"/>
      <c r="O482" s="676"/>
      <c r="P482" s="676"/>
      <c r="Q482" s="676"/>
      <c r="R482" s="822"/>
      <c r="S482" s="822"/>
      <c r="T482" s="822"/>
      <c r="U482" s="822"/>
      <c r="V482" s="676"/>
      <c r="Z482" s="667"/>
    </row>
    <row r="483" spans="1:26" x14ac:dyDescent="0.2">
      <c r="A483" s="675"/>
      <c r="B483" s="675"/>
      <c r="C483" s="675"/>
      <c r="D483" s="675"/>
      <c r="E483" s="675"/>
      <c r="F483" s="681"/>
      <c r="G483" s="682"/>
      <c r="H483" s="683"/>
      <c r="I483" s="684"/>
      <c r="J483" s="683"/>
      <c r="K483" s="683"/>
      <c r="L483" s="683"/>
      <c r="M483" s="683"/>
      <c r="N483" s="676"/>
      <c r="O483" s="676"/>
      <c r="P483" s="676"/>
      <c r="Q483" s="676"/>
      <c r="R483" s="822"/>
      <c r="S483" s="822"/>
      <c r="T483" s="822"/>
      <c r="U483" s="822"/>
      <c r="V483" s="676"/>
      <c r="Z483" s="667"/>
    </row>
    <row r="484" spans="1:26" x14ac:dyDescent="0.2">
      <c r="A484" s="675"/>
      <c r="B484" s="675"/>
      <c r="C484" s="675"/>
      <c r="D484" s="675"/>
      <c r="E484" s="675"/>
      <c r="F484" s="681"/>
      <c r="G484" s="682"/>
      <c r="H484" s="683"/>
      <c r="I484" s="684"/>
      <c r="J484" s="683"/>
      <c r="K484" s="683"/>
      <c r="L484" s="683"/>
      <c r="M484" s="683"/>
      <c r="N484" s="676"/>
      <c r="O484" s="676"/>
      <c r="P484" s="676"/>
      <c r="Q484" s="676"/>
      <c r="R484" s="822"/>
      <c r="S484" s="822"/>
      <c r="T484" s="822"/>
      <c r="U484" s="822"/>
      <c r="V484" s="676"/>
      <c r="Z484" s="667"/>
    </row>
    <row r="485" spans="1:26" x14ac:dyDescent="0.2">
      <c r="A485" s="675"/>
      <c r="B485" s="675"/>
      <c r="C485" s="675"/>
      <c r="D485" s="675"/>
      <c r="E485" s="675"/>
      <c r="F485" s="681"/>
      <c r="G485" s="682"/>
      <c r="H485" s="683"/>
      <c r="I485" s="684"/>
      <c r="J485" s="683"/>
      <c r="K485" s="683"/>
      <c r="L485" s="683"/>
      <c r="M485" s="683"/>
      <c r="N485" s="676"/>
      <c r="O485" s="676"/>
      <c r="P485" s="676"/>
      <c r="Q485" s="676"/>
      <c r="R485" s="822"/>
      <c r="S485" s="822"/>
      <c r="T485" s="822"/>
      <c r="U485" s="822"/>
      <c r="V485" s="676"/>
      <c r="Z485" s="667"/>
    </row>
    <row r="486" spans="1:26" x14ac:dyDescent="0.2">
      <c r="A486" s="675"/>
      <c r="B486" s="675"/>
      <c r="C486" s="675"/>
      <c r="D486" s="675"/>
      <c r="E486" s="675"/>
      <c r="F486" s="681"/>
      <c r="G486" s="682"/>
      <c r="H486" s="683"/>
      <c r="I486" s="684"/>
      <c r="J486" s="683"/>
      <c r="K486" s="683"/>
      <c r="L486" s="683"/>
      <c r="M486" s="683"/>
      <c r="N486" s="676"/>
      <c r="O486" s="676"/>
      <c r="P486" s="676"/>
      <c r="Q486" s="676"/>
      <c r="R486" s="822"/>
      <c r="S486" s="822"/>
      <c r="T486" s="822"/>
      <c r="U486" s="822"/>
      <c r="V486" s="676"/>
      <c r="Z486" s="667"/>
    </row>
    <row r="487" spans="1:26" x14ac:dyDescent="0.2">
      <c r="A487" s="675"/>
      <c r="B487" s="675"/>
      <c r="C487" s="675"/>
      <c r="D487" s="675"/>
      <c r="E487" s="675"/>
      <c r="F487" s="681"/>
      <c r="G487" s="682"/>
      <c r="H487" s="683"/>
      <c r="I487" s="684"/>
      <c r="J487" s="683"/>
      <c r="K487" s="683"/>
      <c r="L487" s="683"/>
      <c r="M487" s="683"/>
      <c r="N487" s="676"/>
      <c r="O487" s="676"/>
      <c r="P487" s="676"/>
      <c r="Q487" s="676"/>
      <c r="R487" s="822"/>
      <c r="S487" s="822"/>
      <c r="T487" s="822"/>
      <c r="U487" s="822"/>
      <c r="V487" s="676"/>
      <c r="Z487" s="667"/>
    </row>
    <row r="488" spans="1:26" x14ac:dyDescent="0.2">
      <c r="A488" s="675"/>
      <c r="B488" s="675"/>
      <c r="C488" s="675"/>
      <c r="D488" s="675"/>
      <c r="E488" s="675"/>
      <c r="F488" s="681"/>
      <c r="G488" s="682"/>
      <c r="H488" s="683"/>
      <c r="I488" s="684"/>
      <c r="J488" s="683"/>
      <c r="K488" s="683"/>
      <c r="L488" s="683"/>
      <c r="M488" s="683"/>
      <c r="N488" s="676"/>
      <c r="O488" s="676"/>
      <c r="P488" s="676"/>
      <c r="Q488" s="676"/>
      <c r="R488" s="822"/>
      <c r="S488" s="822"/>
      <c r="T488" s="822"/>
      <c r="U488" s="822"/>
      <c r="V488" s="676"/>
      <c r="Z488" s="667"/>
    </row>
    <row r="489" spans="1:26" x14ac:dyDescent="0.2">
      <c r="A489" s="675"/>
      <c r="B489" s="675"/>
      <c r="C489" s="675"/>
      <c r="D489" s="675"/>
      <c r="E489" s="675"/>
      <c r="F489" s="681"/>
      <c r="G489" s="682"/>
      <c r="H489" s="683"/>
      <c r="I489" s="684"/>
      <c r="J489" s="683"/>
      <c r="K489" s="683"/>
      <c r="L489" s="683"/>
      <c r="M489" s="683"/>
      <c r="N489" s="676"/>
      <c r="O489" s="676"/>
      <c r="P489" s="676"/>
      <c r="Q489" s="676"/>
      <c r="R489" s="822"/>
      <c r="S489" s="822"/>
      <c r="T489" s="822"/>
      <c r="U489" s="822"/>
      <c r="V489" s="676"/>
      <c r="Z489" s="667"/>
    </row>
    <row r="490" spans="1:26" x14ac:dyDescent="0.2">
      <c r="A490" s="675"/>
      <c r="B490" s="675"/>
      <c r="C490" s="675"/>
      <c r="D490" s="675"/>
      <c r="E490" s="675"/>
      <c r="F490" s="681"/>
      <c r="G490" s="682"/>
      <c r="H490" s="683"/>
      <c r="I490" s="684"/>
      <c r="J490" s="683"/>
      <c r="K490" s="683"/>
      <c r="L490" s="683"/>
      <c r="M490" s="683"/>
      <c r="N490" s="676"/>
      <c r="O490" s="676"/>
      <c r="P490" s="676"/>
      <c r="Q490" s="676"/>
      <c r="R490" s="822"/>
      <c r="S490" s="822"/>
      <c r="T490" s="822"/>
      <c r="U490" s="822"/>
      <c r="V490" s="676"/>
      <c r="Z490" s="667"/>
    </row>
    <row r="491" spans="1:26" x14ac:dyDescent="0.2">
      <c r="A491" s="675"/>
      <c r="B491" s="675"/>
      <c r="C491" s="675"/>
      <c r="D491" s="675"/>
      <c r="E491" s="675"/>
      <c r="F491" s="681"/>
      <c r="G491" s="682"/>
      <c r="H491" s="683"/>
      <c r="I491" s="684"/>
      <c r="J491" s="683"/>
      <c r="K491" s="683"/>
      <c r="L491" s="683"/>
      <c r="M491" s="683"/>
      <c r="N491" s="676"/>
      <c r="O491" s="676"/>
      <c r="P491" s="676"/>
      <c r="Q491" s="676"/>
      <c r="R491" s="822"/>
      <c r="S491" s="822"/>
      <c r="T491" s="822"/>
      <c r="U491" s="822"/>
      <c r="V491" s="676"/>
      <c r="Z491" s="667"/>
    </row>
    <row r="492" spans="1:26" x14ac:dyDescent="0.2">
      <c r="A492" s="675"/>
      <c r="B492" s="675"/>
      <c r="C492" s="675"/>
      <c r="D492" s="675"/>
      <c r="E492" s="675"/>
      <c r="F492" s="681"/>
      <c r="G492" s="682"/>
      <c r="H492" s="683"/>
      <c r="I492" s="684"/>
      <c r="J492" s="683"/>
      <c r="K492" s="683"/>
      <c r="L492" s="683"/>
      <c r="M492" s="683"/>
      <c r="N492" s="676"/>
      <c r="O492" s="676"/>
      <c r="P492" s="676"/>
      <c r="Q492" s="676"/>
      <c r="R492" s="822"/>
      <c r="S492" s="822"/>
      <c r="T492" s="822"/>
      <c r="U492" s="822"/>
      <c r="V492" s="676"/>
      <c r="Z492" s="667"/>
    </row>
    <row r="493" spans="1:26" x14ac:dyDescent="0.2">
      <c r="A493" s="675"/>
      <c r="B493" s="675"/>
      <c r="C493" s="675"/>
      <c r="D493" s="675"/>
      <c r="E493" s="675"/>
      <c r="F493" s="681"/>
      <c r="G493" s="682"/>
      <c r="H493" s="683"/>
      <c r="I493" s="684"/>
      <c r="J493" s="683"/>
      <c r="K493" s="683"/>
      <c r="L493" s="683"/>
      <c r="M493" s="683"/>
      <c r="N493" s="676"/>
      <c r="O493" s="676"/>
      <c r="P493" s="676"/>
      <c r="Q493" s="676"/>
      <c r="R493" s="822"/>
      <c r="S493" s="822"/>
      <c r="T493" s="822"/>
      <c r="U493" s="822"/>
      <c r="V493" s="676"/>
      <c r="Z493" s="667"/>
    </row>
    <row r="494" spans="1:26" x14ac:dyDescent="0.2">
      <c r="A494" s="675"/>
      <c r="B494" s="675"/>
      <c r="C494" s="675"/>
      <c r="D494" s="675"/>
      <c r="E494" s="675"/>
      <c r="F494" s="681"/>
      <c r="G494" s="682"/>
      <c r="H494" s="683"/>
      <c r="I494" s="684"/>
      <c r="J494" s="683"/>
      <c r="K494" s="683"/>
      <c r="L494" s="683"/>
      <c r="M494" s="683"/>
      <c r="N494" s="676"/>
      <c r="O494" s="676"/>
      <c r="P494" s="676"/>
      <c r="Q494" s="676"/>
      <c r="R494" s="822"/>
      <c r="S494" s="822"/>
      <c r="T494" s="822"/>
      <c r="U494" s="822"/>
      <c r="V494" s="676"/>
      <c r="Z494" s="667"/>
    </row>
    <row r="495" spans="1:26" x14ac:dyDescent="0.2">
      <c r="A495" s="675"/>
      <c r="B495" s="675"/>
      <c r="C495" s="675"/>
      <c r="D495" s="675"/>
      <c r="E495" s="675"/>
      <c r="F495" s="681"/>
      <c r="G495" s="682"/>
      <c r="H495" s="683"/>
      <c r="I495" s="684"/>
      <c r="J495" s="683"/>
      <c r="K495" s="683"/>
      <c r="L495" s="683"/>
      <c r="M495" s="683"/>
      <c r="N495" s="676"/>
      <c r="O495" s="676"/>
      <c r="P495" s="676"/>
      <c r="Q495" s="676"/>
      <c r="R495" s="822"/>
      <c r="S495" s="822"/>
      <c r="T495" s="822"/>
      <c r="U495" s="822"/>
      <c r="V495" s="676"/>
      <c r="Z495" s="667"/>
    </row>
    <row r="496" spans="1:26" x14ac:dyDescent="0.2">
      <c r="A496" s="675"/>
      <c r="B496" s="675"/>
      <c r="C496" s="675"/>
      <c r="D496" s="675"/>
      <c r="E496" s="675"/>
      <c r="F496" s="681"/>
      <c r="G496" s="682"/>
      <c r="H496" s="683"/>
      <c r="I496" s="684"/>
      <c r="J496" s="683"/>
      <c r="K496" s="683"/>
      <c r="L496" s="683"/>
      <c r="M496" s="683"/>
      <c r="N496" s="676"/>
      <c r="O496" s="676"/>
      <c r="P496" s="676"/>
      <c r="Q496" s="676"/>
      <c r="R496" s="822"/>
      <c r="S496" s="822"/>
      <c r="T496" s="822"/>
      <c r="U496" s="822"/>
      <c r="V496" s="676"/>
      <c r="Z496" s="667"/>
    </row>
    <row r="497" spans="1:26" x14ac:dyDescent="0.2">
      <c r="A497" s="675"/>
      <c r="B497" s="675"/>
      <c r="C497" s="675"/>
      <c r="D497" s="675"/>
      <c r="E497" s="675"/>
      <c r="F497" s="681"/>
      <c r="G497" s="682"/>
      <c r="H497" s="683"/>
      <c r="I497" s="684"/>
      <c r="J497" s="683"/>
      <c r="K497" s="683"/>
      <c r="L497" s="683"/>
      <c r="M497" s="683"/>
      <c r="N497" s="676"/>
      <c r="O497" s="676"/>
      <c r="P497" s="676"/>
      <c r="Q497" s="676"/>
      <c r="R497" s="822"/>
      <c r="S497" s="822"/>
      <c r="T497" s="822"/>
      <c r="U497" s="822"/>
      <c r="V497" s="676"/>
      <c r="Z497" s="667"/>
    </row>
    <row r="498" spans="1:26" x14ac:dyDescent="0.2">
      <c r="A498" s="675"/>
      <c r="B498" s="675"/>
      <c r="C498" s="675"/>
      <c r="D498" s="675"/>
      <c r="E498" s="675"/>
      <c r="F498" s="681"/>
      <c r="G498" s="682"/>
      <c r="H498" s="683"/>
      <c r="I498" s="684"/>
      <c r="J498" s="683"/>
      <c r="K498" s="683"/>
      <c r="L498" s="683"/>
      <c r="M498" s="683"/>
      <c r="N498" s="676"/>
      <c r="O498" s="676"/>
      <c r="P498" s="676"/>
      <c r="Q498" s="676"/>
      <c r="R498" s="822"/>
      <c r="S498" s="822"/>
      <c r="T498" s="822"/>
      <c r="U498" s="822"/>
      <c r="V498" s="676"/>
      <c r="Z498" s="667"/>
    </row>
    <row r="499" spans="1:26" x14ac:dyDescent="0.2">
      <c r="A499" s="675"/>
      <c r="B499" s="675"/>
      <c r="C499" s="675"/>
      <c r="D499" s="675"/>
      <c r="E499" s="675"/>
      <c r="F499" s="681"/>
      <c r="G499" s="682"/>
      <c r="H499" s="683"/>
      <c r="I499" s="684"/>
      <c r="J499" s="683"/>
      <c r="K499" s="683"/>
      <c r="L499" s="683"/>
      <c r="M499" s="683"/>
      <c r="N499" s="676"/>
      <c r="O499" s="676"/>
      <c r="P499" s="676"/>
      <c r="Q499" s="676"/>
      <c r="R499" s="822"/>
      <c r="S499" s="822"/>
      <c r="T499" s="822"/>
      <c r="U499" s="822"/>
      <c r="V499" s="676"/>
      <c r="Z499" s="667"/>
    </row>
    <row r="500" spans="1:26" x14ac:dyDescent="0.2">
      <c r="A500" s="675"/>
      <c r="B500" s="675"/>
      <c r="C500" s="675"/>
      <c r="D500" s="675"/>
      <c r="E500" s="675"/>
      <c r="F500" s="681"/>
      <c r="G500" s="682"/>
      <c r="H500" s="683"/>
      <c r="I500" s="684"/>
      <c r="J500" s="683"/>
      <c r="K500" s="683"/>
      <c r="L500" s="683"/>
      <c r="M500" s="683"/>
      <c r="N500" s="676"/>
      <c r="O500" s="676"/>
      <c r="P500" s="676"/>
      <c r="Q500" s="676"/>
      <c r="R500" s="822"/>
      <c r="S500" s="822"/>
      <c r="T500" s="822"/>
      <c r="U500" s="822"/>
      <c r="V500" s="676"/>
      <c r="Z500" s="667"/>
    </row>
    <row r="501" spans="1:26" x14ac:dyDescent="0.2">
      <c r="A501" s="675"/>
      <c r="B501" s="675"/>
      <c r="C501" s="675"/>
      <c r="D501" s="675"/>
      <c r="E501" s="675"/>
      <c r="F501" s="681"/>
      <c r="G501" s="682"/>
      <c r="H501" s="683"/>
      <c r="I501" s="684"/>
      <c r="J501" s="683"/>
      <c r="K501" s="683"/>
      <c r="L501" s="683"/>
      <c r="M501" s="683"/>
      <c r="N501" s="676"/>
      <c r="O501" s="676"/>
      <c r="P501" s="676"/>
      <c r="Q501" s="676"/>
      <c r="R501" s="822"/>
      <c r="S501" s="822"/>
      <c r="T501" s="822"/>
      <c r="U501" s="822"/>
      <c r="V501" s="676"/>
      <c r="Z501" s="667"/>
    </row>
    <row r="502" spans="1:26" x14ac:dyDescent="0.2">
      <c r="A502" s="675"/>
      <c r="B502" s="675"/>
      <c r="C502" s="675"/>
      <c r="D502" s="675"/>
      <c r="E502" s="675"/>
      <c r="F502" s="681"/>
      <c r="G502" s="682"/>
      <c r="H502" s="683"/>
      <c r="I502" s="684"/>
      <c r="J502" s="683"/>
      <c r="K502" s="683"/>
      <c r="L502" s="683"/>
      <c r="M502" s="683"/>
      <c r="N502" s="676"/>
      <c r="O502" s="676"/>
      <c r="P502" s="676"/>
      <c r="Q502" s="676"/>
      <c r="R502" s="822"/>
      <c r="S502" s="822"/>
      <c r="T502" s="822"/>
      <c r="U502" s="822"/>
      <c r="V502" s="676"/>
      <c r="Z502" s="667"/>
    </row>
    <row r="503" spans="1:26" x14ac:dyDescent="0.2">
      <c r="A503" s="675"/>
      <c r="B503" s="675"/>
      <c r="C503" s="675"/>
      <c r="D503" s="675"/>
      <c r="E503" s="675"/>
      <c r="F503" s="681"/>
      <c r="G503" s="682"/>
      <c r="H503" s="683"/>
      <c r="I503" s="684"/>
      <c r="J503" s="683"/>
      <c r="K503" s="683"/>
      <c r="L503" s="683"/>
      <c r="M503" s="683"/>
      <c r="N503" s="676"/>
      <c r="O503" s="676"/>
      <c r="P503" s="676"/>
      <c r="Q503" s="676"/>
      <c r="R503" s="822"/>
      <c r="S503" s="822"/>
      <c r="T503" s="822"/>
      <c r="U503" s="822"/>
      <c r="V503" s="676"/>
      <c r="Z503" s="667"/>
    </row>
    <row r="504" spans="1:26" x14ac:dyDescent="0.2">
      <c r="A504" s="675"/>
      <c r="B504" s="675"/>
      <c r="C504" s="675"/>
      <c r="D504" s="675"/>
      <c r="E504" s="675"/>
      <c r="F504" s="681"/>
      <c r="G504" s="682"/>
      <c r="H504" s="683"/>
      <c r="I504" s="684"/>
      <c r="J504" s="683"/>
      <c r="K504" s="683"/>
      <c r="L504" s="683"/>
      <c r="M504" s="683"/>
      <c r="N504" s="676"/>
      <c r="O504" s="676"/>
      <c r="P504" s="676"/>
      <c r="Q504" s="676"/>
      <c r="R504" s="822"/>
      <c r="S504" s="822"/>
      <c r="T504" s="822"/>
      <c r="U504" s="822"/>
      <c r="V504" s="676"/>
      <c r="Z504" s="667"/>
    </row>
    <row r="505" spans="1:26" x14ac:dyDescent="0.2">
      <c r="A505" s="675"/>
      <c r="B505" s="675"/>
      <c r="C505" s="675"/>
      <c r="D505" s="675"/>
      <c r="E505" s="675"/>
      <c r="F505" s="681"/>
      <c r="G505" s="682"/>
      <c r="H505" s="683"/>
      <c r="I505" s="684"/>
      <c r="J505" s="683"/>
      <c r="K505" s="683"/>
      <c r="L505" s="683"/>
      <c r="M505" s="683"/>
      <c r="N505" s="676"/>
      <c r="O505" s="676"/>
      <c r="P505" s="676"/>
      <c r="Q505" s="676"/>
      <c r="R505" s="822"/>
      <c r="S505" s="822"/>
      <c r="T505" s="822"/>
      <c r="U505" s="822"/>
      <c r="V505" s="676"/>
      <c r="Z505" s="667"/>
    </row>
    <row r="506" spans="1:26" x14ac:dyDescent="0.2">
      <c r="A506" s="675"/>
      <c r="B506" s="675"/>
      <c r="C506" s="675"/>
      <c r="D506" s="675"/>
      <c r="E506" s="675"/>
      <c r="F506" s="681"/>
      <c r="G506" s="682"/>
      <c r="H506" s="683"/>
      <c r="I506" s="684"/>
      <c r="J506" s="683"/>
      <c r="K506" s="683"/>
      <c r="L506" s="683"/>
      <c r="M506" s="683"/>
      <c r="N506" s="676"/>
      <c r="O506" s="676"/>
      <c r="P506" s="676"/>
      <c r="Q506" s="676"/>
      <c r="R506" s="822"/>
      <c r="S506" s="822"/>
      <c r="T506" s="822"/>
      <c r="U506" s="822"/>
      <c r="V506" s="676"/>
      <c r="Z506" s="667"/>
    </row>
    <row r="507" spans="1:26" x14ac:dyDescent="0.2">
      <c r="A507" s="675"/>
      <c r="B507" s="675"/>
      <c r="C507" s="675"/>
      <c r="D507" s="675"/>
      <c r="E507" s="675"/>
      <c r="F507" s="681"/>
      <c r="G507" s="682"/>
      <c r="H507" s="683"/>
      <c r="I507" s="684"/>
      <c r="J507" s="683"/>
      <c r="K507" s="683"/>
      <c r="L507" s="683"/>
      <c r="M507" s="683"/>
      <c r="N507" s="676"/>
      <c r="O507" s="676"/>
      <c r="P507" s="676"/>
      <c r="Q507" s="676"/>
      <c r="R507" s="822"/>
      <c r="S507" s="822"/>
      <c r="T507" s="822"/>
      <c r="U507" s="822"/>
      <c r="V507" s="676"/>
      <c r="Z507" s="667"/>
    </row>
    <row r="508" spans="1:26" x14ac:dyDescent="0.2">
      <c r="A508" s="675"/>
      <c r="B508" s="675"/>
      <c r="C508" s="675"/>
      <c r="D508" s="675"/>
      <c r="E508" s="675"/>
      <c r="F508" s="681"/>
      <c r="G508" s="682"/>
      <c r="H508" s="683"/>
      <c r="I508" s="684"/>
      <c r="J508" s="683"/>
      <c r="K508" s="683"/>
      <c r="L508" s="683"/>
      <c r="M508" s="683"/>
      <c r="N508" s="676"/>
      <c r="O508" s="676"/>
      <c r="P508" s="676"/>
      <c r="Q508" s="676"/>
      <c r="R508" s="822"/>
      <c r="S508" s="822"/>
      <c r="T508" s="822"/>
      <c r="U508" s="822"/>
      <c r="V508" s="676"/>
      <c r="Z508" s="667"/>
    </row>
    <row r="509" spans="1:26" x14ac:dyDescent="0.2">
      <c r="A509" s="675"/>
      <c r="B509" s="675"/>
      <c r="C509" s="675"/>
      <c r="D509" s="675"/>
      <c r="E509" s="675"/>
      <c r="F509" s="681"/>
      <c r="G509" s="682"/>
      <c r="H509" s="683"/>
      <c r="I509" s="684"/>
      <c r="J509" s="683"/>
      <c r="K509" s="683"/>
      <c r="L509" s="683"/>
      <c r="M509" s="683"/>
      <c r="N509" s="676"/>
      <c r="O509" s="676"/>
      <c r="P509" s="676"/>
      <c r="Q509" s="676"/>
      <c r="R509" s="822"/>
      <c r="S509" s="822"/>
      <c r="T509" s="822"/>
      <c r="U509" s="822"/>
      <c r="V509" s="676"/>
      <c r="Z509" s="667"/>
    </row>
    <row r="510" spans="1:26" x14ac:dyDescent="0.2">
      <c r="A510" s="675"/>
      <c r="B510" s="675"/>
      <c r="C510" s="675"/>
      <c r="D510" s="675"/>
      <c r="E510" s="675"/>
      <c r="F510" s="681"/>
      <c r="G510" s="682"/>
      <c r="H510" s="683"/>
      <c r="I510" s="684"/>
      <c r="J510" s="683"/>
      <c r="K510" s="683"/>
      <c r="L510" s="683"/>
      <c r="M510" s="683"/>
      <c r="N510" s="676"/>
      <c r="O510" s="676"/>
      <c r="P510" s="676"/>
      <c r="Q510" s="676"/>
      <c r="R510" s="822"/>
      <c r="S510" s="822"/>
      <c r="T510" s="822"/>
      <c r="U510" s="822"/>
      <c r="V510" s="676"/>
      <c r="Z510" s="667"/>
    </row>
    <row r="511" spans="1:26" x14ac:dyDescent="0.2">
      <c r="A511" s="675"/>
      <c r="B511" s="675"/>
      <c r="C511" s="675"/>
      <c r="D511" s="675"/>
      <c r="E511" s="675"/>
      <c r="F511" s="681"/>
      <c r="G511" s="682"/>
      <c r="H511" s="683"/>
      <c r="I511" s="684"/>
      <c r="J511" s="683"/>
      <c r="K511" s="683"/>
      <c r="L511" s="683"/>
      <c r="M511" s="683"/>
      <c r="N511" s="676"/>
      <c r="O511" s="676"/>
      <c r="P511" s="676"/>
      <c r="Q511" s="676"/>
      <c r="R511" s="822"/>
      <c r="S511" s="822"/>
      <c r="T511" s="822"/>
      <c r="U511" s="822"/>
      <c r="V511" s="676"/>
      <c r="Z511" s="667"/>
    </row>
    <row r="512" spans="1:26" x14ac:dyDescent="0.2">
      <c r="A512" s="675"/>
      <c r="B512" s="675"/>
      <c r="C512" s="675"/>
      <c r="D512" s="675"/>
      <c r="E512" s="675"/>
      <c r="F512" s="681"/>
      <c r="G512" s="682"/>
      <c r="H512" s="683"/>
      <c r="I512" s="684"/>
      <c r="J512" s="683"/>
      <c r="K512" s="683"/>
      <c r="L512" s="683"/>
      <c r="M512" s="683"/>
      <c r="N512" s="676"/>
      <c r="O512" s="676"/>
      <c r="P512" s="676"/>
      <c r="Q512" s="676"/>
      <c r="R512" s="822"/>
      <c r="S512" s="822"/>
      <c r="T512" s="822"/>
      <c r="U512" s="822"/>
      <c r="V512" s="676"/>
      <c r="Z512" s="667"/>
    </row>
    <row r="513" spans="1:26" x14ac:dyDescent="0.2">
      <c r="A513" s="675"/>
      <c r="B513" s="675"/>
      <c r="C513" s="675"/>
      <c r="D513" s="675"/>
      <c r="E513" s="675"/>
      <c r="F513" s="681"/>
      <c r="G513" s="682"/>
      <c r="H513" s="683"/>
      <c r="I513" s="684"/>
      <c r="J513" s="683"/>
      <c r="K513" s="683"/>
      <c r="L513" s="683"/>
      <c r="M513" s="683"/>
      <c r="N513" s="676"/>
      <c r="O513" s="676"/>
      <c r="P513" s="676"/>
      <c r="Q513" s="676"/>
      <c r="R513" s="822"/>
      <c r="S513" s="822"/>
      <c r="T513" s="822"/>
      <c r="U513" s="822"/>
      <c r="V513" s="676"/>
      <c r="Z513" s="667"/>
    </row>
    <row r="514" spans="1:26" x14ac:dyDescent="0.2">
      <c r="A514" s="675"/>
      <c r="B514" s="675"/>
      <c r="C514" s="675"/>
      <c r="D514" s="675"/>
      <c r="E514" s="675"/>
      <c r="F514" s="681"/>
      <c r="G514" s="682"/>
      <c r="H514" s="683"/>
      <c r="I514" s="684"/>
      <c r="J514" s="683"/>
      <c r="K514" s="683"/>
      <c r="L514" s="683"/>
      <c r="M514" s="683"/>
      <c r="N514" s="676"/>
      <c r="O514" s="676"/>
      <c r="P514" s="676"/>
      <c r="Q514" s="676"/>
      <c r="R514" s="822"/>
      <c r="S514" s="822"/>
      <c r="T514" s="822"/>
      <c r="U514" s="822"/>
      <c r="V514" s="676"/>
      <c r="Z514" s="667"/>
    </row>
    <row r="515" spans="1:26" x14ac:dyDescent="0.2">
      <c r="A515" s="675"/>
      <c r="B515" s="675"/>
      <c r="C515" s="675"/>
      <c r="D515" s="675"/>
      <c r="E515" s="675"/>
      <c r="F515" s="681"/>
      <c r="G515" s="682"/>
      <c r="H515" s="683"/>
      <c r="I515" s="684"/>
      <c r="J515" s="683"/>
      <c r="K515" s="683"/>
      <c r="L515" s="683"/>
      <c r="M515" s="683"/>
      <c r="N515" s="676"/>
      <c r="O515" s="676"/>
      <c r="P515" s="676"/>
      <c r="Q515" s="676"/>
      <c r="R515" s="822"/>
      <c r="S515" s="822"/>
      <c r="T515" s="822"/>
      <c r="U515" s="822"/>
      <c r="V515" s="676"/>
      <c r="Z515" s="667"/>
    </row>
    <row r="516" spans="1:26" x14ac:dyDescent="0.2">
      <c r="A516" s="675"/>
      <c r="B516" s="675"/>
      <c r="C516" s="675"/>
      <c r="D516" s="675"/>
      <c r="E516" s="675"/>
      <c r="F516" s="681"/>
      <c r="G516" s="682"/>
      <c r="H516" s="683"/>
      <c r="I516" s="684"/>
      <c r="J516" s="683"/>
      <c r="K516" s="683"/>
      <c r="L516" s="683"/>
      <c r="M516" s="683"/>
      <c r="N516" s="676"/>
      <c r="O516" s="676"/>
      <c r="P516" s="676"/>
      <c r="Q516" s="676"/>
      <c r="R516" s="822"/>
      <c r="S516" s="822"/>
      <c r="T516" s="822"/>
      <c r="U516" s="822"/>
      <c r="V516" s="676"/>
      <c r="Z516" s="667"/>
    </row>
    <row r="517" spans="1:26" x14ac:dyDescent="0.2">
      <c r="A517" s="675"/>
      <c r="B517" s="675"/>
      <c r="C517" s="675"/>
      <c r="D517" s="675"/>
      <c r="E517" s="675"/>
      <c r="F517" s="681"/>
      <c r="G517" s="682"/>
      <c r="H517" s="683"/>
      <c r="I517" s="684"/>
      <c r="J517" s="683"/>
      <c r="K517" s="683"/>
      <c r="L517" s="683"/>
      <c r="M517" s="683"/>
      <c r="N517" s="676"/>
      <c r="O517" s="676"/>
      <c r="P517" s="676"/>
      <c r="Q517" s="676"/>
      <c r="R517" s="822"/>
      <c r="S517" s="822"/>
      <c r="T517" s="822"/>
      <c r="U517" s="822"/>
      <c r="V517" s="676"/>
      <c r="Z517" s="667"/>
    </row>
    <row r="518" spans="1:26" x14ac:dyDescent="0.2">
      <c r="A518" s="675"/>
      <c r="B518" s="675"/>
      <c r="C518" s="675"/>
      <c r="D518" s="675"/>
      <c r="E518" s="675"/>
      <c r="F518" s="681"/>
      <c r="G518" s="682"/>
      <c r="H518" s="683"/>
      <c r="I518" s="684"/>
      <c r="J518" s="683"/>
      <c r="K518" s="683"/>
      <c r="L518" s="683"/>
      <c r="M518" s="683"/>
      <c r="N518" s="676"/>
      <c r="O518" s="676"/>
      <c r="P518" s="676"/>
      <c r="Q518" s="676"/>
      <c r="R518" s="822"/>
      <c r="S518" s="822"/>
      <c r="T518" s="822"/>
      <c r="U518" s="822"/>
      <c r="V518" s="676"/>
      <c r="Z518" s="667"/>
    </row>
    <row r="519" spans="1:26" x14ac:dyDescent="0.2">
      <c r="A519" s="675"/>
      <c r="B519" s="675"/>
      <c r="C519" s="675"/>
      <c r="D519" s="675"/>
      <c r="E519" s="675"/>
      <c r="F519" s="681"/>
      <c r="G519" s="682"/>
      <c r="H519" s="683"/>
      <c r="I519" s="684"/>
      <c r="J519" s="683"/>
      <c r="K519" s="683"/>
      <c r="L519" s="683"/>
      <c r="M519" s="683"/>
      <c r="N519" s="676"/>
      <c r="O519" s="676"/>
      <c r="P519" s="676"/>
      <c r="Q519" s="676"/>
      <c r="R519" s="822"/>
      <c r="S519" s="822"/>
      <c r="T519" s="822"/>
      <c r="U519" s="822"/>
      <c r="V519" s="676"/>
      <c r="Z519" s="667"/>
    </row>
    <row r="520" spans="1:26" x14ac:dyDescent="0.2">
      <c r="A520" s="675"/>
      <c r="B520" s="675"/>
      <c r="C520" s="675"/>
      <c r="D520" s="675"/>
      <c r="E520" s="675"/>
      <c r="F520" s="681"/>
      <c r="G520" s="682"/>
      <c r="H520" s="683"/>
      <c r="I520" s="684"/>
      <c r="J520" s="683"/>
      <c r="K520" s="683"/>
      <c r="L520" s="683"/>
      <c r="M520" s="683"/>
      <c r="N520" s="676"/>
      <c r="O520" s="676"/>
      <c r="P520" s="676"/>
      <c r="Q520" s="676"/>
      <c r="R520" s="822"/>
      <c r="S520" s="822"/>
      <c r="T520" s="822"/>
      <c r="U520" s="822"/>
      <c r="V520" s="676"/>
      <c r="Z520" s="667"/>
    </row>
    <row r="521" spans="1:26" x14ac:dyDescent="0.2">
      <c r="A521" s="675"/>
      <c r="B521" s="675"/>
      <c r="C521" s="675"/>
      <c r="D521" s="675"/>
      <c r="E521" s="675"/>
      <c r="F521" s="681"/>
      <c r="G521" s="682"/>
      <c r="H521" s="683"/>
      <c r="I521" s="684"/>
      <c r="J521" s="683"/>
      <c r="K521" s="683"/>
      <c r="L521" s="683"/>
      <c r="M521" s="683"/>
      <c r="N521" s="676"/>
      <c r="O521" s="676"/>
      <c r="P521" s="676"/>
      <c r="Q521" s="676"/>
      <c r="R521" s="822"/>
      <c r="S521" s="822"/>
      <c r="T521" s="822"/>
      <c r="U521" s="822"/>
      <c r="V521" s="676"/>
      <c r="Z521" s="667"/>
    </row>
    <row r="522" spans="1:26" x14ac:dyDescent="0.2">
      <c r="A522" s="675"/>
      <c r="B522" s="675"/>
      <c r="C522" s="675"/>
      <c r="D522" s="675"/>
      <c r="E522" s="675"/>
      <c r="F522" s="681"/>
      <c r="G522" s="682"/>
      <c r="H522" s="683"/>
      <c r="I522" s="684"/>
      <c r="J522" s="683"/>
      <c r="K522" s="683"/>
      <c r="L522" s="683"/>
      <c r="M522" s="683"/>
      <c r="N522" s="676"/>
      <c r="O522" s="676"/>
      <c r="P522" s="676"/>
      <c r="Q522" s="676"/>
      <c r="R522" s="822"/>
      <c r="S522" s="822"/>
      <c r="T522" s="822"/>
      <c r="U522" s="822"/>
      <c r="V522" s="676"/>
      <c r="Z522" s="667"/>
    </row>
    <row r="523" spans="1:26" x14ac:dyDescent="0.2">
      <c r="A523" s="675"/>
      <c r="B523" s="675"/>
      <c r="C523" s="675"/>
      <c r="D523" s="675"/>
      <c r="E523" s="675"/>
      <c r="F523" s="681"/>
      <c r="G523" s="682"/>
      <c r="H523" s="683"/>
      <c r="I523" s="684"/>
      <c r="J523" s="683"/>
      <c r="K523" s="683"/>
      <c r="L523" s="683"/>
      <c r="M523" s="683"/>
      <c r="N523" s="676"/>
      <c r="O523" s="676"/>
      <c r="P523" s="676"/>
      <c r="Q523" s="676"/>
      <c r="R523" s="822"/>
      <c r="S523" s="822"/>
      <c r="T523" s="822"/>
      <c r="U523" s="822"/>
      <c r="V523" s="676"/>
      <c r="Z523" s="667"/>
    </row>
    <row r="524" spans="1:26" x14ac:dyDescent="0.2">
      <c r="A524" s="675"/>
      <c r="B524" s="675"/>
      <c r="C524" s="675"/>
      <c r="D524" s="675"/>
      <c r="E524" s="675"/>
      <c r="F524" s="681"/>
      <c r="G524" s="682"/>
      <c r="H524" s="683"/>
      <c r="I524" s="684"/>
      <c r="J524" s="683"/>
      <c r="K524" s="683"/>
      <c r="L524" s="683"/>
      <c r="M524" s="683"/>
      <c r="N524" s="676"/>
      <c r="O524" s="676"/>
      <c r="P524" s="676"/>
      <c r="Q524" s="676"/>
      <c r="R524" s="822"/>
      <c r="S524" s="822"/>
      <c r="T524" s="822"/>
      <c r="U524" s="822"/>
      <c r="V524" s="676"/>
      <c r="Z524" s="667"/>
    </row>
    <row r="525" spans="1:26" x14ac:dyDescent="0.2">
      <c r="A525" s="675"/>
      <c r="B525" s="675"/>
      <c r="C525" s="675"/>
      <c r="D525" s="675"/>
      <c r="E525" s="675"/>
      <c r="F525" s="681"/>
      <c r="G525" s="682"/>
      <c r="H525" s="683"/>
      <c r="I525" s="684"/>
      <c r="J525" s="683"/>
      <c r="K525" s="683"/>
      <c r="L525" s="683"/>
      <c r="M525" s="683"/>
      <c r="N525" s="676"/>
      <c r="O525" s="676"/>
      <c r="P525" s="676"/>
      <c r="Q525" s="676"/>
      <c r="R525" s="822"/>
      <c r="S525" s="822"/>
      <c r="T525" s="822"/>
      <c r="U525" s="822"/>
      <c r="V525" s="676"/>
      <c r="Z525" s="667"/>
    </row>
    <row r="526" spans="1:26" x14ac:dyDescent="0.2">
      <c r="A526" s="675"/>
      <c r="B526" s="675"/>
      <c r="C526" s="675"/>
      <c r="D526" s="675"/>
      <c r="E526" s="675"/>
      <c r="F526" s="681"/>
      <c r="G526" s="682"/>
      <c r="H526" s="683"/>
      <c r="I526" s="684"/>
      <c r="J526" s="683"/>
      <c r="K526" s="683"/>
      <c r="L526" s="683"/>
      <c r="M526" s="683"/>
      <c r="N526" s="676"/>
      <c r="O526" s="676"/>
      <c r="P526" s="676"/>
      <c r="Q526" s="676"/>
      <c r="R526" s="822"/>
      <c r="S526" s="822"/>
      <c r="T526" s="822"/>
      <c r="U526" s="822"/>
      <c r="V526" s="676"/>
      <c r="Z526" s="667"/>
    </row>
    <row r="527" spans="1:26" x14ac:dyDescent="0.2">
      <c r="A527" s="675"/>
      <c r="B527" s="675"/>
      <c r="C527" s="675"/>
      <c r="D527" s="675"/>
      <c r="E527" s="675"/>
      <c r="F527" s="681"/>
      <c r="G527" s="682"/>
      <c r="H527" s="683"/>
      <c r="I527" s="684"/>
      <c r="J527" s="683"/>
      <c r="K527" s="683"/>
      <c r="L527" s="683"/>
      <c r="M527" s="683"/>
      <c r="N527" s="676"/>
      <c r="O527" s="676"/>
      <c r="P527" s="676"/>
      <c r="Q527" s="676"/>
      <c r="R527" s="822"/>
      <c r="S527" s="822"/>
      <c r="T527" s="822"/>
      <c r="U527" s="822"/>
      <c r="V527" s="676"/>
      <c r="Z527" s="667"/>
    </row>
    <row r="528" spans="1:26" x14ac:dyDescent="0.2">
      <c r="A528" s="675"/>
      <c r="B528" s="675"/>
      <c r="C528" s="675"/>
      <c r="D528" s="675"/>
      <c r="E528" s="675"/>
      <c r="F528" s="681"/>
      <c r="G528" s="682"/>
      <c r="H528" s="683"/>
      <c r="I528" s="684"/>
      <c r="J528" s="683"/>
      <c r="K528" s="683"/>
      <c r="L528" s="683"/>
      <c r="M528" s="683"/>
      <c r="N528" s="676"/>
      <c r="O528" s="676"/>
      <c r="P528" s="676"/>
      <c r="Q528" s="676"/>
      <c r="R528" s="822"/>
      <c r="S528" s="822"/>
      <c r="T528" s="822"/>
      <c r="U528" s="822"/>
      <c r="V528" s="676"/>
      <c r="Z528" s="667"/>
    </row>
    <row r="529" spans="1:26" x14ac:dyDescent="0.2">
      <c r="A529" s="675"/>
      <c r="B529" s="675"/>
      <c r="C529" s="675"/>
      <c r="D529" s="675"/>
      <c r="E529" s="675"/>
      <c r="F529" s="681"/>
      <c r="G529" s="682"/>
      <c r="H529" s="683"/>
      <c r="I529" s="684"/>
      <c r="J529" s="683"/>
      <c r="K529" s="683"/>
      <c r="L529" s="683"/>
      <c r="M529" s="683"/>
      <c r="N529" s="676"/>
      <c r="O529" s="676"/>
      <c r="P529" s="676"/>
      <c r="Q529" s="676"/>
      <c r="R529" s="822"/>
      <c r="S529" s="822"/>
      <c r="T529" s="822"/>
      <c r="U529" s="822"/>
      <c r="V529" s="676"/>
      <c r="Z529" s="667"/>
    </row>
    <row r="530" spans="1:26" x14ac:dyDescent="0.2">
      <c r="A530" s="675"/>
      <c r="B530" s="675"/>
      <c r="C530" s="675"/>
      <c r="D530" s="675"/>
      <c r="E530" s="675"/>
      <c r="F530" s="681"/>
      <c r="G530" s="682"/>
      <c r="H530" s="683"/>
      <c r="I530" s="684"/>
      <c r="J530" s="683"/>
      <c r="K530" s="683"/>
      <c r="L530" s="683"/>
      <c r="M530" s="683"/>
      <c r="N530" s="676"/>
      <c r="O530" s="676"/>
      <c r="P530" s="676"/>
      <c r="Q530" s="676"/>
      <c r="R530" s="822"/>
      <c r="S530" s="822"/>
      <c r="T530" s="822"/>
      <c r="U530" s="822"/>
      <c r="V530" s="676"/>
      <c r="Z530" s="667"/>
    </row>
    <row r="531" spans="1:26" x14ac:dyDescent="0.2">
      <c r="A531" s="675"/>
      <c r="B531" s="675"/>
      <c r="C531" s="675"/>
      <c r="D531" s="675"/>
      <c r="E531" s="675"/>
      <c r="F531" s="681"/>
      <c r="G531" s="682"/>
      <c r="H531" s="683"/>
      <c r="I531" s="684"/>
      <c r="J531" s="683"/>
      <c r="K531" s="683"/>
      <c r="L531" s="683"/>
      <c r="M531" s="683"/>
      <c r="N531" s="676"/>
      <c r="O531" s="676"/>
      <c r="P531" s="676"/>
      <c r="Q531" s="676"/>
      <c r="R531" s="822"/>
      <c r="S531" s="822"/>
      <c r="T531" s="822"/>
      <c r="U531" s="822"/>
      <c r="V531" s="676"/>
      <c r="Z531" s="667"/>
    </row>
    <row r="532" spans="1:26" x14ac:dyDescent="0.2">
      <c r="A532" s="675"/>
      <c r="B532" s="675"/>
      <c r="C532" s="675"/>
      <c r="D532" s="675"/>
      <c r="E532" s="675"/>
      <c r="F532" s="681"/>
      <c r="G532" s="682"/>
      <c r="H532" s="683"/>
      <c r="I532" s="684"/>
      <c r="J532" s="683"/>
      <c r="K532" s="683"/>
      <c r="L532" s="683"/>
      <c r="M532" s="683"/>
      <c r="N532" s="676"/>
      <c r="O532" s="676"/>
      <c r="P532" s="676"/>
      <c r="Q532" s="676"/>
      <c r="R532" s="822"/>
      <c r="S532" s="822"/>
      <c r="T532" s="822"/>
      <c r="U532" s="822"/>
      <c r="V532" s="676"/>
      <c r="Z532" s="667"/>
    </row>
    <row r="533" spans="1:26" x14ac:dyDescent="0.2">
      <c r="A533" s="675"/>
      <c r="B533" s="675"/>
      <c r="C533" s="675"/>
      <c r="D533" s="675"/>
      <c r="E533" s="675"/>
      <c r="F533" s="681"/>
      <c r="G533" s="682"/>
      <c r="H533" s="683"/>
      <c r="I533" s="684"/>
      <c r="J533" s="683"/>
      <c r="K533" s="683"/>
      <c r="L533" s="683"/>
      <c r="M533" s="683"/>
      <c r="N533" s="676"/>
      <c r="O533" s="676"/>
      <c r="P533" s="676"/>
      <c r="Q533" s="676"/>
      <c r="R533" s="822"/>
      <c r="S533" s="822"/>
      <c r="T533" s="822"/>
      <c r="U533" s="822"/>
      <c r="V533" s="676"/>
      <c r="Z533" s="667"/>
    </row>
    <row r="534" spans="1:26" x14ac:dyDescent="0.2">
      <c r="A534" s="675"/>
      <c r="B534" s="675"/>
      <c r="C534" s="675"/>
      <c r="D534" s="675"/>
      <c r="E534" s="675"/>
      <c r="F534" s="681"/>
      <c r="G534" s="682"/>
      <c r="H534" s="683"/>
      <c r="I534" s="684"/>
      <c r="J534" s="683"/>
      <c r="K534" s="683"/>
      <c r="L534" s="683"/>
      <c r="M534" s="683"/>
      <c r="N534" s="676"/>
      <c r="O534" s="676"/>
      <c r="P534" s="676"/>
      <c r="Q534" s="676"/>
      <c r="R534" s="822"/>
      <c r="S534" s="822"/>
      <c r="T534" s="822"/>
      <c r="U534" s="822"/>
      <c r="V534" s="676"/>
      <c r="Z534" s="667"/>
    </row>
    <row r="535" spans="1:26" x14ac:dyDescent="0.2">
      <c r="A535" s="675"/>
      <c r="B535" s="675"/>
      <c r="C535" s="675"/>
      <c r="D535" s="675"/>
      <c r="E535" s="675"/>
      <c r="F535" s="681"/>
      <c r="G535" s="682"/>
      <c r="H535" s="683"/>
      <c r="I535" s="684"/>
      <c r="J535" s="683"/>
      <c r="K535" s="683"/>
      <c r="L535" s="683"/>
      <c r="M535" s="683"/>
      <c r="N535" s="676"/>
      <c r="O535" s="676"/>
      <c r="P535" s="676"/>
      <c r="Q535" s="676"/>
      <c r="R535" s="822"/>
      <c r="S535" s="822"/>
      <c r="T535" s="822"/>
      <c r="U535" s="822"/>
      <c r="V535" s="676"/>
      <c r="Z535" s="667"/>
    </row>
    <row r="536" spans="1:26" x14ac:dyDescent="0.2">
      <c r="A536" s="675"/>
      <c r="B536" s="675"/>
      <c r="C536" s="675"/>
      <c r="D536" s="675"/>
      <c r="E536" s="675"/>
      <c r="F536" s="681"/>
      <c r="G536" s="682"/>
      <c r="H536" s="683"/>
      <c r="I536" s="684"/>
      <c r="J536" s="683"/>
      <c r="K536" s="683"/>
      <c r="L536" s="683"/>
      <c r="M536" s="683"/>
      <c r="N536" s="676"/>
      <c r="O536" s="676"/>
      <c r="P536" s="676"/>
      <c r="Q536" s="676"/>
      <c r="R536" s="822"/>
      <c r="S536" s="822"/>
      <c r="T536" s="822"/>
      <c r="U536" s="822"/>
      <c r="V536" s="676"/>
      <c r="Z536" s="667"/>
    </row>
    <row r="537" spans="1:26" x14ac:dyDescent="0.2">
      <c r="A537" s="675"/>
      <c r="B537" s="675"/>
      <c r="C537" s="675"/>
      <c r="D537" s="675"/>
      <c r="E537" s="675"/>
      <c r="F537" s="681"/>
      <c r="G537" s="682"/>
      <c r="H537" s="683"/>
      <c r="I537" s="684"/>
      <c r="J537" s="683"/>
      <c r="K537" s="683"/>
      <c r="L537" s="683"/>
      <c r="M537" s="683"/>
      <c r="N537" s="676"/>
      <c r="O537" s="676"/>
      <c r="P537" s="676"/>
      <c r="Q537" s="676"/>
      <c r="R537" s="822"/>
      <c r="S537" s="822"/>
      <c r="T537" s="822"/>
      <c r="U537" s="822"/>
      <c r="V537" s="676"/>
      <c r="Z537" s="667"/>
    </row>
    <row r="538" spans="1:26" x14ac:dyDescent="0.2">
      <c r="A538" s="675"/>
      <c r="B538" s="675"/>
      <c r="C538" s="675"/>
      <c r="D538" s="675"/>
      <c r="E538" s="675"/>
      <c r="F538" s="681"/>
      <c r="G538" s="682"/>
      <c r="H538" s="683"/>
      <c r="I538" s="684"/>
      <c r="J538" s="683"/>
      <c r="K538" s="683"/>
      <c r="L538" s="683"/>
      <c r="M538" s="683"/>
      <c r="N538" s="676"/>
      <c r="O538" s="676"/>
      <c r="P538" s="676"/>
      <c r="Q538" s="676"/>
      <c r="R538" s="822"/>
      <c r="S538" s="822"/>
      <c r="T538" s="822"/>
      <c r="U538" s="822"/>
      <c r="V538" s="676"/>
      <c r="Z538" s="667"/>
    </row>
    <row r="539" spans="1:26" x14ac:dyDescent="0.2">
      <c r="A539" s="675"/>
      <c r="B539" s="675"/>
      <c r="C539" s="675"/>
      <c r="D539" s="675"/>
      <c r="E539" s="675"/>
      <c r="F539" s="681"/>
      <c r="G539" s="682"/>
      <c r="H539" s="683"/>
      <c r="I539" s="684"/>
      <c r="J539" s="683"/>
      <c r="K539" s="683"/>
      <c r="L539" s="683"/>
      <c r="M539" s="683"/>
      <c r="N539" s="676"/>
      <c r="O539" s="676"/>
      <c r="P539" s="676"/>
      <c r="Q539" s="676"/>
      <c r="R539" s="822"/>
      <c r="S539" s="822"/>
      <c r="T539" s="822"/>
      <c r="U539" s="822"/>
      <c r="V539" s="676"/>
      <c r="Z539" s="667"/>
    </row>
    <row r="540" spans="1:26" x14ac:dyDescent="0.2">
      <c r="A540" s="675"/>
      <c r="B540" s="675"/>
      <c r="C540" s="675"/>
      <c r="D540" s="675"/>
      <c r="E540" s="675"/>
      <c r="F540" s="681"/>
      <c r="G540" s="682"/>
      <c r="H540" s="683"/>
      <c r="I540" s="684"/>
      <c r="J540" s="683"/>
      <c r="K540" s="683"/>
      <c r="L540" s="683"/>
      <c r="M540" s="683"/>
      <c r="N540" s="676"/>
      <c r="O540" s="676"/>
      <c r="P540" s="676"/>
      <c r="Q540" s="676"/>
      <c r="R540" s="822"/>
      <c r="S540" s="822"/>
      <c r="T540" s="822"/>
      <c r="U540" s="822"/>
      <c r="V540" s="676"/>
      <c r="Z540" s="667"/>
    </row>
    <row r="541" spans="1:26" x14ac:dyDescent="0.2">
      <c r="A541" s="675"/>
      <c r="B541" s="675"/>
      <c r="C541" s="675"/>
      <c r="D541" s="675"/>
      <c r="E541" s="675"/>
      <c r="F541" s="681"/>
      <c r="G541" s="682"/>
      <c r="H541" s="683"/>
      <c r="I541" s="684"/>
      <c r="J541" s="683"/>
      <c r="K541" s="683"/>
      <c r="L541" s="683"/>
      <c r="M541" s="683"/>
      <c r="N541" s="676"/>
      <c r="O541" s="676"/>
      <c r="P541" s="676"/>
      <c r="Q541" s="676"/>
      <c r="R541" s="822"/>
      <c r="S541" s="822"/>
      <c r="T541" s="822"/>
      <c r="U541" s="822"/>
      <c r="V541" s="676"/>
      <c r="Z541" s="667"/>
    </row>
    <row r="542" spans="1:26" x14ac:dyDescent="0.2">
      <c r="A542" s="675"/>
      <c r="B542" s="675"/>
      <c r="C542" s="675"/>
      <c r="D542" s="675"/>
      <c r="E542" s="675"/>
      <c r="F542" s="681"/>
      <c r="G542" s="682"/>
      <c r="H542" s="683"/>
      <c r="I542" s="684"/>
      <c r="J542" s="683"/>
      <c r="K542" s="683"/>
      <c r="L542" s="683"/>
      <c r="M542" s="683"/>
      <c r="N542" s="676"/>
      <c r="O542" s="676"/>
      <c r="P542" s="676"/>
      <c r="Q542" s="676"/>
      <c r="R542" s="822"/>
      <c r="S542" s="822"/>
      <c r="T542" s="822"/>
      <c r="U542" s="822"/>
      <c r="V542" s="676"/>
      <c r="Z542" s="667"/>
    </row>
    <row r="543" spans="1:26" x14ac:dyDescent="0.2">
      <c r="A543" s="675"/>
      <c r="B543" s="675"/>
      <c r="C543" s="675"/>
      <c r="D543" s="675"/>
      <c r="E543" s="675"/>
      <c r="F543" s="681"/>
      <c r="G543" s="682"/>
      <c r="H543" s="683"/>
      <c r="I543" s="684"/>
      <c r="J543" s="683"/>
      <c r="K543" s="683"/>
      <c r="L543" s="683"/>
      <c r="M543" s="683"/>
      <c r="N543" s="676"/>
      <c r="O543" s="676"/>
      <c r="P543" s="676"/>
      <c r="Q543" s="676"/>
      <c r="R543" s="822"/>
      <c r="S543" s="822"/>
      <c r="T543" s="822"/>
      <c r="U543" s="822"/>
      <c r="V543" s="676"/>
      <c r="Z543" s="667"/>
    </row>
    <row r="544" spans="1:26" x14ac:dyDescent="0.2">
      <c r="A544" s="675"/>
      <c r="B544" s="675"/>
      <c r="C544" s="675"/>
      <c r="D544" s="675"/>
      <c r="E544" s="675"/>
      <c r="F544" s="681"/>
      <c r="G544" s="682"/>
      <c r="H544" s="683"/>
      <c r="I544" s="684"/>
      <c r="J544" s="683"/>
      <c r="K544" s="683"/>
      <c r="L544" s="683"/>
      <c r="M544" s="683"/>
      <c r="N544" s="676"/>
      <c r="O544" s="676"/>
      <c r="P544" s="676"/>
      <c r="Q544" s="676"/>
      <c r="R544" s="822"/>
      <c r="S544" s="822"/>
      <c r="T544" s="822"/>
      <c r="U544" s="822"/>
      <c r="V544" s="676"/>
      <c r="Z544" s="667"/>
    </row>
    <row r="545" spans="1:26" x14ac:dyDescent="0.2">
      <c r="A545" s="675"/>
      <c r="B545" s="675"/>
      <c r="C545" s="675"/>
      <c r="D545" s="675"/>
      <c r="E545" s="675"/>
      <c r="F545" s="681"/>
      <c r="G545" s="682"/>
      <c r="H545" s="683"/>
      <c r="I545" s="684"/>
      <c r="J545" s="683"/>
      <c r="K545" s="683"/>
      <c r="L545" s="683"/>
      <c r="M545" s="683"/>
      <c r="N545" s="676"/>
      <c r="O545" s="676"/>
      <c r="P545" s="676"/>
      <c r="Q545" s="676"/>
      <c r="R545" s="822"/>
      <c r="S545" s="822"/>
      <c r="T545" s="822"/>
      <c r="U545" s="822"/>
      <c r="V545" s="676"/>
      <c r="Z545" s="667"/>
    </row>
    <row r="546" spans="1:26" x14ac:dyDescent="0.2">
      <c r="A546" s="675"/>
      <c r="B546" s="675"/>
      <c r="C546" s="675"/>
      <c r="D546" s="675"/>
      <c r="E546" s="675"/>
      <c r="F546" s="681"/>
      <c r="G546" s="682"/>
      <c r="H546" s="683"/>
      <c r="I546" s="684"/>
      <c r="J546" s="683"/>
      <c r="K546" s="683"/>
      <c r="L546" s="683"/>
      <c r="M546" s="683"/>
      <c r="N546" s="676"/>
      <c r="O546" s="676"/>
      <c r="P546" s="676"/>
      <c r="Q546" s="676"/>
      <c r="R546" s="822"/>
      <c r="S546" s="822"/>
      <c r="T546" s="822"/>
      <c r="U546" s="822"/>
      <c r="V546" s="676"/>
      <c r="Z546" s="667"/>
    </row>
    <row r="547" spans="1:26" x14ac:dyDescent="0.2">
      <c r="A547" s="675"/>
      <c r="B547" s="675"/>
      <c r="C547" s="675"/>
      <c r="D547" s="675"/>
      <c r="E547" s="675"/>
      <c r="F547" s="681"/>
      <c r="G547" s="682"/>
      <c r="H547" s="683"/>
      <c r="I547" s="684"/>
      <c r="J547" s="683"/>
      <c r="K547" s="683"/>
      <c r="L547" s="683"/>
      <c r="M547" s="683"/>
      <c r="N547" s="676"/>
      <c r="O547" s="676"/>
      <c r="P547" s="676"/>
      <c r="Q547" s="676"/>
      <c r="R547" s="822"/>
      <c r="S547" s="822"/>
      <c r="T547" s="822"/>
      <c r="U547" s="822"/>
      <c r="V547" s="676"/>
      <c r="Z547" s="667"/>
    </row>
    <row r="548" spans="1:26" x14ac:dyDescent="0.2">
      <c r="A548" s="675"/>
      <c r="B548" s="675"/>
      <c r="C548" s="675"/>
      <c r="D548" s="675"/>
      <c r="E548" s="675"/>
      <c r="F548" s="681"/>
      <c r="G548" s="682"/>
      <c r="H548" s="683"/>
      <c r="I548" s="684"/>
      <c r="J548" s="683"/>
      <c r="K548" s="683"/>
      <c r="L548" s="683"/>
      <c r="M548" s="683"/>
      <c r="N548" s="676"/>
      <c r="O548" s="676"/>
      <c r="P548" s="676"/>
      <c r="Q548" s="676"/>
      <c r="R548" s="822"/>
      <c r="S548" s="822"/>
      <c r="T548" s="822"/>
      <c r="U548" s="822"/>
      <c r="V548" s="676"/>
      <c r="Z548" s="667"/>
    </row>
    <row r="549" spans="1:26" x14ac:dyDescent="0.2">
      <c r="A549" s="675"/>
      <c r="B549" s="675"/>
      <c r="C549" s="675"/>
      <c r="D549" s="675"/>
      <c r="E549" s="675"/>
      <c r="F549" s="681"/>
      <c r="G549" s="682"/>
      <c r="H549" s="683"/>
      <c r="I549" s="684"/>
      <c r="J549" s="683"/>
      <c r="K549" s="683"/>
      <c r="L549" s="683"/>
      <c r="M549" s="683"/>
      <c r="N549" s="676"/>
      <c r="O549" s="676"/>
      <c r="P549" s="676"/>
      <c r="Q549" s="676"/>
      <c r="R549" s="822"/>
      <c r="S549" s="822"/>
      <c r="T549" s="822"/>
      <c r="U549" s="822"/>
      <c r="V549" s="676"/>
      <c r="Z549" s="667"/>
    </row>
    <row r="550" spans="1:26" x14ac:dyDescent="0.2">
      <c r="A550" s="675"/>
      <c r="B550" s="675"/>
      <c r="C550" s="675"/>
      <c r="D550" s="675"/>
      <c r="E550" s="675"/>
      <c r="F550" s="681"/>
      <c r="G550" s="682"/>
      <c r="H550" s="683"/>
      <c r="I550" s="684"/>
      <c r="J550" s="683"/>
      <c r="K550" s="683"/>
      <c r="L550" s="683"/>
      <c r="M550" s="683"/>
      <c r="N550" s="676"/>
      <c r="O550" s="676"/>
      <c r="P550" s="676"/>
      <c r="Q550" s="676"/>
      <c r="R550" s="822"/>
      <c r="S550" s="822"/>
      <c r="T550" s="822"/>
      <c r="U550" s="822"/>
      <c r="V550" s="676"/>
      <c r="Z550" s="667"/>
    </row>
    <row r="551" spans="1:26" x14ac:dyDescent="0.2">
      <c r="A551" s="675"/>
      <c r="B551" s="675"/>
      <c r="C551" s="675"/>
      <c r="D551" s="675"/>
      <c r="E551" s="675"/>
      <c r="F551" s="681"/>
      <c r="G551" s="682"/>
      <c r="H551" s="683"/>
      <c r="I551" s="684"/>
      <c r="J551" s="683"/>
      <c r="K551" s="683"/>
      <c r="L551" s="683"/>
      <c r="M551" s="683"/>
      <c r="N551" s="676"/>
      <c r="O551" s="676"/>
      <c r="P551" s="676"/>
      <c r="Q551" s="676"/>
      <c r="R551" s="822"/>
      <c r="S551" s="822"/>
      <c r="T551" s="822"/>
      <c r="U551" s="822"/>
      <c r="V551" s="676"/>
      <c r="Z551" s="667"/>
    </row>
    <row r="552" spans="1:26" x14ac:dyDescent="0.2">
      <c r="A552" s="675"/>
      <c r="B552" s="675"/>
      <c r="C552" s="675"/>
      <c r="D552" s="675"/>
      <c r="E552" s="675"/>
      <c r="F552" s="681"/>
      <c r="G552" s="682"/>
      <c r="H552" s="683"/>
      <c r="I552" s="684"/>
      <c r="J552" s="683"/>
      <c r="K552" s="683"/>
      <c r="L552" s="683"/>
      <c r="M552" s="683"/>
      <c r="N552" s="676"/>
      <c r="O552" s="676"/>
      <c r="P552" s="676"/>
      <c r="Q552" s="676"/>
      <c r="R552" s="822"/>
      <c r="S552" s="822"/>
      <c r="T552" s="822"/>
      <c r="U552" s="822"/>
      <c r="V552" s="676"/>
      <c r="Z552" s="667"/>
    </row>
    <row r="553" spans="1:26" x14ac:dyDescent="0.2">
      <c r="A553" s="675"/>
      <c r="B553" s="675"/>
      <c r="C553" s="675"/>
      <c r="D553" s="675"/>
      <c r="E553" s="675"/>
      <c r="F553" s="681"/>
      <c r="G553" s="682"/>
      <c r="H553" s="683"/>
      <c r="I553" s="684"/>
      <c r="J553" s="683"/>
      <c r="K553" s="683"/>
      <c r="L553" s="683"/>
      <c r="M553" s="683"/>
      <c r="N553" s="676"/>
      <c r="O553" s="676"/>
      <c r="P553" s="676"/>
      <c r="Q553" s="676"/>
      <c r="R553" s="822"/>
      <c r="S553" s="822"/>
      <c r="T553" s="822"/>
      <c r="U553" s="822"/>
      <c r="V553" s="676"/>
      <c r="Z553" s="667"/>
    </row>
    <row r="554" spans="1:26" x14ac:dyDescent="0.2">
      <c r="A554" s="675"/>
      <c r="B554" s="675"/>
      <c r="C554" s="675"/>
      <c r="D554" s="675"/>
      <c r="E554" s="675"/>
      <c r="F554" s="681"/>
      <c r="G554" s="682"/>
      <c r="H554" s="683"/>
      <c r="I554" s="684"/>
      <c r="J554" s="683"/>
      <c r="K554" s="683"/>
      <c r="L554" s="683"/>
      <c r="M554" s="683"/>
      <c r="N554" s="676"/>
      <c r="O554" s="676"/>
      <c r="P554" s="676"/>
      <c r="Q554" s="676"/>
      <c r="R554" s="822"/>
      <c r="S554" s="822"/>
      <c r="T554" s="822"/>
      <c r="U554" s="822"/>
      <c r="V554" s="676"/>
      <c r="Z554" s="667"/>
    </row>
    <row r="555" spans="1:26" x14ac:dyDescent="0.2">
      <c r="A555" s="675"/>
      <c r="B555" s="675"/>
      <c r="C555" s="675"/>
      <c r="D555" s="675"/>
      <c r="E555" s="675"/>
      <c r="F555" s="681"/>
      <c r="G555" s="682"/>
      <c r="H555" s="683"/>
      <c r="I555" s="684"/>
      <c r="J555" s="683"/>
      <c r="K555" s="683"/>
      <c r="L555" s="683"/>
      <c r="M555" s="683"/>
      <c r="N555" s="676"/>
      <c r="O555" s="676"/>
      <c r="P555" s="676"/>
      <c r="Q555" s="676"/>
      <c r="R555" s="822"/>
      <c r="S555" s="822"/>
      <c r="T555" s="822"/>
      <c r="U555" s="822"/>
      <c r="V555" s="676"/>
      <c r="Z555" s="667"/>
    </row>
    <row r="556" spans="1:26" x14ac:dyDescent="0.2">
      <c r="A556" s="675"/>
      <c r="B556" s="675"/>
      <c r="C556" s="675"/>
      <c r="D556" s="675"/>
      <c r="E556" s="675"/>
      <c r="F556" s="681"/>
      <c r="G556" s="682"/>
      <c r="H556" s="683"/>
      <c r="I556" s="684"/>
      <c r="J556" s="683"/>
      <c r="K556" s="683"/>
      <c r="L556" s="683"/>
      <c r="M556" s="683"/>
      <c r="N556" s="676"/>
      <c r="O556" s="676"/>
      <c r="P556" s="676"/>
      <c r="Q556" s="676"/>
      <c r="R556" s="822"/>
      <c r="S556" s="822"/>
      <c r="T556" s="822"/>
      <c r="U556" s="822"/>
      <c r="V556" s="676"/>
      <c r="Z556" s="667"/>
    </row>
    <row r="557" spans="1:26" x14ac:dyDescent="0.2">
      <c r="A557" s="675"/>
      <c r="B557" s="675"/>
      <c r="C557" s="675"/>
      <c r="D557" s="675"/>
      <c r="E557" s="675"/>
      <c r="F557" s="681"/>
      <c r="G557" s="682"/>
      <c r="H557" s="683"/>
      <c r="I557" s="684"/>
      <c r="J557" s="683"/>
      <c r="K557" s="683"/>
      <c r="L557" s="683"/>
      <c r="M557" s="683"/>
      <c r="N557" s="676"/>
      <c r="O557" s="676"/>
      <c r="P557" s="676"/>
      <c r="Q557" s="676"/>
      <c r="R557" s="822"/>
      <c r="S557" s="822"/>
      <c r="T557" s="822"/>
      <c r="U557" s="822"/>
      <c r="V557" s="676"/>
      <c r="Z557" s="667"/>
    </row>
    <row r="558" spans="1:26" x14ac:dyDescent="0.2">
      <c r="A558" s="675"/>
      <c r="B558" s="675"/>
      <c r="C558" s="675"/>
      <c r="D558" s="675"/>
      <c r="E558" s="675"/>
      <c r="F558" s="681"/>
      <c r="G558" s="682"/>
      <c r="H558" s="683"/>
      <c r="I558" s="684"/>
      <c r="J558" s="683"/>
      <c r="K558" s="683"/>
      <c r="L558" s="683"/>
      <c r="M558" s="683"/>
      <c r="N558" s="676"/>
      <c r="O558" s="676"/>
      <c r="P558" s="676"/>
      <c r="Q558" s="676"/>
      <c r="R558" s="822"/>
      <c r="S558" s="822"/>
      <c r="T558" s="822"/>
      <c r="U558" s="822"/>
      <c r="V558" s="676"/>
      <c r="Z558" s="667"/>
    </row>
    <row r="559" spans="1:26" x14ac:dyDescent="0.2">
      <c r="A559" s="675"/>
      <c r="B559" s="675"/>
      <c r="C559" s="675"/>
      <c r="D559" s="675"/>
      <c r="E559" s="675"/>
      <c r="F559" s="681"/>
      <c r="G559" s="682"/>
      <c r="H559" s="683"/>
      <c r="I559" s="684"/>
      <c r="J559" s="683"/>
      <c r="K559" s="683"/>
      <c r="L559" s="683"/>
      <c r="M559" s="683"/>
      <c r="N559" s="676"/>
      <c r="O559" s="676"/>
      <c r="P559" s="676"/>
      <c r="Q559" s="676"/>
      <c r="R559" s="822"/>
      <c r="S559" s="822"/>
      <c r="T559" s="822"/>
      <c r="U559" s="822"/>
      <c r="V559" s="676"/>
      <c r="Z559" s="667"/>
    </row>
    <row r="560" spans="1:26" x14ac:dyDescent="0.2">
      <c r="A560" s="675"/>
      <c r="B560" s="675"/>
      <c r="C560" s="675"/>
      <c r="D560" s="675"/>
      <c r="E560" s="675"/>
      <c r="F560" s="681"/>
      <c r="G560" s="682"/>
      <c r="H560" s="683"/>
      <c r="I560" s="684"/>
      <c r="J560" s="683"/>
      <c r="K560" s="683"/>
      <c r="L560" s="683"/>
      <c r="M560" s="683"/>
      <c r="N560" s="676"/>
      <c r="O560" s="676"/>
      <c r="P560" s="676"/>
      <c r="Q560" s="676"/>
      <c r="R560" s="822"/>
      <c r="S560" s="822"/>
      <c r="T560" s="822"/>
      <c r="U560" s="822"/>
      <c r="V560" s="676"/>
      <c r="Z560" s="667"/>
    </row>
    <row r="561" spans="1:26" x14ac:dyDescent="0.2">
      <c r="A561" s="675"/>
      <c r="B561" s="675"/>
      <c r="C561" s="675"/>
      <c r="D561" s="675"/>
      <c r="E561" s="675"/>
      <c r="F561" s="681"/>
      <c r="G561" s="682"/>
      <c r="H561" s="683"/>
      <c r="I561" s="684"/>
      <c r="J561" s="683"/>
      <c r="K561" s="683"/>
      <c r="L561" s="683"/>
      <c r="M561" s="683"/>
      <c r="N561" s="676"/>
      <c r="O561" s="676"/>
      <c r="P561" s="676"/>
      <c r="Q561" s="676"/>
      <c r="R561" s="822"/>
      <c r="S561" s="822"/>
      <c r="T561" s="822"/>
      <c r="U561" s="822"/>
      <c r="V561" s="676"/>
      <c r="Z561" s="667"/>
    </row>
    <row r="562" spans="1:26" x14ac:dyDescent="0.2">
      <c r="A562" s="675"/>
      <c r="B562" s="675"/>
      <c r="C562" s="675"/>
      <c r="D562" s="675"/>
      <c r="E562" s="675"/>
      <c r="F562" s="681"/>
      <c r="G562" s="682"/>
      <c r="H562" s="683"/>
      <c r="I562" s="684"/>
      <c r="J562" s="683"/>
      <c r="K562" s="683"/>
      <c r="L562" s="683"/>
      <c r="M562" s="683"/>
      <c r="N562" s="676"/>
      <c r="O562" s="676"/>
      <c r="P562" s="676"/>
      <c r="Q562" s="676"/>
      <c r="R562" s="822"/>
      <c r="S562" s="822"/>
      <c r="T562" s="822"/>
      <c r="U562" s="822"/>
      <c r="V562" s="676"/>
      <c r="Z562" s="667"/>
    </row>
    <row r="563" spans="1:26" x14ac:dyDescent="0.2">
      <c r="A563" s="675"/>
      <c r="B563" s="675"/>
      <c r="C563" s="675"/>
      <c r="D563" s="675"/>
      <c r="E563" s="675"/>
      <c r="F563" s="681"/>
      <c r="G563" s="682"/>
      <c r="H563" s="683"/>
      <c r="I563" s="684"/>
      <c r="J563" s="683"/>
      <c r="K563" s="683"/>
      <c r="L563" s="683"/>
      <c r="M563" s="683"/>
      <c r="N563" s="676"/>
      <c r="O563" s="676"/>
      <c r="P563" s="676"/>
      <c r="Q563" s="676"/>
      <c r="R563" s="822"/>
      <c r="S563" s="822"/>
      <c r="T563" s="822"/>
      <c r="U563" s="822"/>
      <c r="V563" s="676"/>
      <c r="Z563" s="667"/>
    </row>
    <row r="564" spans="1:26" x14ac:dyDescent="0.2">
      <c r="A564" s="675"/>
      <c r="B564" s="675"/>
      <c r="C564" s="675"/>
      <c r="D564" s="675"/>
      <c r="E564" s="675"/>
      <c r="F564" s="681"/>
      <c r="G564" s="682"/>
      <c r="H564" s="683"/>
      <c r="I564" s="684"/>
      <c r="J564" s="683"/>
      <c r="K564" s="683"/>
      <c r="L564" s="683"/>
      <c r="M564" s="683"/>
      <c r="N564" s="676"/>
      <c r="O564" s="676"/>
      <c r="P564" s="676"/>
      <c r="Q564" s="676"/>
      <c r="R564" s="822"/>
      <c r="S564" s="822"/>
      <c r="T564" s="822"/>
      <c r="U564" s="822"/>
      <c r="V564" s="676"/>
      <c r="Z564" s="667"/>
    </row>
    <row r="565" spans="1:26" x14ac:dyDescent="0.2">
      <c r="A565" s="675"/>
      <c r="B565" s="675"/>
      <c r="C565" s="675"/>
      <c r="D565" s="675"/>
      <c r="E565" s="675"/>
      <c r="F565" s="681"/>
      <c r="G565" s="682"/>
      <c r="H565" s="683"/>
      <c r="I565" s="684"/>
      <c r="J565" s="683"/>
      <c r="K565" s="683"/>
      <c r="L565" s="683"/>
      <c r="M565" s="683"/>
      <c r="N565" s="676"/>
      <c r="O565" s="676"/>
      <c r="P565" s="676"/>
      <c r="Q565" s="676"/>
      <c r="R565" s="822"/>
      <c r="S565" s="822"/>
      <c r="T565" s="822"/>
      <c r="U565" s="822"/>
      <c r="V565" s="676"/>
      <c r="Z565" s="667"/>
    </row>
    <row r="566" spans="1:26" x14ac:dyDescent="0.2">
      <c r="A566" s="675"/>
      <c r="B566" s="675"/>
      <c r="C566" s="675"/>
      <c r="D566" s="675"/>
      <c r="E566" s="675"/>
      <c r="F566" s="681"/>
      <c r="G566" s="682"/>
      <c r="H566" s="683"/>
      <c r="I566" s="684"/>
      <c r="J566" s="683"/>
      <c r="K566" s="683"/>
      <c r="L566" s="683"/>
      <c r="M566" s="683"/>
      <c r="N566" s="676"/>
      <c r="O566" s="676"/>
      <c r="P566" s="676"/>
      <c r="Q566" s="676"/>
      <c r="R566" s="822"/>
      <c r="S566" s="822"/>
      <c r="T566" s="822"/>
      <c r="U566" s="822"/>
      <c r="V566" s="676"/>
      <c r="Z566" s="667"/>
    </row>
    <row r="567" spans="1:26" x14ac:dyDescent="0.2">
      <c r="A567" s="675"/>
      <c r="B567" s="675"/>
      <c r="C567" s="675"/>
      <c r="D567" s="675"/>
      <c r="E567" s="675"/>
      <c r="F567" s="681"/>
      <c r="G567" s="682"/>
      <c r="H567" s="683"/>
      <c r="I567" s="684"/>
      <c r="J567" s="683"/>
      <c r="K567" s="683"/>
      <c r="L567" s="683"/>
      <c r="M567" s="683"/>
      <c r="N567" s="676"/>
      <c r="O567" s="676"/>
      <c r="P567" s="676"/>
      <c r="Q567" s="676"/>
      <c r="R567" s="822"/>
      <c r="S567" s="822"/>
      <c r="T567" s="822"/>
      <c r="U567" s="822"/>
      <c r="V567" s="676"/>
      <c r="Z567" s="667"/>
    </row>
    <row r="568" spans="1:26" x14ac:dyDescent="0.2">
      <c r="A568" s="675"/>
      <c r="B568" s="675"/>
      <c r="C568" s="675"/>
      <c r="D568" s="675"/>
      <c r="E568" s="675"/>
      <c r="F568" s="681"/>
      <c r="G568" s="682"/>
      <c r="H568" s="683"/>
      <c r="I568" s="684"/>
      <c r="J568" s="683"/>
      <c r="K568" s="683"/>
      <c r="L568" s="683"/>
      <c r="M568" s="683"/>
      <c r="N568" s="676"/>
      <c r="O568" s="676"/>
      <c r="P568" s="676"/>
      <c r="Q568" s="676"/>
      <c r="R568" s="822"/>
      <c r="S568" s="822"/>
      <c r="T568" s="822"/>
      <c r="U568" s="822"/>
      <c r="V568" s="676"/>
      <c r="Z568" s="667"/>
    </row>
    <row r="569" spans="1:26" x14ac:dyDescent="0.2">
      <c r="A569" s="675"/>
      <c r="B569" s="675"/>
      <c r="C569" s="675"/>
      <c r="D569" s="675"/>
      <c r="E569" s="675"/>
      <c r="F569" s="681"/>
      <c r="G569" s="682"/>
      <c r="H569" s="683"/>
      <c r="I569" s="684"/>
      <c r="J569" s="683"/>
      <c r="K569" s="683"/>
      <c r="L569" s="683"/>
      <c r="M569" s="683"/>
      <c r="N569" s="676"/>
      <c r="O569" s="676"/>
      <c r="P569" s="676"/>
      <c r="Q569" s="676"/>
      <c r="R569" s="822"/>
      <c r="S569" s="822"/>
      <c r="T569" s="822"/>
      <c r="U569" s="822"/>
      <c r="V569" s="676"/>
      <c r="Z569" s="667"/>
    </row>
    <row r="570" spans="1:26" x14ac:dyDescent="0.2">
      <c r="A570" s="675"/>
      <c r="B570" s="675"/>
      <c r="C570" s="675"/>
      <c r="D570" s="675"/>
      <c r="E570" s="675"/>
      <c r="F570" s="681"/>
      <c r="G570" s="682"/>
      <c r="H570" s="683"/>
      <c r="I570" s="684"/>
      <c r="J570" s="683"/>
      <c r="K570" s="683"/>
      <c r="L570" s="683"/>
      <c r="M570" s="683"/>
      <c r="N570" s="676"/>
      <c r="O570" s="676"/>
      <c r="P570" s="676"/>
      <c r="Q570" s="676"/>
      <c r="R570" s="822"/>
      <c r="S570" s="822"/>
      <c r="T570" s="822"/>
      <c r="U570" s="822"/>
      <c r="V570" s="676"/>
      <c r="Z570" s="667"/>
    </row>
    <row r="571" spans="1:26" x14ac:dyDescent="0.2">
      <c r="A571" s="675"/>
      <c r="B571" s="675"/>
      <c r="C571" s="675"/>
      <c r="D571" s="675"/>
      <c r="E571" s="675"/>
      <c r="F571" s="681"/>
      <c r="G571" s="682"/>
      <c r="H571" s="683"/>
      <c r="I571" s="684"/>
      <c r="J571" s="683"/>
      <c r="K571" s="683"/>
      <c r="L571" s="683"/>
      <c r="M571" s="683"/>
      <c r="N571" s="676"/>
      <c r="O571" s="676"/>
      <c r="P571" s="676"/>
      <c r="Q571" s="676"/>
      <c r="R571" s="822"/>
      <c r="S571" s="822"/>
      <c r="T571" s="822"/>
      <c r="U571" s="822"/>
      <c r="V571" s="676"/>
      <c r="Z571" s="667"/>
    </row>
    <row r="572" spans="1:26" x14ac:dyDescent="0.2">
      <c r="A572" s="675"/>
      <c r="B572" s="675"/>
      <c r="C572" s="675"/>
      <c r="D572" s="675"/>
      <c r="E572" s="675"/>
      <c r="F572" s="681"/>
      <c r="G572" s="682"/>
      <c r="H572" s="683"/>
      <c r="I572" s="684"/>
      <c r="J572" s="683"/>
      <c r="K572" s="683"/>
      <c r="L572" s="683"/>
      <c r="M572" s="683"/>
      <c r="N572" s="676"/>
      <c r="O572" s="676"/>
      <c r="P572" s="676"/>
      <c r="Q572" s="676"/>
      <c r="R572" s="822"/>
      <c r="S572" s="822"/>
      <c r="T572" s="822"/>
      <c r="U572" s="822"/>
      <c r="V572" s="676"/>
      <c r="Z572" s="667"/>
    </row>
    <row r="573" spans="1:26" x14ac:dyDescent="0.2">
      <c r="A573" s="675"/>
      <c r="B573" s="675"/>
      <c r="C573" s="675"/>
      <c r="D573" s="675"/>
      <c r="E573" s="675"/>
      <c r="F573" s="681"/>
      <c r="G573" s="682"/>
      <c r="H573" s="683"/>
      <c r="I573" s="684"/>
      <c r="J573" s="683"/>
      <c r="K573" s="683"/>
      <c r="L573" s="683"/>
      <c r="M573" s="683"/>
      <c r="N573" s="676"/>
      <c r="O573" s="676"/>
      <c r="P573" s="676"/>
      <c r="Q573" s="676"/>
      <c r="R573" s="822"/>
      <c r="S573" s="822"/>
      <c r="T573" s="822"/>
      <c r="U573" s="822"/>
      <c r="V573" s="676"/>
      <c r="Z573" s="667"/>
    </row>
    <row r="574" spans="1:26" x14ac:dyDescent="0.2">
      <c r="A574" s="675"/>
      <c r="B574" s="675"/>
      <c r="C574" s="675"/>
      <c r="D574" s="675"/>
      <c r="E574" s="675"/>
      <c r="F574" s="681"/>
      <c r="G574" s="682"/>
      <c r="H574" s="683"/>
      <c r="I574" s="684"/>
      <c r="J574" s="683"/>
      <c r="K574" s="683"/>
      <c r="L574" s="683"/>
      <c r="M574" s="683"/>
      <c r="N574" s="676"/>
      <c r="O574" s="676"/>
      <c r="P574" s="676"/>
      <c r="Q574" s="676"/>
      <c r="R574" s="822"/>
      <c r="S574" s="822"/>
      <c r="T574" s="822"/>
      <c r="U574" s="822"/>
      <c r="V574" s="676"/>
      <c r="Z574" s="667"/>
    </row>
    <row r="575" spans="1:26" x14ac:dyDescent="0.2">
      <c r="A575" s="675"/>
      <c r="B575" s="675"/>
      <c r="C575" s="675"/>
      <c r="D575" s="675"/>
      <c r="E575" s="675"/>
      <c r="F575" s="681"/>
      <c r="G575" s="682"/>
      <c r="H575" s="683"/>
      <c r="I575" s="684"/>
      <c r="J575" s="683"/>
      <c r="K575" s="683"/>
      <c r="L575" s="683"/>
      <c r="M575" s="683"/>
      <c r="N575" s="676"/>
      <c r="O575" s="676"/>
      <c r="P575" s="676"/>
      <c r="Q575" s="676"/>
      <c r="R575" s="822"/>
      <c r="S575" s="822"/>
      <c r="T575" s="822"/>
      <c r="U575" s="822"/>
      <c r="V575" s="676"/>
      <c r="Z575" s="667"/>
    </row>
    <row r="576" spans="1:26" x14ac:dyDescent="0.2">
      <c r="A576" s="675"/>
      <c r="B576" s="675"/>
      <c r="C576" s="675"/>
      <c r="D576" s="675"/>
      <c r="E576" s="675"/>
      <c r="F576" s="681"/>
      <c r="G576" s="682"/>
      <c r="H576" s="683"/>
      <c r="I576" s="684"/>
      <c r="J576" s="683"/>
      <c r="K576" s="683"/>
      <c r="L576" s="683"/>
      <c r="M576" s="683"/>
      <c r="N576" s="676"/>
      <c r="O576" s="676"/>
      <c r="P576" s="676"/>
      <c r="Q576" s="676"/>
      <c r="R576" s="822"/>
      <c r="S576" s="822"/>
      <c r="T576" s="822"/>
      <c r="U576" s="822"/>
      <c r="V576" s="676"/>
      <c r="Z576" s="667"/>
    </row>
    <row r="577" spans="1:26" x14ac:dyDescent="0.2">
      <c r="A577" s="675"/>
      <c r="B577" s="675"/>
      <c r="C577" s="675"/>
      <c r="D577" s="675"/>
      <c r="E577" s="675"/>
      <c r="F577" s="681"/>
      <c r="G577" s="682"/>
      <c r="H577" s="683"/>
      <c r="I577" s="684"/>
      <c r="J577" s="683"/>
      <c r="K577" s="683"/>
      <c r="L577" s="683"/>
      <c r="M577" s="683"/>
      <c r="N577" s="676"/>
      <c r="O577" s="676"/>
      <c r="P577" s="676"/>
      <c r="Q577" s="676"/>
      <c r="R577" s="822"/>
      <c r="S577" s="822"/>
      <c r="T577" s="822"/>
      <c r="U577" s="822"/>
      <c r="V577" s="676"/>
      <c r="Z577" s="667"/>
    </row>
    <row r="578" spans="1:26" x14ac:dyDescent="0.2">
      <c r="A578" s="675"/>
      <c r="B578" s="675"/>
      <c r="C578" s="675"/>
      <c r="D578" s="675"/>
      <c r="E578" s="675"/>
      <c r="F578" s="681"/>
      <c r="G578" s="682"/>
      <c r="H578" s="683"/>
      <c r="I578" s="684"/>
      <c r="J578" s="683"/>
      <c r="K578" s="683"/>
      <c r="L578" s="683"/>
      <c r="M578" s="683"/>
      <c r="N578" s="676"/>
      <c r="O578" s="676"/>
      <c r="P578" s="676"/>
      <c r="Q578" s="676"/>
      <c r="R578" s="822"/>
      <c r="S578" s="822"/>
      <c r="T578" s="822"/>
      <c r="U578" s="822"/>
      <c r="V578" s="676"/>
      <c r="Z578" s="667"/>
    </row>
    <row r="579" spans="1:26" x14ac:dyDescent="0.2">
      <c r="A579" s="675"/>
      <c r="B579" s="675"/>
      <c r="C579" s="675"/>
      <c r="D579" s="675"/>
      <c r="E579" s="675"/>
      <c r="F579" s="681"/>
      <c r="G579" s="682"/>
      <c r="H579" s="683"/>
      <c r="I579" s="684"/>
      <c r="J579" s="683"/>
      <c r="K579" s="683"/>
      <c r="L579" s="683"/>
      <c r="M579" s="683"/>
      <c r="N579" s="676"/>
      <c r="O579" s="676"/>
      <c r="P579" s="676"/>
      <c r="Q579" s="676"/>
      <c r="R579" s="822"/>
      <c r="S579" s="822"/>
      <c r="T579" s="822"/>
      <c r="U579" s="822"/>
      <c r="V579" s="676"/>
      <c r="Z579" s="667"/>
    </row>
    <row r="580" spans="1:26" x14ac:dyDescent="0.2">
      <c r="A580" s="675"/>
      <c r="B580" s="675"/>
      <c r="C580" s="675"/>
      <c r="D580" s="675"/>
      <c r="E580" s="675"/>
      <c r="F580" s="681"/>
      <c r="G580" s="682"/>
      <c r="H580" s="683"/>
      <c r="I580" s="684"/>
      <c r="J580" s="683"/>
      <c r="K580" s="683"/>
      <c r="L580" s="683"/>
      <c r="M580" s="683"/>
      <c r="N580" s="676"/>
      <c r="O580" s="676"/>
      <c r="P580" s="676"/>
      <c r="Q580" s="676"/>
      <c r="R580" s="822"/>
      <c r="S580" s="822"/>
      <c r="T580" s="822"/>
      <c r="U580" s="822"/>
      <c r="V580" s="676"/>
      <c r="Z580" s="667"/>
    </row>
    <row r="581" spans="1:26" x14ac:dyDescent="0.2">
      <c r="A581" s="675"/>
      <c r="B581" s="675"/>
      <c r="C581" s="675"/>
      <c r="D581" s="675"/>
      <c r="E581" s="675"/>
      <c r="F581" s="681"/>
      <c r="G581" s="682"/>
      <c r="H581" s="683"/>
      <c r="I581" s="684"/>
      <c r="J581" s="683"/>
      <c r="K581" s="683"/>
      <c r="L581" s="683"/>
      <c r="M581" s="683"/>
      <c r="N581" s="676"/>
      <c r="O581" s="676"/>
      <c r="P581" s="676"/>
      <c r="Q581" s="676"/>
      <c r="R581" s="822"/>
      <c r="S581" s="822"/>
      <c r="T581" s="822"/>
      <c r="U581" s="822"/>
      <c r="V581" s="676"/>
      <c r="Z581" s="667"/>
    </row>
    <row r="582" spans="1:26" x14ac:dyDescent="0.2">
      <c r="A582" s="675"/>
      <c r="B582" s="675"/>
      <c r="C582" s="675"/>
      <c r="D582" s="675"/>
      <c r="E582" s="675"/>
      <c r="F582" s="681"/>
      <c r="G582" s="682"/>
      <c r="H582" s="683"/>
      <c r="I582" s="684"/>
      <c r="J582" s="683"/>
      <c r="K582" s="683"/>
      <c r="L582" s="683"/>
      <c r="M582" s="683"/>
      <c r="N582" s="676"/>
      <c r="O582" s="676"/>
      <c r="P582" s="676"/>
      <c r="Q582" s="676"/>
      <c r="R582" s="822"/>
      <c r="S582" s="822"/>
      <c r="T582" s="822"/>
      <c r="U582" s="822"/>
      <c r="V582" s="676"/>
      <c r="Z582" s="667"/>
    </row>
    <row r="583" spans="1:26" x14ac:dyDescent="0.2">
      <c r="A583" s="675"/>
      <c r="B583" s="675"/>
      <c r="C583" s="675"/>
      <c r="D583" s="675"/>
      <c r="E583" s="675"/>
      <c r="F583" s="681"/>
      <c r="G583" s="682"/>
      <c r="H583" s="683"/>
      <c r="I583" s="684"/>
      <c r="J583" s="683"/>
      <c r="K583" s="683"/>
      <c r="L583" s="683"/>
      <c r="M583" s="683"/>
      <c r="N583" s="676"/>
      <c r="O583" s="676"/>
      <c r="P583" s="676"/>
      <c r="Q583" s="676"/>
      <c r="R583" s="822"/>
      <c r="S583" s="822"/>
      <c r="T583" s="822"/>
      <c r="U583" s="822"/>
      <c r="V583" s="676"/>
      <c r="Z583" s="667"/>
    </row>
    <row r="584" spans="1:26" x14ac:dyDescent="0.2">
      <c r="A584" s="675"/>
      <c r="B584" s="675"/>
      <c r="C584" s="675"/>
      <c r="D584" s="675"/>
      <c r="E584" s="675"/>
      <c r="F584" s="681"/>
      <c r="G584" s="682"/>
      <c r="H584" s="683"/>
      <c r="I584" s="684"/>
      <c r="J584" s="683"/>
      <c r="K584" s="683"/>
      <c r="L584" s="683"/>
      <c r="M584" s="683"/>
      <c r="N584" s="676"/>
      <c r="O584" s="676"/>
      <c r="P584" s="676"/>
      <c r="Q584" s="676"/>
      <c r="R584" s="822"/>
      <c r="S584" s="822"/>
      <c r="T584" s="822"/>
      <c r="U584" s="822"/>
      <c r="V584" s="676"/>
      <c r="Z584" s="667"/>
    </row>
    <row r="585" spans="1:26" x14ac:dyDescent="0.2">
      <c r="A585" s="675"/>
      <c r="B585" s="675"/>
      <c r="C585" s="675"/>
      <c r="D585" s="675"/>
      <c r="E585" s="675"/>
      <c r="F585" s="681"/>
      <c r="G585" s="682"/>
      <c r="H585" s="683"/>
      <c r="I585" s="684"/>
      <c r="J585" s="683"/>
      <c r="K585" s="683"/>
      <c r="L585" s="683"/>
      <c r="M585" s="683"/>
      <c r="N585" s="676"/>
      <c r="O585" s="676"/>
      <c r="P585" s="676"/>
      <c r="Q585" s="676"/>
      <c r="R585" s="822"/>
      <c r="S585" s="822"/>
      <c r="T585" s="822"/>
      <c r="U585" s="822"/>
      <c r="V585" s="676"/>
      <c r="Z585" s="667"/>
    </row>
    <row r="586" spans="1:26" x14ac:dyDescent="0.2">
      <c r="A586" s="675"/>
      <c r="B586" s="675"/>
      <c r="C586" s="675"/>
      <c r="D586" s="675"/>
      <c r="E586" s="675"/>
      <c r="F586" s="681"/>
      <c r="G586" s="682"/>
      <c r="H586" s="683"/>
      <c r="I586" s="684"/>
      <c r="J586" s="683"/>
      <c r="K586" s="683"/>
      <c r="L586" s="683"/>
      <c r="M586" s="683"/>
      <c r="N586" s="676"/>
      <c r="O586" s="676"/>
      <c r="P586" s="676"/>
      <c r="Q586" s="676"/>
      <c r="R586" s="822"/>
      <c r="S586" s="822"/>
      <c r="T586" s="822"/>
      <c r="U586" s="822"/>
      <c r="V586" s="676"/>
      <c r="Z586" s="667"/>
    </row>
    <row r="587" spans="1:26" x14ac:dyDescent="0.2">
      <c r="A587" s="675"/>
      <c r="B587" s="675"/>
      <c r="C587" s="675"/>
      <c r="D587" s="675"/>
      <c r="E587" s="675"/>
      <c r="F587" s="681"/>
      <c r="G587" s="682"/>
      <c r="H587" s="683"/>
      <c r="I587" s="684"/>
      <c r="J587" s="683"/>
      <c r="K587" s="683"/>
      <c r="L587" s="683"/>
      <c r="M587" s="683"/>
      <c r="N587" s="676"/>
      <c r="O587" s="676"/>
      <c r="P587" s="676"/>
      <c r="Q587" s="676"/>
      <c r="R587" s="822"/>
      <c r="S587" s="822"/>
      <c r="T587" s="822"/>
      <c r="U587" s="822"/>
      <c r="V587" s="676"/>
      <c r="Z587" s="667"/>
    </row>
    <row r="588" spans="1:26" x14ac:dyDescent="0.2">
      <c r="A588" s="675"/>
      <c r="B588" s="675"/>
      <c r="C588" s="675"/>
      <c r="D588" s="675"/>
      <c r="E588" s="675"/>
      <c r="F588" s="681"/>
      <c r="G588" s="682"/>
      <c r="H588" s="683"/>
      <c r="I588" s="684"/>
      <c r="J588" s="683"/>
      <c r="K588" s="683"/>
      <c r="L588" s="683"/>
      <c r="M588" s="683"/>
      <c r="N588" s="676"/>
      <c r="O588" s="676"/>
      <c r="P588" s="676"/>
      <c r="Q588" s="676"/>
      <c r="R588" s="822"/>
      <c r="S588" s="822"/>
      <c r="T588" s="822"/>
      <c r="U588" s="822"/>
      <c r="V588" s="676"/>
      <c r="Z588" s="667"/>
    </row>
    <row r="589" spans="1:26" x14ac:dyDescent="0.2">
      <c r="A589" s="675"/>
      <c r="B589" s="675"/>
      <c r="C589" s="675"/>
      <c r="D589" s="675"/>
      <c r="E589" s="675"/>
      <c r="F589" s="681"/>
      <c r="G589" s="682"/>
      <c r="H589" s="683"/>
      <c r="I589" s="684"/>
      <c r="J589" s="683"/>
      <c r="K589" s="683"/>
      <c r="L589" s="683"/>
      <c r="M589" s="683"/>
      <c r="N589" s="676"/>
      <c r="O589" s="676"/>
      <c r="P589" s="676"/>
      <c r="Q589" s="676"/>
      <c r="R589" s="822"/>
      <c r="S589" s="822"/>
      <c r="T589" s="822"/>
      <c r="U589" s="822"/>
      <c r="V589" s="676"/>
      <c r="Z589" s="667"/>
    </row>
    <row r="590" spans="1:26" x14ac:dyDescent="0.2">
      <c r="A590" s="675"/>
      <c r="B590" s="675"/>
      <c r="C590" s="675"/>
      <c r="D590" s="675"/>
      <c r="E590" s="675"/>
      <c r="F590" s="681"/>
      <c r="G590" s="682"/>
      <c r="H590" s="683"/>
      <c r="I590" s="684"/>
      <c r="J590" s="683"/>
      <c r="K590" s="683"/>
      <c r="L590" s="683"/>
      <c r="M590" s="683"/>
      <c r="N590" s="676"/>
      <c r="O590" s="676"/>
      <c r="P590" s="676"/>
      <c r="Q590" s="676"/>
      <c r="R590" s="822"/>
      <c r="S590" s="822"/>
      <c r="T590" s="822"/>
      <c r="U590" s="822"/>
      <c r="V590" s="676"/>
      <c r="Z590" s="667"/>
    </row>
    <row r="591" spans="1:26" x14ac:dyDescent="0.2">
      <c r="A591" s="675"/>
      <c r="B591" s="675"/>
      <c r="C591" s="675"/>
      <c r="D591" s="675"/>
      <c r="E591" s="675"/>
      <c r="F591" s="681"/>
      <c r="G591" s="682"/>
      <c r="H591" s="683"/>
      <c r="I591" s="684"/>
      <c r="J591" s="683"/>
      <c r="K591" s="683"/>
      <c r="L591" s="683"/>
      <c r="M591" s="683"/>
      <c r="N591" s="676"/>
      <c r="O591" s="676"/>
      <c r="P591" s="676"/>
      <c r="Q591" s="676"/>
      <c r="R591" s="822"/>
      <c r="S591" s="822"/>
      <c r="T591" s="822"/>
      <c r="U591" s="822"/>
      <c r="V591" s="676"/>
      <c r="Z591" s="667"/>
    </row>
    <row r="592" spans="1:26" x14ac:dyDescent="0.2">
      <c r="A592" s="675"/>
      <c r="B592" s="675"/>
      <c r="C592" s="675"/>
      <c r="D592" s="675"/>
      <c r="E592" s="675"/>
      <c r="F592" s="681"/>
      <c r="G592" s="682"/>
      <c r="H592" s="683"/>
      <c r="I592" s="684"/>
      <c r="J592" s="683"/>
      <c r="K592" s="683"/>
      <c r="L592" s="683"/>
      <c r="M592" s="683"/>
      <c r="N592" s="676"/>
      <c r="O592" s="676"/>
      <c r="P592" s="676"/>
      <c r="Q592" s="676"/>
      <c r="R592" s="822"/>
      <c r="S592" s="822"/>
      <c r="T592" s="822"/>
      <c r="U592" s="822"/>
      <c r="V592" s="676"/>
      <c r="Z592" s="667"/>
    </row>
    <row r="593" spans="1:26" x14ac:dyDescent="0.2">
      <c r="A593" s="675"/>
      <c r="B593" s="675"/>
      <c r="C593" s="675"/>
      <c r="D593" s="675"/>
      <c r="E593" s="675"/>
      <c r="F593" s="681"/>
      <c r="G593" s="682"/>
      <c r="H593" s="683"/>
      <c r="I593" s="684"/>
      <c r="J593" s="683"/>
      <c r="K593" s="683"/>
      <c r="L593" s="683"/>
      <c r="M593" s="683"/>
      <c r="N593" s="676"/>
      <c r="O593" s="676"/>
      <c r="P593" s="676"/>
      <c r="Q593" s="676"/>
      <c r="R593" s="822"/>
      <c r="S593" s="822"/>
      <c r="T593" s="822"/>
      <c r="U593" s="822"/>
      <c r="V593" s="676"/>
      <c r="Z593" s="667"/>
    </row>
    <row r="594" spans="1:26" x14ac:dyDescent="0.2">
      <c r="A594" s="675"/>
      <c r="B594" s="675"/>
      <c r="C594" s="675"/>
      <c r="D594" s="675"/>
      <c r="E594" s="675"/>
      <c r="F594" s="681"/>
      <c r="G594" s="682"/>
      <c r="H594" s="683"/>
      <c r="I594" s="684"/>
      <c r="J594" s="683"/>
      <c r="K594" s="683"/>
      <c r="L594" s="683"/>
      <c r="M594" s="683"/>
      <c r="N594" s="676"/>
      <c r="O594" s="676"/>
      <c r="P594" s="676"/>
      <c r="Q594" s="676"/>
      <c r="R594" s="822"/>
      <c r="S594" s="822"/>
      <c r="T594" s="822"/>
      <c r="U594" s="822"/>
      <c r="V594" s="676"/>
      <c r="Z594" s="667"/>
    </row>
    <row r="595" spans="1:26" x14ac:dyDescent="0.2">
      <c r="A595" s="675"/>
      <c r="B595" s="675"/>
      <c r="C595" s="675"/>
      <c r="D595" s="675"/>
      <c r="E595" s="675"/>
      <c r="F595" s="681"/>
      <c r="G595" s="682"/>
      <c r="H595" s="683"/>
      <c r="I595" s="684"/>
      <c r="J595" s="683"/>
      <c r="K595" s="683"/>
      <c r="L595" s="683"/>
      <c r="M595" s="683"/>
      <c r="N595" s="676"/>
      <c r="O595" s="676"/>
      <c r="P595" s="676"/>
      <c r="Q595" s="676"/>
      <c r="R595" s="822"/>
      <c r="S595" s="822"/>
      <c r="T595" s="822"/>
      <c r="U595" s="822"/>
      <c r="V595" s="676"/>
      <c r="Z595" s="667"/>
    </row>
    <row r="596" spans="1:26" x14ac:dyDescent="0.2">
      <c r="A596" s="675"/>
      <c r="B596" s="675"/>
      <c r="C596" s="675"/>
      <c r="D596" s="675"/>
      <c r="E596" s="675"/>
      <c r="F596" s="681"/>
      <c r="G596" s="682"/>
      <c r="H596" s="683"/>
      <c r="I596" s="684"/>
      <c r="J596" s="683"/>
      <c r="K596" s="683"/>
      <c r="L596" s="683"/>
      <c r="M596" s="683"/>
      <c r="N596" s="676"/>
      <c r="O596" s="676"/>
      <c r="P596" s="676"/>
      <c r="Q596" s="676"/>
      <c r="R596" s="822"/>
      <c r="S596" s="822"/>
      <c r="T596" s="822"/>
      <c r="U596" s="822"/>
      <c r="V596" s="676"/>
      <c r="Z596" s="667"/>
    </row>
    <row r="597" spans="1:26" x14ac:dyDescent="0.2">
      <c r="A597" s="675"/>
      <c r="B597" s="675"/>
      <c r="C597" s="675"/>
      <c r="D597" s="675"/>
      <c r="E597" s="675"/>
      <c r="F597" s="681"/>
      <c r="G597" s="682"/>
      <c r="H597" s="683"/>
      <c r="I597" s="684"/>
      <c r="J597" s="683"/>
      <c r="K597" s="683"/>
      <c r="L597" s="683"/>
      <c r="M597" s="683"/>
      <c r="N597" s="676"/>
      <c r="O597" s="676"/>
      <c r="P597" s="676"/>
      <c r="Q597" s="676"/>
      <c r="R597" s="822"/>
      <c r="S597" s="822"/>
      <c r="T597" s="822"/>
      <c r="U597" s="822"/>
      <c r="V597" s="676"/>
      <c r="Z597" s="667"/>
    </row>
    <row r="598" spans="1:26" x14ac:dyDescent="0.2">
      <c r="A598" s="675"/>
      <c r="B598" s="675"/>
      <c r="C598" s="675"/>
      <c r="D598" s="675"/>
      <c r="E598" s="675"/>
      <c r="F598" s="681"/>
      <c r="G598" s="682"/>
      <c r="H598" s="683"/>
      <c r="I598" s="684"/>
      <c r="J598" s="683"/>
      <c r="K598" s="683"/>
      <c r="L598" s="683"/>
      <c r="M598" s="683"/>
      <c r="N598" s="676"/>
      <c r="O598" s="676"/>
      <c r="P598" s="676"/>
      <c r="Q598" s="676"/>
      <c r="R598" s="822"/>
      <c r="S598" s="822"/>
      <c r="T598" s="822"/>
      <c r="U598" s="822"/>
      <c r="V598" s="676"/>
      <c r="Z598" s="667"/>
    </row>
    <row r="599" spans="1:26" x14ac:dyDescent="0.2">
      <c r="A599" s="675"/>
      <c r="B599" s="675"/>
      <c r="C599" s="675"/>
      <c r="D599" s="675"/>
      <c r="E599" s="675"/>
      <c r="F599" s="681"/>
      <c r="G599" s="682"/>
      <c r="H599" s="683"/>
      <c r="I599" s="684"/>
      <c r="J599" s="683"/>
      <c r="K599" s="683"/>
      <c r="L599" s="683"/>
      <c r="M599" s="683"/>
      <c r="N599" s="676"/>
      <c r="O599" s="676"/>
      <c r="P599" s="676"/>
      <c r="Q599" s="676"/>
      <c r="R599" s="822"/>
      <c r="S599" s="822"/>
      <c r="T599" s="822"/>
      <c r="U599" s="822"/>
      <c r="V599" s="676"/>
      <c r="Z599" s="667"/>
    </row>
    <row r="600" spans="1:26" x14ac:dyDescent="0.2">
      <c r="A600" s="675"/>
      <c r="B600" s="675"/>
      <c r="C600" s="675"/>
      <c r="D600" s="675"/>
      <c r="E600" s="675"/>
      <c r="F600" s="681"/>
      <c r="G600" s="682"/>
      <c r="H600" s="683"/>
      <c r="I600" s="684"/>
      <c r="J600" s="683"/>
      <c r="K600" s="683"/>
      <c r="L600" s="683"/>
      <c r="M600" s="683"/>
      <c r="N600" s="676"/>
      <c r="O600" s="676"/>
      <c r="P600" s="676"/>
      <c r="Q600" s="676"/>
      <c r="R600" s="822"/>
      <c r="S600" s="822"/>
      <c r="T600" s="822"/>
      <c r="U600" s="822"/>
      <c r="V600" s="676"/>
      <c r="Z600" s="667"/>
    </row>
    <row r="601" spans="1:26" x14ac:dyDescent="0.2">
      <c r="A601" s="675"/>
      <c r="B601" s="675"/>
      <c r="C601" s="675"/>
      <c r="D601" s="675"/>
      <c r="E601" s="675"/>
      <c r="F601" s="681"/>
      <c r="G601" s="682"/>
      <c r="H601" s="683"/>
      <c r="I601" s="684"/>
      <c r="J601" s="683"/>
      <c r="K601" s="683"/>
      <c r="L601" s="683"/>
      <c r="M601" s="683"/>
      <c r="N601" s="676"/>
      <c r="O601" s="676"/>
      <c r="P601" s="676"/>
      <c r="Q601" s="676"/>
      <c r="R601" s="822"/>
      <c r="S601" s="822"/>
      <c r="T601" s="822"/>
      <c r="U601" s="822"/>
      <c r="V601" s="676"/>
      <c r="Z601" s="667"/>
    </row>
    <row r="602" spans="1:26" x14ac:dyDescent="0.2">
      <c r="A602" s="675"/>
      <c r="B602" s="675"/>
      <c r="C602" s="675"/>
      <c r="D602" s="675"/>
      <c r="E602" s="675"/>
      <c r="F602" s="681"/>
      <c r="G602" s="682"/>
      <c r="H602" s="683"/>
      <c r="I602" s="684"/>
      <c r="J602" s="683"/>
      <c r="K602" s="683"/>
      <c r="L602" s="683"/>
      <c r="M602" s="683"/>
      <c r="N602" s="676"/>
      <c r="O602" s="676"/>
      <c r="P602" s="676"/>
      <c r="Q602" s="676"/>
      <c r="R602" s="822"/>
      <c r="S602" s="822"/>
      <c r="T602" s="822"/>
      <c r="U602" s="822"/>
      <c r="V602" s="676"/>
      <c r="Z602" s="667"/>
    </row>
    <row r="603" spans="1:26" x14ac:dyDescent="0.2">
      <c r="A603" s="675"/>
      <c r="B603" s="675"/>
      <c r="C603" s="675"/>
      <c r="D603" s="675"/>
      <c r="E603" s="675"/>
      <c r="F603" s="681"/>
      <c r="G603" s="682"/>
      <c r="H603" s="683"/>
      <c r="I603" s="684"/>
      <c r="J603" s="683"/>
      <c r="K603" s="683"/>
      <c r="L603" s="683"/>
      <c r="M603" s="683"/>
      <c r="N603" s="676"/>
      <c r="O603" s="676"/>
      <c r="P603" s="676"/>
      <c r="Q603" s="676"/>
      <c r="R603" s="822"/>
      <c r="S603" s="822"/>
      <c r="T603" s="822"/>
      <c r="U603" s="822"/>
      <c r="V603" s="676"/>
      <c r="Z603" s="667"/>
    </row>
    <row r="604" spans="1:26" x14ac:dyDescent="0.2">
      <c r="A604" s="675"/>
      <c r="B604" s="675"/>
      <c r="C604" s="675"/>
      <c r="D604" s="675"/>
      <c r="E604" s="675"/>
      <c r="F604" s="681"/>
      <c r="G604" s="682"/>
      <c r="H604" s="683"/>
      <c r="I604" s="684"/>
      <c r="J604" s="683"/>
      <c r="K604" s="683"/>
      <c r="L604" s="683"/>
      <c r="M604" s="683"/>
      <c r="N604" s="676"/>
      <c r="O604" s="676"/>
      <c r="P604" s="676"/>
      <c r="Q604" s="676"/>
      <c r="R604" s="822"/>
      <c r="S604" s="822"/>
      <c r="T604" s="822"/>
      <c r="U604" s="822"/>
      <c r="V604" s="676"/>
      <c r="Z604" s="667"/>
    </row>
    <row r="605" spans="1:26" x14ac:dyDescent="0.2">
      <c r="A605" s="675"/>
      <c r="B605" s="675"/>
      <c r="C605" s="675"/>
      <c r="D605" s="675"/>
      <c r="E605" s="675"/>
      <c r="F605" s="681"/>
      <c r="G605" s="682"/>
      <c r="H605" s="683"/>
      <c r="I605" s="684"/>
      <c r="J605" s="683"/>
      <c r="K605" s="683"/>
      <c r="L605" s="683"/>
      <c r="M605" s="683"/>
      <c r="N605" s="676"/>
      <c r="O605" s="676"/>
      <c r="P605" s="676"/>
      <c r="Q605" s="676"/>
      <c r="R605" s="822"/>
      <c r="S605" s="822"/>
      <c r="T605" s="822"/>
      <c r="U605" s="822"/>
      <c r="V605" s="676"/>
      <c r="Z605" s="667"/>
    </row>
    <row r="606" spans="1:26" x14ac:dyDescent="0.2">
      <c r="A606" s="675"/>
      <c r="B606" s="675"/>
      <c r="C606" s="675"/>
      <c r="D606" s="675"/>
      <c r="E606" s="675"/>
      <c r="F606" s="681"/>
      <c r="G606" s="682"/>
      <c r="H606" s="683"/>
      <c r="I606" s="684"/>
      <c r="J606" s="683"/>
      <c r="K606" s="683"/>
      <c r="L606" s="683"/>
      <c r="M606" s="683"/>
      <c r="N606" s="676"/>
      <c r="O606" s="676"/>
      <c r="P606" s="676"/>
      <c r="Q606" s="676"/>
      <c r="R606" s="822"/>
      <c r="S606" s="822"/>
      <c r="T606" s="822"/>
      <c r="U606" s="822"/>
      <c r="V606" s="676"/>
      <c r="Z606" s="667"/>
    </row>
    <row r="607" spans="1:26" x14ac:dyDescent="0.2">
      <c r="A607" s="675"/>
      <c r="B607" s="675"/>
      <c r="C607" s="675"/>
      <c r="D607" s="675"/>
      <c r="E607" s="675"/>
      <c r="F607" s="681"/>
      <c r="G607" s="682"/>
      <c r="H607" s="683"/>
      <c r="I607" s="684"/>
      <c r="J607" s="683"/>
      <c r="K607" s="683"/>
      <c r="L607" s="683"/>
      <c r="M607" s="683"/>
      <c r="N607" s="676"/>
      <c r="O607" s="676"/>
      <c r="P607" s="676"/>
      <c r="Q607" s="676"/>
      <c r="R607" s="822"/>
      <c r="S607" s="822"/>
      <c r="T607" s="822"/>
      <c r="U607" s="822"/>
      <c r="V607" s="676"/>
      <c r="Z607" s="667"/>
    </row>
    <row r="608" spans="1:26" x14ac:dyDescent="0.2">
      <c r="A608" s="675"/>
      <c r="B608" s="675"/>
      <c r="C608" s="675"/>
      <c r="D608" s="675"/>
      <c r="E608" s="675"/>
      <c r="F608" s="681"/>
      <c r="G608" s="682"/>
      <c r="H608" s="683"/>
      <c r="I608" s="684"/>
      <c r="J608" s="683"/>
      <c r="K608" s="683"/>
      <c r="L608" s="683"/>
      <c r="M608" s="683"/>
      <c r="N608" s="676"/>
      <c r="O608" s="676"/>
      <c r="P608" s="676"/>
      <c r="Q608" s="676"/>
      <c r="R608" s="822"/>
      <c r="S608" s="822"/>
      <c r="T608" s="822"/>
      <c r="U608" s="822"/>
      <c r="V608" s="676"/>
      <c r="Z608" s="667"/>
    </row>
    <row r="609" spans="1:26" x14ac:dyDescent="0.2">
      <c r="A609" s="675"/>
      <c r="B609" s="675"/>
      <c r="C609" s="675"/>
      <c r="D609" s="675"/>
      <c r="E609" s="675"/>
      <c r="F609" s="681"/>
      <c r="G609" s="682"/>
      <c r="H609" s="683"/>
      <c r="I609" s="684"/>
      <c r="J609" s="683"/>
      <c r="K609" s="683"/>
      <c r="L609" s="683"/>
      <c r="M609" s="683"/>
      <c r="N609" s="676"/>
      <c r="O609" s="676"/>
      <c r="P609" s="676"/>
      <c r="Q609" s="676"/>
      <c r="R609" s="822"/>
      <c r="S609" s="822"/>
      <c r="T609" s="822"/>
      <c r="U609" s="822"/>
      <c r="V609" s="676"/>
      <c r="Z609" s="667"/>
    </row>
    <row r="610" spans="1:26" x14ac:dyDescent="0.2">
      <c r="A610" s="675"/>
      <c r="B610" s="675"/>
      <c r="C610" s="675"/>
      <c r="D610" s="675"/>
      <c r="E610" s="675"/>
      <c r="F610" s="681"/>
      <c r="G610" s="682"/>
      <c r="H610" s="683"/>
      <c r="I610" s="684"/>
      <c r="J610" s="683"/>
      <c r="K610" s="683"/>
      <c r="L610" s="683"/>
      <c r="M610" s="683"/>
      <c r="N610" s="676"/>
      <c r="O610" s="676"/>
      <c r="P610" s="676"/>
      <c r="Q610" s="676"/>
      <c r="R610" s="822"/>
      <c r="S610" s="822"/>
      <c r="T610" s="822"/>
      <c r="U610" s="822"/>
      <c r="V610" s="676"/>
      <c r="Z610" s="667"/>
    </row>
    <row r="611" spans="1:26" x14ac:dyDescent="0.2">
      <c r="A611" s="675"/>
      <c r="B611" s="675"/>
      <c r="C611" s="675"/>
      <c r="D611" s="675"/>
      <c r="E611" s="675"/>
      <c r="F611" s="681"/>
      <c r="G611" s="682"/>
      <c r="H611" s="683"/>
      <c r="I611" s="684"/>
      <c r="J611" s="683"/>
      <c r="K611" s="683"/>
      <c r="L611" s="683"/>
      <c r="M611" s="683"/>
      <c r="N611" s="676"/>
      <c r="O611" s="676"/>
      <c r="P611" s="676"/>
      <c r="Q611" s="676"/>
      <c r="R611" s="822"/>
      <c r="S611" s="822"/>
      <c r="T611" s="822"/>
      <c r="U611" s="822"/>
      <c r="V611" s="676"/>
      <c r="Z611" s="667"/>
    </row>
    <row r="612" spans="1:26" x14ac:dyDescent="0.2">
      <c r="A612" s="675"/>
      <c r="B612" s="675"/>
      <c r="C612" s="675"/>
      <c r="D612" s="675"/>
      <c r="E612" s="675"/>
      <c r="F612" s="681"/>
      <c r="G612" s="682"/>
      <c r="H612" s="683"/>
      <c r="I612" s="684"/>
      <c r="J612" s="683"/>
      <c r="K612" s="683"/>
      <c r="L612" s="683"/>
      <c r="M612" s="683"/>
      <c r="N612" s="676"/>
      <c r="O612" s="676"/>
      <c r="P612" s="676"/>
      <c r="Q612" s="676"/>
      <c r="R612" s="822"/>
      <c r="S612" s="822"/>
      <c r="T612" s="822"/>
      <c r="U612" s="822"/>
      <c r="V612" s="676"/>
      <c r="Z612" s="667"/>
    </row>
    <row r="613" spans="1:26" x14ac:dyDescent="0.2">
      <c r="A613" s="675"/>
      <c r="B613" s="675"/>
      <c r="C613" s="675"/>
      <c r="D613" s="675"/>
      <c r="E613" s="675"/>
      <c r="F613" s="681"/>
      <c r="G613" s="682"/>
      <c r="H613" s="683"/>
      <c r="I613" s="684"/>
      <c r="J613" s="683"/>
      <c r="K613" s="683"/>
      <c r="L613" s="683"/>
      <c r="M613" s="683"/>
      <c r="N613" s="676"/>
      <c r="O613" s="676"/>
      <c r="P613" s="676"/>
      <c r="Q613" s="676"/>
      <c r="R613" s="822"/>
      <c r="S613" s="822"/>
      <c r="T613" s="822"/>
      <c r="U613" s="822"/>
      <c r="V613" s="676"/>
      <c r="Z613" s="667"/>
    </row>
    <row r="614" spans="1:26" x14ac:dyDescent="0.2">
      <c r="A614" s="675"/>
      <c r="B614" s="675"/>
      <c r="C614" s="675"/>
      <c r="D614" s="675"/>
      <c r="E614" s="675"/>
      <c r="F614" s="681"/>
      <c r="G614" s="682"/>
      <c r="H614" s="683"/>
      <c r="I614" s="684"/>
      <c r="J614" s="683"/>
      <c r="K614" s="683"/>
      <c r="L614" s="683"/>
      <c r="M614" s="683"/>
      <c r="N614" s="676"/>
      <c r="O614" s="676"/>
      <c r="P614" s="676"/>
      <c r="Q614" s="676"/>
      <c r="R614" s="822"/>
      <c r="S614" s="822"/>
      <c r="T614" s="822"/>
      <c r="U614" s="822"/>
      <c r="V614" s="676"/>
      <c r="Z614" s="667"/>
    </row>
    <row r="615" spans="1:26" x14ac:dyDescent="0.2">
      <c r="A615" s="675"/>
      <c r="B615" s="675"/>
      <c r="C615" s="675"/>
      <c r="D615" s="675"/>
      <c r="E615" s="675"/>
      <c r="F615" s="681"/>
      <c r="G615" s="682"/>
      <c r="H615" s="683"/>
      <c r="I615" s="684"/>
      <c r="J615" s="683"/>
      <c r="K615" s="683"/>
      <c r="L615" s="683"/>
      <c r="M615" s="683"/>
      <c r="N615" s="676"/>
      <c r="O615" s="676"/>
      <c r="P615" s="676"/>
      <c r="Q615" s="676"/>
      <c r="R615" s="822"/>
      <c r="S615" s="822"/>
      <c r="T615" s="822"/>
      <c r="U615" s="822"/>
      <c r="V615" s="676"/>
      <c r="Z615" s="667"/>
    </row>
    <row r="616" spans="1:26" x14ac:dyDescent="0.2">
      <c r="A616" s="675"/>
      <c r="B616" s="675"/>
      <c r="C616" s="675"/>
      <c r="D616" s="675"/>
      <c r="E616" s="675"/>
      <c r="F616" s="681"/>
      <c r="G616" s="682"/>
      <c r="H616" s="683"/>
      <c r="I616" s="684"/>
      <c r="J616" s="683"/>
      <c r="K616" s="683"/>
      <c r="L616" s="683"/>
      <c r="M616" s="683"/>
      <c r="N616" s="676"/>
      <c r="O616" s="676"/>
      <c r="P616" s="676"/>
      <c r="Q616" s="676"/>
      <c r="R616" s="822"/>
      <c r="S616" s="822"/>
      <c r="T616" s="822"/>
      <c r="U616" s="822"/>
      <c r="V616" s="676"/>
      <c r="Z616" s="667"/>
    </row>
    <row r="617" spans="1:26" x14ac:dyDescent="0.2">
      <c r="A617" s="675"/>
      <c r="B617" s="675"/>
      <c r="C617" s="675"/>
      <c r="D617" s="675"/>
      <c r="E617" s="675"/>
      <c r="F617" s="681"/>
      <c r="G617" s="682"/>
      <c r="H617" s="683"/>
      <c r="I617" s="684"/>
      <c r="J617" s="683"/>
      <c r="K617" s="683"/>
      <c r="L617" s="683"/>
      <c r="M617" s="683"/>
      <c r="N617" s="676"/>
      <c r="O617" s="676"/>
      <c r="P617" s="676"/>
      <c r="Q617" s="676"/>
      <c r="R617" s="822"/>
      <c r="S617" s="822"/>
      <c r="T617" s="822"/>
      <c r="U617" s="822"/>
      <c r="V617" s="676"/>
      <c r="Z617" s="667"/>
    </row>
    <row r="618" spans="1:26" x14ac:dyDescent="0.2">
      <c r="A618" s="675"/>
      <c r="B618" s="675"/>
      <c r="C618" s="675"/>
      <c r="D618" s="675"/>
      <c r="E618" s="675"/>
      <c r="F618" s="681"/>
      <c r="G618" s="682"/>
      <c r="H618" s="683"/>
      <c r="I618" s="684"/>
      <c r="J618" s="683"/>
      <c r="K618" s="683"/>
      <c r="L618" s="683"/>
      <c r="M618" s="683"/>
      <c r="N618" s="676"/>
      <c r="O618" s="676"/>
      <c r="P618" s="676"/>
      <c r="Q618" s="676"/>
      <c r="R618" s="822"/>
      <c r="S618" s="822"/>
      <c r="T618" s="822"/>
      <c r="U618" s="822"/>
      <c r="V618" s="676"/>
      <c r="Z618" s="667"/>
    </row>
    <row r="619" spans="1:26" x14ac:dyDescent="0.2">
      <c r="A619" s="675"/>
      <c r="B619" s="675"/>
      <c r="C619" s="675"/>
      <c r="D619" s="675"/>
      <c r="E619" s="675"/>
      <c r="F619" s="681"/>
      <c r="G619" s="682"/>
      <c r="H619" s="683"/>
      <c r="I619" s="684"/>
      <c r="J619" s="683"/>
      <c r="K619" s="683"/>
      <c r="L619" s="683"/>
      <c r="M619" s="683"/>
      <c r="N619" s="676"/>
      <c r="O619" s="676"/>
      <c r="P619" s="676"/>
      <c r="Q619" s="676"/>
      <c r="R619" s="822"/>
      <c r="S619" s="822"/>
      <c r="T619" s="822"/>
      <c r="U619" s="822"/>
      <c r="V619" s="676"/>
      <c r="Z619" s="667"/>
    </row>
    <row r="620" spans="1:26" x14ac:dyDescent="0.2">
      <c r="A620" s="675"/>
      <c r="B620" s="675"/>
      <c r="C620" s="675"/>
      <c r="D620" s="675"/>
      <c r="E620" s="675"/>
      <c r="F620" s="681"/>
      <c r="G620" s="682"/>
      <c r="H620" s="683"/>
      <c r="I620" s="684"/>
      <c r="J620" s="683"/>
      <c r="K620" s="683"/>
      <c r="L620" s="683"/>
      <c r="M620" s="683"/>
      <c r="N620" s="676"/>
      <c r="O620" s="676"/>
      <c r="P620" s="676"/>
      <c r="Q620" s="676"/>
      <c r="R620" s="822"/>
      <c r="S620" s="822"/>
      <c r="T620" s="822"/>
      <c r="U620" s="822"/>
      <c r="V620" s="676"/>
      <c r="Z620" s="667"/>
    </row>
    <row r="621" spans="1:26" x14ac:dyDescent="0.2">
      <c r="A621" s="675"/>
      <c r="B621" s="675"/>
      <c r="C621" s="675"/>
      <c r="D621" s="675"/>
      <c r="E621" s="675"/>
      <c r="F621" s="681"/>
      <c r="G621" s="682"/>
      <c r="H621" s="683"/>
      <c r="I621" s="684"/>
      <c r="J621" s="683"/>
      <c r="K621" s="683"/>
      <c r="L621" s="683"/>
      <c r="M621" s="683"/>
      <c r="N621" s="676"/>
      <c r="O621" s="676"/>
      <c r="P621" s="676"/>
      <c r="Q621" s="676"/>
      <c r="R621" s="822"/>
      <c r="S621" s="822"/>
      <c r="T621" s="822"/>
      <c r="U621" s="822"/>
      <c r="V621" s="676"/>
      <c r="Z621" s="667"/>
    </row>
    <row r="622" spans="1:26" x14ac:dyDescent="0.2">
      <c r="A622" s="675"/>
      <c r="B622" s="675"/>
      <c r="C622" s="675"/>
      <c r="D622" s="675"/>
      <c r="E622" s="675"/>
      <c r="F622" s="681"/>
      <c r="G622" s="682"/>
      <c r="H622" s="683"/>
      <c r="I622" s="684"/>
      <c r="J622" s="683"/>
      <c r="K622" s="683"/>
      <c r="L622" s="683"/>
      <c r="M622" s="683"/>
      <c r="N622" s="676"/>
      <c r="O622" s="676"/>
      <c r="P622" s="676"/>
      <c r="Q622" s="676"/>
      <c r="R622" s="822"/>
      <c r="S622" s="822"/>
      <c r="T622" s="822"/>
      <c r="U622" s="822"/>
      <c r="V622" s="676"/>
      <c r="Z622" s="667"/>
    </row>
    <row r="623" spans="1:26" x14ac:dyDescent="0.2">
      <c r="A623" s="675"/>
      <c r="B623" s="675"/>
      <c r="C623" s="675"/>
      <c r="D623" s="675"/>
      <c r="E623" s="675"/>
      <c r="F623" s="681"/>
      <c r="G623" s="682"/>
      <c r="H623" s="683"/>
      <c r="I623" s="684"/>
      <c r="J623" s="683"/>
      <c r="K623" s="683"/>
      <c r="L623" s="683"/>
      <c r="M623" s="683"/>
      <c r="N623" s="676"/>
      <c r="O623" s="676"/>
      <c r="P623" s="676"/>
      <c r="Q623" s="676"/>
      <c r="R623" s="822"/>
      <c r="S623" s="822"/>
      <c r="T623" s="822"/>
      <c r="U623" s="822"/>
      <c r="V623" s="676"/>
      <c r="Z623" s="667"/>
    </row>
    <row r="624" spans="1:26" x14ac:dyDescent="0.2">
      <c r="A624" s="675"/>
      <c r="B624" s="675"/>
      <c r="C624" s="675"/>
      <c r="D624" s="675"/>
      <c r="E624" s="675"/>
      <c r="F624" s="681"/>
      <c r="G624" s="682"/>
      <c r="H624" s="683"/>
      <c r="I624" s="684"/>
      <c r="J624" s="683"/>
      <c r="K624" s="683"/>
      <c r="L624" s="683"/>
      <c r="M624" s="683"/>
      <c r="N624" s="676"/>
      <c r="O624" s="676"/>
      <c r="P624" s="676"/>
      <c r="Q624" s="676"/>
      <c r="R624" s="822"/>
      <c r="S624" s="822"/>
      <c r="T624" s="822"/>
      <c r="U624" s="822"/>
      <c r="V624" s="676"/>
      <c r="Z624" s="667"/>
    </row>
    <row r="625" spans="1:26" x14ac:dyDescent="0.2">
      <c r="A625" s="675"/>
      <c r="B625" s="675"/>
      <c r="C625" s="675"/>
      <c r="D625" s="675"/>
      <c r="E625" s="675"/>
      <c r="F625" s="681"/>
      <c r="G625" s="682"/>
      <c r="H625" s="683"/>
      <c r="I625" s="684"/>
      <c r="J625" s="683"/>
      <c r="K625" s="683"/>
      <c r="L625" s="683"/>
      <c r="M625" s="683"/>
      <c r="N625" s="676"/>
      <c r="O625" s="676"/>
      <c r="P625" s="676"/>
      <c r="Q625" s="676"/>
      <c r="R625" s="822"/>
      <c r="S625" s="822"/>
      <c r="T625" s="822"/>
      <c r="U625" s="822"/>
      <c r="V625" s="676"/>
      <c r="Z625" s="667"/>
    </row>
    <row r="626" spans="1:26" x14ac:dyDescent="0.2">
      <c r="A626" s="675"/>
      <c r="B626" s="675"/>
      <c r="C626" s="675"/>
      <c r="D626" s="675"/>
      <c r="E626" s="675"/>
      <c r="F626" s="681"/>
      <c r="G626" s="682"/>
      <c r="H626" s="683"/>
      <c r="I626" s="684"/>
      <c r="J626" s="683"/>
      <c r="K626" s="683"/>
      <c r="L626" s="683"/>
      <c r="M626" s="683"/>
      <c r="N626" s="676"/>
      <c r="O626" s="676"/>
      <c r="P626" s="676"/>
      <c r="Q626" s="676"/>
      <c r="R626" s="822"/>
      <c r="S626" s="822"/>
      <c r="T626" s="822"/>
      <c r="U626" s="822"/>
      <c r="V626" s="676"/>
      <c r="Z626" s="667"/>
    </row>
    <row r="627" spans="1:26" x14ac:dyDescent="0.2">
      <c r="A627" s="675"/>
      <c r="B627" s="675"/>
      <c r="C627" s="675"/>
      <c r="D627" s="675"/>
      <c r="E627" s="675"/>
      <c r="F627" s="681"/>
      <c r="G627" s="682"/>
      <c r="H627" s="683"/>
      <c r="I627" s="684"/>
      <c r="J627" s="683"/>
      <c r="K627" s="683"/>
      <c r="L627" s="683"/>
      <c r="M627" s="683"/>
      <c r="N627" s="676"/>
      <c r="O627" s="676"/>
      <c r="P627" s="676"/>
      <c r="Q627" s="676"/>
      <c r="R627" s="822"/>
      <c r="S627" s="822"/>
      <c r="T627" s="822"/>
      <c r="U627" s="822"/>
      <c r="V627" s="676"/>
      <c r="Z627" s="667"/>
    </row>
    <row r="628" spans="1:26" x14ac:dyDescent="0.2">
      <c r="A628" s="675"/>
      <c r="B628" s="675"/>
      <c r="C628" s="675"/>
      <c r="D628" s="675"/>
      <c r="E628" s="675"/>
      <c r="F628" s="681"/>
      <c r="G628" s="682"/>
      <c r="H628" s="683"/>
      <c r="I628" s="684"/>
      <c r="J628" s="683"/>
      <c r="K628" s="683"/>
      <c r="L628" s="683"/>
      <c r="M628" s="683"/>
      <c r="N628" s="676"/>
      <c r="O628" s="676"/>
      <c r="P628" s="676"/>
      <c r="Q628" s="676"/>
      <c r="R628" s="822"/>
      <c r="S628" s="822"/>
      <c r="T628" s="822"/>
      <c r="U628" s="822"/>
      <c r="V628" s="676"/>
      <c r="Z628" s="667"/>
    </row>
    <row r="629" spans="1:26" x14ac:dyDescent="0.2">
      <c r="A629" s="675"/>
      <c r="B629" s="675"/>
      <c r="C629" s="675"/>
      <c r="D629" s="675"/>
      <c r="E629" s="675"/>
      <c r="F629" s="681"/>
      <c r="G629" s="682"/>
      <c r="H629" s="683"/>
      <c r="I629" s="684"/>
      <c r="J629" s="683"/>
      <c r="K629" s="683"/>
      <c r="L629" s="683"/>
      <c r="M629" s="683"/>
      <c r="N629" s="676"/>
      <c r="O629" s="676"/>
      <c r="P629" s="676"/>
      <c r="Q629" s="676"/>
      <c r="R629" s="822"/>
      <c r="S629" s="822"/>
      <c r="T629" s="822"/>
      <c r="U629" s="822"/>
      <c r="V629" s="676"/>
      <c r="Z629" s="667"/>
    </row>
    <row r="630" spans="1:26" x14ac:dyDescent="0.2">
      <c r="A630" s="675"/>
      <c r="B630" s="675"/>
      <c r="C630" s="675"/>
      <c r="D630" s="675"/>
      <c r="E630" s="675"/>
      <c r="F630" s="681"/>
      <c r="G630" s="682"/>
      <c r="H630" s="683"/>
      <c r="I630" s="684"/>
      <c r="J630" s="683"/>
      <c r="K630" s="683"/>
      <c r="L630" s="683"/>
      <c r="M630" s="683"/>
      <c r="N630" s="676"/>
      <c r="O630" s="676"/>
      <c r="P630" s="676"/>
      <c r="Q630" s="676"/>
      <c r="R630" s="822"/>
      <c r="S630" s="822"/>
      <c r="T630" s="822"/>
      <c r="U630" s="822"/>
      <c r="V630" s="676"/>
      <c r="Z630" s="667"/>
    </row>
    <row r="631" spans="1:26" x14ac:dyDescent="0.2">
      <c r="A631" s="675"/>
      <c r="B631" s="675"/>
      <c r="C631" s="675"/>
      <c r="D631" s="675"/>
      <c r="E631" s="675"/>
      <c r="F631" s="681"/>
      <c r="G631" s="682"/>
      <c r="H631" s="683"/>
      <c r="I631" s="684"/>
      <c r="J631" s="683"/>
      <c r="K631" s="683"/>
      <c r="L631" s="683"/>
      <c r="M631" s="683"/>
      <c r="N631" s="676"/>
      <c r="O631" s="676"/>
      <c r="P631" s="676"/>
      <c r="Q631" s="676"/>
      <c r="R631" s="822"/>
      <c r="S631" s="822"/>
      <c r="T631" s="822"/>
      <c r="U631" s="822"/>
      <c r="V631" s="676"/>
      <c r="Z631" s="667"/>
    </row>
    <row r="632" spans="1:26" x14ac:dyDescent="0.2">
      <c r="A632" s="675"/>
      <c r="B632" s="675"/>
      <c r="C632" s="675"/>
      <c r="D632" s="675"/>
      <c r="E632" s="675"/>
      <c r="F632" s="681"/>
      <c r="G632" s="682"/>
      <c r="H632" s="683"/>
      <c r="I632" s="684"/>
      <c r="J632" s="683"/>
      <c r="K632" s="683"/>
      <c r="L632" s="683"/>
      <c r="M632" s="683"/>
      <c r="N632" s="676"/>
      <c r="O632" s="676"/>
      <c r="P632" s="676"/>
      <c r="Q632" s="676"/>
      <c r="R632" s="822"/>
      <c r="S632" s="822"/>
      <c r="T632" s="822"/>
      <c r="U632" s="822"/>
      <c r="V632" s="676"/>
      <c r="Z632" s="667"/>
    </row>
    <row r="633" spans="1:26" x14ac:dyDescent="0.2">
      <c r="A633" s="675"/>
      <c r="B633" s="675"/>
      <c r="C633" s="675"/>
      <c r="D633" s="675"/>
      <c r="E633" s="675"/>
      <c r="F633" s="681"/>
      <c r="G633" s="682"/>
      <c r="H633" s="683"/>
      <c r="I633" s="684"/>
      <c r="J633" s="683"/>
      <c r="K633" s="683"/>
      <c r="L633" s="683"/>
      <c r="M633" s="683"/>
      <c r="N633" s="676"/>
      <c r="O633" s="676"/>
      <c r="P633" s="676"/>
      <c r="Q633" s="676"/>
      <c r="R633" s="822"/>
      <c r="S633" s="822"/>
      <c r="T633" s="822"/>
      <c r="U633" s="822"/>
      <c r="V633" s="676"/>
      <c r="Z633" s="667"/>
    </row>
    <row r="634" spans="1:26" x14ac:dyDescent="0.2">
      <c r="A634" s="675"/>
      <c r="B634" s="675"/>
      <c r="C634" s="675"/>
      <c r="D634" s="675"/>
      <c r="E634" s="675"/>
      <c r="F634" s="681"/>
      <c r="G634" s="682"/>
      <c r="H634" s="683"/>
      <c r="I634" s="684"/>
      <c r="J634" s="683"/>
      <c r="K634" s="683"/>
      <c r="L634" s="683"/>
      <c r="M634" s="683"/>
      <c r="N634" s="676"/>
      <c r="O634" s="676"/>
      <c r="P634" s="676"/>
      <c r="Q634" s="676"/>
      <c r="R634" s="822"/>
      <c r="S634" s="822"/>
      <c r="T634" s="822"/>
      <c r="U634" s="822"/>
      <c r="V634" s="676"/>
      <c r="Z634" s="667"/>
    </row>
    <row r="635" spans="1:26" x14ac:dyDescent="0.2">
      <c r="A635" s="675"/>
      <c r="B635" s="675"/>
      <c r="C635" s="675"/>
      <c r="D635" s="675"/>
      <c r="E635" s="675"/>
      <c r="F635" s="681"/>
      <c r="G635" s="682"/>
      <c r="H635" s="683"/>
      <c r="I635" s="684"/>
      <c r="J635" s="683"/>
      <c r="K635" s="683"/>
      <c r="L635" s="683"/>
      <c r="M635" s="683"/>
      <c r="N635" s="676"/>
      <c r="O635" s="676"/>
      <c r="P635" s="676"/>
      <c r="Q635" s="676"/>
      <c r="R635" s="822"/>
      <c r="S635" s="822"/>
      <c r="T635" s="822"/>
      <c r="U635" s="822"/>
      <c r="V635" s="676"/>
      <c r="Z635" s="667"/>
    </row>
    <row r="636" spans="1:26" x14ac:dyDescent="0.2">
      <c r="A636" s="675"/>
      <c r="B636" s="675"/>
      <c r="C636" s="675"/>
      <c r="D636" s="675"/>
      <c r="E636" s="675"/>
      <c r="F636" s="681"/>
      <c r="G636" s="682"/>
      <c r="H636" s="683"/>
      <c r="I636" s="684"/>
      <c r="J636" s="683"/>
      <c r="K636" s="683"/>
      <c r="L636" s="683"/>
      <c r="M636" s="683"/>
      <c r="N636" s="676"/>
      <c r="O636" s="676"/>
      <c r="P636" s="676"/>
      <c r="Q636" s="676"/>
      <c r="R636" s="822"/>
      <c r="S636" s="822"/>
      <c r="T636" s="822"/>
      <c r="U636" s="822"/>
      <c r="V636" s="676"/>
      <c r="Z636" s="667"/>
    </row>
    <row r="637" spans="1:26" x14ac:dyDescent="0.2">
      <c r="A637" s="675"/>
      <c r="B637" s="675"/>
      <c r="C637" s="675"/>
      <c r="D637" s="675"/>
      <c r="E637" s="675"/>
      <c r="F637" s="681"/>
      <c r="G637" s="682"/>
      <c r="H637" s="683"/>
      <c r="I637" s="684"/>
      <c r="J637" s="683"/>
      <c r="K637" s="683"/>
      <c r="L637" s="683"/>
      <c r="M637" s="683"/>
      <c r="N637" s="676"/>
      <c r="O637" s="676"/>
      <c r="P637" s="676"/>
      <c r="Q637" s="676"/>
      <c r="R637" s="822"/>
      <c r="S637" s="822"/>
      <c r="T637" s="822"/>
      <c r="U637" s="822"/>
      <c r="V637" s="676"/>
      <c r="Z637" s="667"/>
    </row>
    <row r="638" spans="1:26" x14ac:dyDescent="0.2">
      <c r="A638" s="675"/>
      <c r="B638" s="675"/>
      <c r="C638" s="675"/>
      <c r="D638" s="675"/>
      <c r="E638" s="675"/>
      <c r="F638" s="681"/>
      <c r="G638" s="682"/>
      <c r="H638" s="683"/>
      <c r="I638" s="684"/>
      <c r="J638" s="683"/>
      <c r="K638" s="683"/>
      <c r="L638" s="683"/>
      <c r="M638" s="683"/>
      <c r="N638" s="676"/>
      <c r="O638" s="676"/>
      <c r="P638" s="676"/>
      <c r="Q638" s="676"/>
      <c r="R638" s="822"/>
      <c r="S638" s="822"/>
      <c r="T638" s="822"/>
      <c r="U638" s="822"/>
      <c r="V638" s="676"/>
      <c r="Z638" s="667"/>
    </row>
    <row r="639" spans="1:26" x14ac:dyDescent="0.2">
      <c r="A639" s="675"/>
      <c r="B639" s="675"/>
      <c r="C639" s="675"/>
      <c r="D639" s="675"/>
      <c r="E639" s="675"/>
      <c r="F639" s="681"/>
      <c r="G639" s="682"/>
      <c r="H639" s="683"/>
      <c r="I639" s="684"/>
      <c r="J639" s="683"/>
      <c r="K639" s="683"/>
      <c r="L639" s="683"/>
      <c r="M639" s="683"/>
      <c r="N639" s="676"/>
      <c r="O639" s="676"/>
      <c r="P639" s="676"/>
      <c r="Q639" s="676"/>
      <c r="R639" s="822"/>
      <c r="S639" s="822"/>
      <c r="T639" s="822"/>
      <c r="U639" s="822"/>
      <c r="V639" s="676"/>
      <c r="Z639" s="667"/>
    </row>
    <row r="640" spans="1:26" x14ac:dyDescent="0.2">
      <c r="A640" s="675"/>
      <c r="B640" s="675"/>
      <c r="C640" s="675"/>
      <c r="D640" s="675"/>
      <c r="E640" s="675"/>
      <c r="F640" s="681"/>
      <c r="G640" s="682"/>
      <c r="H640" s="683"/>
      <c r="I640" s="684"/>
      <c r="J640" s="683"/>
      <c r="K640" s="683"/>
      <c r="L640" s="683"/>
      <c r="M640" s="683"/>
      <c r="N640" s="676"/>
      <c r="O640" s="676"/>
      <c r="P640" s="676"/>
      <c r="Q640" s="676"/>
      <c r="R640" s="822"/>
      <c r="S640" s="822"/>
      <c r="T640" s="822"/>
      <c r="U640" s="822"/>
      <c r="V640" s="676"/>
      <c r="Z640" s="667"/>
    </row>
    <row r="641" spans="1:26" x14ac:dyDescent="0.2">
      <c r="A641" s="675"/>
      <c r="B641" s="675"/>
      <c r="C641" s="675"/>
      <c r="D641" s="675"/>
      <c r="E641" s="675"/>
      <c r="F641" s="681"/>
      <c r="G641" s="682"/>
      <c r="H641" s="683"/>
      <c r="I641" s="684"/>
      <c r="J641" s="683"/>
      <c r="K641" s="683"/>
      <c r="L641" s="683"/>
      <c r="M641" s="683"/>
      <c r="N641" s="676"/>
      <c r="O641" s="676"/>
      <c r="P641" s="676"/>
      <c r="Q641" s="676"/>
      <c r="R641" s="822"/>
      <c r="S641" s="822"/>
      <c r="T641" s="822"/>
      <c r="U641" s="822"/>
      <c r="V641" s="676"/>
      <c r="Z641" s="667"/>
    </row>
    <row r="642" spans="1:26" x14ac:dyDescent="0.2">
      <c r="A642" s="675"/>
      <c r="B642" s="675"/>
      <c r="C642" s="675"/>
      <c r="D642" s="675"/>
      <c r="E642" s="675"/>
      <c r="F642" s="681"/>
      <c r="G642" s="682"/>
      <c r="H642" s="683"/>
      <c r="I642" s="684"/>
      <c r="J642" s="683"/>
      <c r="K642" s="683"/>
      <c r="L642" s="683"/>
      <c r="M642" s="683"/>
      <c r="N642" s="676"/>
      <c r="O642" s="676"/>
      <c r="P642" s="676"/>
      <c r="Q642" s="676"/>
      <c r="R642" s="822"/>
      <c r="S642" s="822"/>
      <c r="T642" s="822"/>
      <c r="U642" s="822"/>
      <c r="V642" s="676"/>
      <c r="Z642" s="667"/>
    </row>
    <row r="643" spans="1:26" x14ac:dyDescent="0.2">
      <c r="A643" s="675"/>
      <c r="B643" s="675"/>
      <c r="C643" s="675"/>
      <c r="D643" s="675"/>
      <c r="E643" s="675"/>
      <c r="F643" s="681"/>
      <c r="G643" s="682"/>
      <c r="H643" s="683"/>
      <c r="I643" s="684"/>
      <c r="J643" s="683"/>
      <c r="K643" s="683"/>
      <c r="L643" s="683"/>
      <c r="M643" s="683"/>
      <c r="N643" s="676"/>
      <c r="O643" s="676"/>
      <c r="P643" s="676"/>
      <c r="Q643" s="676"/>
      <c r="R643" s="822"/>
      <c r="S643" s="822"/>
      <c r="T643" s="822"/>
      <c r="U643" s="822"/>
      <c r="V643" s="676"/>
      <c r="Z643" s="667"/>
    </row>
    <row r="644" spans="1:26" x14ac:dyDescent="0.2">
      <c r="A644" s="675"/>
      <c r="B644" s="675"/>
      <c r="C644" s="675"/>
      <c r="D644" s="675"/>
      <c r="E644" s="675"/>
      <c r="F644" s="681"/>
      <c r="G644" s="682"/>
      <c r="H644" s="683"/>
      <c r="I644" s="684"/>
      <c r="J644" s="683"/>
      <c r="K644" s="683"/>
      <c r="L644" s="683"/>
      <c r="M644" s="683"/>
      <c r="N644" s="676"/>
      <c r="O644" s="676"/>
      <c r="P644" s="676"/>
      <c r="Q644" s="676"/>
      <c r="R644" s="822"/>
      <c r="S644" s="822"/>
      <c r="T644" s="822"/>
      <c r="U644" s="822"/>
      <c r="V644" s="676"/>
      <c r="Z644" s="667"/>
    </row>
    <row r="645" spans="1:26" x14ac:dyDescent="0.2">
      <c r="A645" s="675"/>
      <c r="B645" s="675"/>
      <c r="C645" s="675"/>
      <c r="D645" s="675"/>
      <c r="E645" s="675"/>
      <c r="F645" s="681"/>
      <c r="G645" s="682"/>
      <c r="H645" s="683"/>
      <c r="I645" s="684"/>
      <c r="J645" s="683"/>
      <c r="K645" s="683"/>
      <c r="L645" s="683"/>
      <c r="M645" s="683"/>
      <c r="N645" s="676"/>
      <c r="O645" s="676"/>
      <c r="P645" s="676"/>
      <c r="Q645" s="676"/>
      <c r="R645" s="822"/>
      <c r="S645" s="822"/>
      <c r="T645" s="822"/>
      <c r="U645" s="822"/>
      <c r="V645" s="676"/>
      <c r="Z645" s="667"/>
    </row>
    <row r="646" spans="1:26" x14ac:dyDescent="0.2">
      <c r="A646" s="675"/>
      <c r="B646" s="675"/>
      <c r="C646" s="675"/>
      <c r="D646" s="675"/>
      <c r="E646" s="675"/>
      <c r="F646" s="681"/>
      <c r="G646" s="682"/>
      <c r="H646" s="683"/>
      <c r="I646" s="684"/>
      <c r="J646" s="683"/>
      <c r="K646" s="683"/>
      <c r="L646" s="683"/>
      <c r="M646" s="683"/>
      <c r="N646" s="676"/>
      <c r="O646" s="676"/>
      <c r="P646" s="676"/>
      <c r="Q646" s="676"/>
      <c r="R646" s="822"/>
      <c r="S646" s="822"/>
      <c r="T646" s="822"/>
      <c r="U646" s="822"/>
      <c r="V646" s="676"/>
      <c r="Z646" s="667"/>
    </row>
    <row r="647" spans="1:26" x14ac:dyDescent="0.2">
      <c r="A647" s="675"/>
      <c r="B647" s="675"/>
      <c r="C647" s="675"/>
      <c r="D647" s="675"/>
      <c r="E647" s="675"/>
      <c r="F647" s="681"/>
      <c r="G647" s="682"/>
      <c r="H647" s="683"/>
      <c r="I647" s="684"/>
      <c r="J647" s="683"/>
      <c r="K647" s="683"/>
      <c r="L647" s="683"/>
      <c r="M647" s="683"/>
      <c r="N647" s="676"/>
      <c r="O647" s="676"/>
      <c r="P647" s="676"/>
      <c r="Q647" s="676"/>
      <c r="R647" s="822"/>
      <c r="S647" s="822"/>
      <c r="T647" s="822"/>
      <c r="U647" s="822"/>
      <c r="V647" s="676"/>
      <c r="Z647" s="667"/>
    </row>
    <row r="648" spans="1:26" x14ac:dyDescent="0.2">
      <c r="A648" s="675"/>
      <c r="B648" s="675"/>
      <c r="C648" s="675"/>
      <c r="D648" s="675"/>
      <c r="E648" s="675"/>
      <c r="F648" s="681"/>
      <c r="G648" s="682"/>
      <c r="H648" s="683"/>
      <c r="I648" s="684"/>
      <c r="J648" s="683"/>
      <c r="K648" s="683"/>
      <c r="L648" s="683"/>
      <c r="M648" s="683"/>
      <c r="N648" s="676"/>
      <c r="O648" s="676"/>
      <c r="P648" s="676"/>
      <c r="Q648" s="676"/>
      <c r="R648" s="822"/>
      <c r="S648" s="822"/>
      <c r="T648" s="822"/>
      <c r="U648" s="822"/>
      <c r="V648" s="676"/>
      <c r="Z648" s="667"/>
    </row>
    <row r="649" spans="1:26" x14ac:dyDescent="0.2">
      <c r="A649" s="675"/>
      <c r="B649" s="675"/>
      <c r="C649" s="675"/>
      <c r="D649" s="675"/>
      <c r="E649" s="675"/>
      <c r="F649" s="681"/>
      <c r="G649" s="682"/>
      <c r="H649" s="683"/>
      <c r="I649" s="684"/>
      <c r="J649" s="683"/>
      <c r="K649" s="683"/>
      <c r="L649" s="683"/>
      <c r="M649" s="683"/>
      <c r="N649" s="676"/>
      <c r="O649" s="676"/>
      <c r="P649" s="676"/>
      <c r="Q649" s="676"/>
      <c r="R649" s="822"/>
      <c r="S649" s="822"/>
      <c r="T649" s="822"/>
      <c r="U649" s="822"/>
      <c r="V649" s="676"/>
      <c r="Z649" s="667"/>
    </row>
    <row r="650" spans="1:26" x14ac:dyDescent="0.2">
      <c r="A650" s="675"/>
      <c r="B650" s="675"/>
      <c r="C650" s="675"/>
      <c r="D650" s="675"/>
      <c r="E650" s="675"/>
      <c r="F650" s="681"/>
      <c r="G650" s="682"/>
      <c r="H650" s="683"/>
      <c r="I650" s="684"/>
      <c r="J650" s="683"/>
      <c r="K650" s="683"/>
      <c r="L650" s="683"/>
      <c r="M650" s="683"/>
      <c r="N650" s="676"/>
      <c r="O650" s="676"/>
      <c r="P650" s="676"/>
      <c r="Q650" s="676"/>
      <c r="R650" s="822"/>
      <c r="S650" s="822"/>
      <c r="T650" s="822"/>
      <c r="U650" s="822"/>
      <c r="V650" s="676"/>
      <c r="Z650" s="667"/>
    </row>
    <row r="651" spans="1:26" x14ac:dyDescent="0.2">
      <c r="A651" s="675"/>
      <c r="B651" s="675"/>
      <c r="C651" s="675"/>
      <c r="D651" s="675"/>
      <c r="E651" s="675"/>
      <c r="F651" s="681"/>
      <c r="G651" s="682"/>
      <c r="H651" s="683"/>
      <c r="I651" s="684"/>
      <c r="J651" s="683"/>
      <c r="K651" s="683"/>
      <c r="L651" s="683"/>
      <c r="M651" s="683"/>
      <c r="N651" s="676"/>
      <c r="O651" s="676"/>
      <c r="P651" s="676"/>
      <c r="Q651" s="676"/>
      <c r="R651" s="822"/>
      <c r="S651" s="822"/>
      <c r="T651" s="822"/>
      <c r="U651" s="822"/>
      <c r="V651" s="676"/>
      <c r="Z651" s="667"/>
    </row>
    <row r="652" spans="1:26" x14ac:dyDescent="0.2">
      <c r="A652" s="675"/>
      <c r="B652" s="675"/>
      <c r="C652" s="675"/>
      <c r="D652" s="675"/>
      <c r="E652" s="675"/>
      <c r="F652" s="681"/>
      <c r="G652" s="682"/>
      <c r="H652" s="683"/>
      <c r="I652" s="684"/>
      <c r="J652" s="683"/>
      <c r="K652" s="683"/>
      <c r="L652" s="683"/>
      <c r="M652" s="683"/>
      <c r="N652" s="676"/>
      <c r="O652" s="676"/>
      <c r="P652" s="676"/>
      <c r="Q652" s="676"/>
      <c r="R652" s="822"/>
      <c r="S652" s="822"/>
      <c r="T652" s="822"/>
      <c r="U652" s="822"/>
      <c r="V652" s="676"/>
      <c r="Z652" s="667"/>
    </row>
    <row r="653" spans="1:26" x14ac:dyDescent="0.2">
      <c r="A653" s="675"/>
      <c r="B653" s="675"/>
      <c r="C653" s="675"/>
      <c r="D653" s="675"/>
      <c r="E653" s="675"/>
      <c r="F653" s="681"/>
      <c r="G653" s="682"/>
      <c r="H653" s="683"/>
      <c r="I653" s="684"/>
      <c r="J653" s="683"/>
      <c r="K653" s="683"/>
      <c r="L653" s="683"/>
      <c r="M653" s="683"/>
      <c r="N653" s="676"/>
      <c r="O653" s="676"/>
      <c r="P653" s="676"/>
      <c r="Q653" s="676"/>
      <c r="R653" s="822"/>
      <c r="S653" s="822"/>
      <c r="T653" s="822"/>
      <c r="U653" s="822"/>
      <c r="V653" s="676"/>
      <c r="Z653" s="667"/>
    </row>
    <row r="654" spans="1:26" x14ac:dyDescent="0.2">
      <c r="A654" s="675"/>
      <c r="B654" s="675"/>
      <c r="C654" s="675"/>
      <c r="D654" s="675"/>
      <c r="E654" s="675"/>
      <c r="F654" s="681"/>
      <c r="G654" s="682"/>
      <c r="H654" s="683"/>
      <c r="I654" s="684"/>
      <c r="J654" s="683"/>
      <c r="K654" s="683"/>
      <c r="L654" s="683"/>
      <c r="M654" s="683"/>
      <c r="N654" s="676"/>
      <c r="O654" s="676"/>
      <c r="P654" s="676"/>
      <c r="Q654" s="676"/>
      <c r="R654" s="822"/>
      <c r="S654" s="822"/>
      <c r="T654" s="822"/>
      <c r="U654" s="822"/>
      <c r="V654" s="676"/>
      <c r="Z654" s="667"/>
    </row>
    <row r="655" spans="1:26" x14ac:dyDescent="0.2">
      <c r="A655" s="675"/>
      <c r="B655" s="675"/>
      <c r="C655" s="675"/>
      <c r="D655" s="675"/>
      <c r="E655" s="675"/>
      <c r="F655" s="681"/>
      <c r="G655" s="682"/>
      <c r="H655" s="683"/>
      <c r="I655" s="684"/>
      <c r="J655" s="683"/>
      <c r="K655" s="683"/>
      <c r="L655" s="683"/>
      <c r="M655" s="683"/>
      <c r="N655" s="676"/>
      <c r="O655" s="676"/>
      <c r="P655" s="676"/>
      <c r="Q655" s="676"/>
      <c r="R655" s="822"/>
      <c r="S655" s="822"/>
      <c r="T655" s="822"/>
      <c r="U655" s="822"/>
      <c r="V655" s="676"/>
      <c r="Z655" s="667"/>
    </row>
    <row r="656" spans="1:26" x14ac:dyDescent="0.2">
      <c r="A656" s="675"/>
      <c r="B656" s="675"/>
      <c r="C656" s="675"/>
      <c r="D656" s="675"/>
      <c r="E656" s="675"/>
      <c r="F656" s="681"/>
      <c r="G656" s="682"/>
      <c r="H656" s="683"/>
      <c r="I656" s="684"/>
      <c r="J656" s="683"/>
      <c r="K656" s="683"/>
      <c r="L656" s="683"/>
      <c r="M656" s="683"/>
      <c r="N656" s="676"/>
      <c r="O656" s="676"/>
      <c r="P656" s="676"/>
      <c r="Q656" s="676"/>
      <c r="R656" s="822"/>
      <c r="S656" s="822"/>
      <c r="T656" s="822"/>
      <c r="U656" s="822"/>
      <c r="V656" s="676"/>
      <c r="Z656" s="667"/>
    </row>
    <row r="657" spans="1:26" x14ac:dyDescent="0.2">
      <c r="A657" s="675"/>
      <c r="B657" s="675"/>
      <c r="C657" s="675"/>
      <c r="D657" s="675"/>
      <c r="E657" s="675"/>
      <c r="F657" s="681"/>
      <c r="G657" s="682"/>
      <c r="H657" s="683"/>
      <c r="I657" s="684"/>
      <c r="J657" s="683"/>
      <c r="K657" s="683"/>
      <c r="L657" s="683"/>
      <c r="M657" s="683"/>
      <c r="N657" s="676"/>
      <c r="O657" s="676"/>
      <c r="P657" s="676"/>
      <c r="Q657" s="676"/>
      <c r="R657" s="822"/>
      <c r="S657" s="822"/>
      <c r="T657" s="822"/>
      <c r="U657" s="822"/>
      <c r="V657" s="676"/>
      <c r="Z657" s="667"/>
    </row>
    <row r="658" spans="1:26" x14ac:dyDescent="0.2">
      <c r="A658" s="675"/>
      <c r="B658" s="675"/>
      <c r="C658" s="675"/>
      <c r="D658" s="675"/>
      <c r="E658" s="675"/>
      <c r="F658" s="681"/>
      <c r="G658" s="682"/>
      <c r="H658" s="683"/>
      <c r="I658" s="684"/>
      <c r="J658" s="683"/>
      <c r="K658" s="683"/>
      <c r="L658" s="683"/>
      <c r="M658" s="683"/>
      <c r="N658" s="676"/>
      <c r="O658" s="676"/>
      <c r="P658" s="676"/>
      <c r="Q658" s="676"/>
      <c r="R658" s="822"/>
      <c r="S658" s="822"/>
      <c r="T658" s="822"/>
      <c r="U658" s="822"/>
      <c r="V658" s="676"/>
      <c r="Z658" s="667"/>
    </row>
    <row r="659" spans="1:26" x14ac:dyDescent="0.2">
      <c r="A659" s="675"/>
      <c r="B659" s="675"/>
      <c r="C659" s="675"/>
      <c r="D659" s="675"/>
      <c r="E659" s="675"/>
      <c r="F659" s="681"/>
      <c r="G659" s="682"/>
      <c r="H659" s="683"/>
      <c r="I659" s="684"/>
      <c r="J659" s="683"/>
      <c r="K659" s="683"/>
      <c r="L659" s="683"/>
      <c r="M659" s="683"/>
      <c r="N659" s="676"/>
      <c r="O659" s="676"/>
      <c r="P659" s="676"/>
      <c r="Q659" s="676"/>
      <c r="R659" s="822"/>
      <c r="S659" s="822"/>
      <c r="T659" s="822"/>
      <c r="U659" s="822"/>
      <c r="V659" s="676"/>
      <c r="Z659" s="667"/>
    </row>
    <row r="660" spans="1:26" x14ac:dyDescent="0.2">
      <c r="A660" s="675"/>
      <c r="B660" s="675"/>
      <c r="C660" s="675"/>
      <c r="D660" s="675"/>
      <c r="E660" s="675"/>
      <c r="F660" s="681"/>
      <c r="G660" s="682"/>
      <c r="H660" s="683"/>
      <c r="I660" s="684"/>
      <c r="J660" s="683"/>
      <c r="K660" s="683"/>
      <c r="L660" s="683"/>
      <c r="M660" s="683"/>
      <c r="N660" s="676"/>
      <c r="O660" s="676"/>
      <c r="P660" s="676"/>
      <c r="Q660" s="676"/>
      <c r="R660" s="822"/>
      <c r="S660" s="822"/>
      <c r="T660" s="822"/>
      <c r="U660" s="822"/>
      <c r="V660" s="676"/>
      <c r="Z660" s="667"/>
    </row>
    <row r="661" spans="1:26" x14ac:dyDescent="0.2">
      <c r="A661" s="675"/>
      <c r="B661" s="675"/>
      <c r="C661" s="675"/>
      <c r="D661" s="675"/>
      <c r="E661" s="675"/>
      <c r="F661" s="681"/>
      <c r="G661" s="682"/>
      <c r="H661" s="683"/>
      <c r="I661" s="684"/>
      <c r="J661" s="683"/>
      <c r="K661" s="683"/>
      <c r="L661" s="683"/>
      <c r="M661" s="683"/>
      <c r="N661" s="676"/>
      <c r="O661" s="676"/>
      <c r="P661" s="676"/>
      <c r="Q661" s="676"/>
      <c r="R661" s="822"/>
      <c r="S661" s="822"/>
      <c r="T661" s="822"/>
      <c r="U661" s="822"/>
      <c r="V661" s="676"/>
      <c r="Z661" s="667"/>
    </row>
    <row r="662" spans="1:26" x14ac:dyDescent="0.2">
      <c r="A662" s="675"/>
      <c r="B662" s="675"/>
      <c r="C662" s="675"/>
      <c r="D662" s="675"/>
      <c r="E662" s="675"/>
      <c r="F662" s="681"/>
      <c r="G662" s="682"/>
      <c r="H662" s="683"/>
      <c r="I662" s="684"/>
      <c r="J662" s="683"/>
      <c r="K662" s="683"/>
      <c r="L662" s="683"/>
      <c r="M662" s="683"/>
      <c r="N662" s="676"/>
      <c r="O662" s="676"/>
      <c r="P662" s="676"/>
      <c r="Q662" s="676"/>
      <c r="R662" s="822"/>
      <c r="S662" s="822"/>
      <c r="T662" s="822"/>
      <c r="U662" s="822"/>
      <c r="V662" s="676"/>
      <c r="Z662" s="667"/>
    </row>
    <row r="663" spans="1:26" x14ac:dyDescent="0.2">
      <c r="A663" s="675"/>
      <c r="B663" s="675"/>
      <c r="C663" s="675"/>
      <c r="D663" s="675"/>
      <c r="E663" s="675"/>
      <c r="F663" s="681"/>
      <c r="G663" s="682"/>
      <c r="H663" s="683"/>
      <c r="I663" s="684"/>
      <c r="J663" s="683"/>
      <c r="K663" s="683"/>
      <c r="L663" s="683"/>
      <c r="M663" s="683"/>
      <c r="N663" s="676"/>
      <c r="O663" s="676"/>
      <c r="P663" s="676"/>
      <c r="Q663" s="676"/>
      <c r="R663" s="822"/>
      <c r="S663" s="822"/>
      <c r="T663" s="822"/>
      <c r="U663" s="822"/>
      <c r="V663" s="676"/>
      <c r="Z663" s="667"/>
    </row>
    <row r="664" spans="1:26" x14ac:dyDescent="0.2">
      <c r="A664" s="675"/>
      <c r="B664" s="675"/>
      <c r="C664" s="675"/>
      <c r="D664" s="675"/>
      <c r="E664" s="675"/>
      <c r="F664" s="681"/>
      <c r="G664" s="682"/>
      <c r="H664" s="683"/>
      <c r="I664" s="684"/>
      <c r="J664" s="683"/>
      <c r="K664" s="683"/>
      <c r="L664" s="683"/>
      <c r="M664" s="683"/>
      <c r="N664" s="676"/>
      <c r="O664" s="676"/>
      <c r="P664" s="676"/>
      <c r="Q664" s="676"/>
      <c r="R664" s="822"/>
      <c r="S664" s="822"/>
      <c r="T664" s="822"/>
      <c r="U664" s="822"/>
      <c r="V664" s="676"/>
      <c r="Z664" s="667"/>
    </row>
    <row r="665" spans="1:26" x14ac:dyDescent="0.2">
      <c r="A665" s="675"/>
      <c r="B665" s="675"/>
      <c r="C665" s="675"/>
      <c r="D665" s="675"/>
      <c r="E665" s="675"/>
      <c r="F665" s="681"/>
      <c r="G665" s="682"/>
      <c r="H665" s="683"/>
      <c r="I665" s="684"/>
      <c r="J665" s="683"/>
      <c r="K665" s="683"/>
      <c r="L665" s="683"/>
      <c r="M665" s="683"/>
      <c r="N665" s="676"/>
      <c r="O665" s="676"/>
      <c r="P665" s="676"/>
      <c r="Q665" s="676"/>
      <c r="R665" s="822"/>
      <c r="S665" s="822"/>
      <c r="T665" s="822"/>
      <c r="U665" s="822"/>
      <c r="V665" s="676"/>
      <c r="Z665" s="667"/>
    </row>
    <row r="666" spans="1:26" x14ac:dyDescent="0.2">
      <c r="A666" s="675"/>
      <c r="B666" s="675"/>
      <c r="C666" s="675"/>
      <c r="D666" s="675"/>
      <c r="E666" s="675"/>
      <c r="F666" s="681"/>
      <c r="G666" s="682"/>
      <c r="H666" s="683"/>
      <c r="I666" s="684"/>
      <c r="J666" s="683"/>
      <c r="K666" s="683"/>
      <c r="L666" s="683"/>
      <c r="M666" s="683"/>
      <c r="N666" s="676"/>
      <c r="O666" s="676"/>
      <c r="P666" s="676"/>
      <c r="Q666" s="676"/>
      <c r="R666" s="822"/>
      <c r="S666" s="822"/>
      <c r="T666" s="822"/>
      <c r="U666" s="822"/>
      <c r="V666" s="676"/>
      <c r="Z666" s="667"/>
    </row>
    <row r="667" spans="1:26" x14ac:dyDescent="0.2">
      <c r="A667" s="675"/>
      <c r="B667" s="675"/>
      <c r="C667" s="675"/>
      <c r="D667" s="675"/>
      <c r="E667" s="675"/>
      <c r="F667" s="681"/>
      <c r="G667" s="682"/>
      <c r="H667" s="683"/>
      <c r="I667" s="684"/>
      <c r="J667" s="683"/>
      <c r="K667" s="683"/>
      <c r="L667" s="683"/>
      <c r="M667" s="683"/>
      <c r="N667" s="676"/>
      <c r="O667" s="676"/>
      <c r="P667" s="676"/>
      <c r="Q667" s="676"/>
      <c r="R667" s="822"/>
      <c r="S667" s="822"/>
      <c r="T667" s="822"/>
      <c r="U667" s="822"/>
      <c r="V667" s="676"/>
      <c r="Z667" s="667"/>
    </row>
    <row r="668" spans="1:26" x14ac:dyDescent="0.2">
      <c r="A668" s="675"/>
      <c r="B668" s="675"/>
      <c r="C668" s="675"/>
      <c r="D668" s="675"/>
      <c r="E668" s="675"/>
      <c r="F668" s="681"/>
      <c r="G668" s="682"/>
      <c r="H668" s="683"/>
      <c r="I668" s="684"/>
      <c r="J668" s="683"/>
      <c r="K668" s="683"/>
      <c r="L668" s="683"/>
      <c r="M668" s="683"/>
      <c r="N668" s="676"/>
      <c r="O668" s="676"/>
      <c r="P668" s="676"/>
      <c r="Q668" s="676"/>
      <c r="R668" s="822"/>
      <c r="S668" s="822"/>
      <c r="T668" s="822"/>
      <c r="U668" s="822"/>
      <c r="V668" s="676"/>
      <c r="Z668" s="667"/>
    </row>
    <row r="669" spans="1:26" x14ac:dyDescent="0.2">
      <c r="A669" s="675"/>
      <c r="B669" s="675"/>
      <c r="C669" s="675"/>
      <c r="D669" s="675"/>
      <c r="E669" s="675"/>
      <c r="F669" s="681"/>
      <c r="G669" s="682"/>
      <c r="H669" s="683"/>
      <c r="I669" s="684"/>
      <c r="J669" s="683"/>
      <c r="K669" s="683"/>
      <c r="L669" s="683"/>
      <c r="M669" s="683"/>
      <c r="N669" s="676"/>
      <c r="O669" s="676"/>
      <c r="P669" s="676"/>
      <c r="Q669" s="676"/>
      <c r="R669" s="822"/>
      <c r="S669" s="822"/>
      <c r="T669" s="822"/>
      <c r="U669" s="822"/>
      <c r="V669" s="676"/>
      <c r="Z669" s="667"/>
    </row>
    <row r="670" spans="1:26" x14ac:dyDescent="0.2">
      <c r="A670" s="675"/>
      <c r="B670" s="675"/>
      <c r="C670" s="675"/>
      <c r="D670" s="675"/>
      <c r="E670" s="675"/>
      <c r="F670" s="681"/>
      <c r="G670" s="682"/>
      <c r="H670" s="683"/>
      <c r="I670" s="684"/>
      <c r="J670" s="683"/>
      <c r="K670" s="683"/>
      <c r="L670" s="683"/>
      <c r="M670" s="683"/>
      <c r="N670" s="676"/>
      <c r="O670" s="676"/>
      <c r="P670" s="676"/>
      <c r="Q670" s="676"/>
      <c r="R670" s="822"/>
      <c r="S670" s="822"/>
      <c r="T670" s="822"/>
      <c r="U670" s="822"/>
      <c r="V670" s="676"/>
      <c r="Z670" s="667"/>
    </row>
    <row r="671" spans="1:26" x14ac:dyDescent="0.2">
      <c r="A671" s="675"/>
      <c r="B671" s="675"/>
      <c r="C671" s="675"/>
      <c r="D671" s="675"/>
      <c r="E671" s="675"/>
      <c r="F671" s="681"/>
      <c r="G671" s="682"/>
      <c r="H671" s="683"/>
      <c r="I671" s="684"/>
      <c r="J671" s="683"/>
      <c r="K671" s="683"/>
      <c r="L671" s="683"/>
      <c r="M671" s="683"/>
      <c r="N671" s="676"/>
      <c r="O671" s="676"/>
      <c r="P671" s="676"/>
      <c r="Q671" s="676"/>
      <c r="R671" s="822"/>
      <c r="S671" s="822"/>
      <c r="T671" s="822"/>
      <c r="U671" s="822"/>
      <c r="V671" s="676"/>
      <c r="Z671" s="667"/>
    </row>
    <row r="672" spans="1:26" x14ac:dyDescent="0.2">
      <c r="A672" s="675"/>
      <c r="B672" s="675"/>
      <c r="C672" s="675"/>
      <c r="D672" s="675"/>
      <c r="E672" s="675"/>
      <c r="F672" s="681"/>
      <c r="G672" s="682"/>
      <c r="H672" s="683"/>
      <c r="I672" s="684"/>
      <c r="J672" s="683"/>
      <c r="K672" s="683"/>
      <c r="L672" s="683"/>
      <c r="M672" s="683"/>
      <c r="N672" s="676"/>
      <c r="O672" s="676"/>
      <c r="P672" s="676"/>
      <c r="Q672" s="676"/>
      <c r="R672" s="822"/>
      <c r="S672" s="822"/>
      <c r="T672" s="822"/>
      <c r="U672" s="822"/>
      <c r="V672" s="676"/>
      <c r="Z672" s="667"/>
    </row>
    <row r="673" spans="1:26" x14ac:dyDescent="0.2">
      <c r="A673" s="675"/>
      <c r="B673" s="675"/>
      <c r="C673" s="675"/>
      <c r="D673" s="675"/>
      <c r="E673" s="675"/>
      <c r="F673" s="681"/>
      <c r="G673" s="682"/>
      <c r="H673" s="683"/>
      <c r="I673" s="684"/>
      <c r="J673" s="683"/>
      <c r="K673" s="683"/>
      <c r="L673" s="683"/>
      <c r="M673" s="683"/>
      <c r="N673" s="676"/>
      <c r="O673" s="676"/>
      <c r="P673" s="676"/>
      <c r="Q673" s="676"/>
      <c r="R673" s="822"/>
      <c r="S673" s="822"/>
      <c r="T673" s="822"/>
      <c r="U673" s="822"/>
      <c r="V673" s="676"/>
      <c r="Z673" s="667"/>
    </row>
    <row r="674" spans="1:26" x14ac:dyDescent="0.2">
      <c r="A674" s="675"/>
      <c r="B674" s="675"/>
      <c r="C674" s="675"/>
      <c r="D674" s="675"/>
      <c r="E674" s="675"/>
      <c r="F674" s="681"/>
      <c r="G674" s="682"/>
      <c r="H674" s="683"/>
      <c r="I674" s="684"/>
      <c r="J674" s="683"/>
      <c r="K674" s="683"/>
      <c r="L674" s="683"/>
      <c r="M674" s="683"/>
      <c r="N674" s="676"/>
      <c r="O674" s="676"/>
      <c r="P674" s="676"/>
      <c r="Q674" s="676"/>
      <c r="R674" s="822"/>
      <c r="S674" s="822"/>
      <c r="T674" s="822"/>
      <c r="U674" s="822"/>
      <c r="V674" s="676"/>
      <c r="Z674" s="667"/>
    </row>
    <row r="675" spans="1:26" x14ac:dyDescent="0.2">
      <c r="A675" s="675"/>
      <c r="B675" s="675"/>
      <c r="C675" s="675"/>
      <c r="D675" s="675"/>
      <c r="E675" s="675"/>
      <c r="F675" s="681"/>
      <c r="G675" s="682"/>
      <c r="H675" s="683"/>
      <c r="I675" s="684"/>
      <c r="J675" s="683"/>
      <c r="K675" s="683"/>
      <c r="L675" s="683"/>
      <c r="M675" s="683"/>
      <c r="N675" s="676"/>
      <c r="O675" s="676"/>
      <c r="P675" s="676"/>
      <c r="Q675" s="676"/>
      <c r="R675" s="822"/>
      <c r="S675" s="822"/>
      <c r="T675" s="822"/>
      <c r="U675" s="822"/>
      <c r="V675" s="676"/>
      <c r="Z675" s="667"/>
    </row>
    <row r="676" spans="1:26" x14ac:dyDescent="0.2">
      <c r="A676" s="675"/>
      <c r="B676" s="675"/>
      <c r="C676" s="675"/>
      <c r="D676" s="675"/>
      <c r="E676" s="675"/>
      <c r="F676" s="681"/>
      <c r="G676" s="682"/>
      <c r="H676" s="683"/>
      <c r="I676" s="684"/>
      <c r="J676" s="683"/>
      <c r="K676" s="683"/>
      <c r="L676" s="683"/>
      <c r="M676" s="683"/>
      <c r="N676" s="676"/>
      <c r="O676" s="676"/>
      <c r="P676" s="676"/>
      <c r="Q676" s="676"/>
      <c r="R676" s="822"/>
      <c r="S676" s="822"/>
      <c r="T676" s="822"/>
      <c r="U676" s="822"/>
      <c r="V676" s="676"/>
      <c r="Z676" s="667"/>
    </row>
    <row r="677" spans="1:26" x14ac:dyDescent="0.2">
      <c r="A677" s="675"/>
      <c r="B677" s="675"/>
      <c r="C677" s="675"/>
      <c r="D677" s="675"/>
      <c r="E677" s="675"/>
      <c r="F677" s="681"/>
      <c r="G677" s="682"/>
      <c r="H677" s="683"/>
      <c r="I677" s="684"/>
      <c r="J677" s="683"/>
      <c r="K677" s="683"/>
      <c r="L677" s="683"/>
      <c r="M677" s="683"/>
      <c r="N677" s="676"/>
      <c r="O677" s="676"/>
      <c r="P677" s="676"/>
      <c r="Q677" s="676"/>
      <c r="R677" s="822"/>
      <c r="S677" s="822"/>
      <c r="T677" s="822"/>
      <c r="U677" s="822"/>
      <c r="V677" s="676"/>
      <c r="Z677" s="667"/>
    </row>
    <row r="678" spans="1:26" x14ac:dyDescent="0.2">
      <c r="A678" s="675"/>
      <c r="B678" s="675"/>
      <c r="C678" s="675"/>
      <c r="D678" s="675"/>
      <c r="E678" s="675"/>
      <c r="F678" s="681"/>
      <c r="G678" s="682"/>
      <c r="H678" s="683"/>
      <c r="I678" s="684"/>
      <c r="J678" s="683"/>
      <c r="K678" s="683"/>
      <c r="L678" s="683"/>
      <c r="M678" s="683"/>
      <c r="N678" s="676"/>
      <c r="O678" s="676"/>
      <c r="P678" s="676"/>
      <c r="Q678" s="676"/>
      <c r="R678" s="822"/>
      <c r="S678" s="822"/>
      <c r="T678" s="822"/>
      <c r="U678" s="822"/>
      <c r="V678" s="676"/>
      <c r="Z678" s="667"/>
    </row>
    <row r="679" spans="1:26" x14ac:dyDescent="0.2">
      <c r="A679" s="675"/>
      <c r="B679" s="675"/>
      <c r="C679" s="675"/>
      <c r="D679" s="675"/>
      <c r="E679" s="675"/>
      <c r="F679" s="681"/>
      <c r="G679" s="682"/>
      <c r="H679" s="683"/>
      <c r="I679" s="684"/>
      <c r="J679" s="683"/>
      <c r="K679" s="683"/>
      <c r="L679" s="683"/>
      <c r="M679" s="683"/>
      <c r="N679" s="676"/>
      <c r="O679" s="676"/>
      <c r="P679" s="676"/>
      <c r="Q679" s="676"/>
      <c r="R679" s="822"/>
      <c r="S679" s="822"/>
      <c r="T679" s="822"/>
      <c r="U679" s="822"/>
      <c r="V679" s="676"/>
      <c r="Z679" s="667"/>
    </row>
    <row r="680" spans="1:26" x14ac:dyDescent="0.2">
      <c r="A680" s="675"/>
      <c r="B680" s="675"/>
      <c r="C680" s="675"/>
      <c r="D680" s="675"/>
      <c r="E680" s="675"/>
      <c r="F680" s="681"/>
      <c r="G680" s="682"/>
      <c r="H680" s="683"/>
      <c r="I680" s="684"/>
      <c r="J680" s="683"/>
      <c r="K680" s="683"/>
      <c r="L680" s="683"/>
      <c r="M680" s="683"/>
      <c r="N680" s="676"/>
      <c r="O680" s="676"/>
      <c r="P680" s="676"/>
      <c r="Q680" s="676"/>
      <c r="R680" s="822"/>
      <c r="S680" s="822"/>
      <c r="T680" s="822"/>
      <c r="U680" s="822"/>
      <c r="V680" s="676"/>
      <c r="Z680" s="667"/>
    </row>
    <row r="681" spans="1:26" x14ac:dyDescent="0.2">
      <c r="A681" s="675"/>
      <c r="B681" s="675"/>
      <c r="C681" s="675"/>
      <c r="D681" s="675"/>
      <c r="E681" s="675"/>
      <c r="F681" s="681"/>
      <c r="G681" s="682"/>
      <c r="H681" s="683"/>
      <c r="I681" s="684"/>
      <c r="J681" s="683"/>
      <c r="K681" s="683"/>
      <c r="L681" s="683"/>
      <c r="M681" s="683"/>
      <c r="N681" s="676"/>
      <c r="O681" s="676"/>
      <c r="P681" s="676"/>
      <c r="Q681" s="676"/>
      <c r="R681" s="822"/>
      <c r="S681" s="822"/>
      <c r="T681" s="822"/>
      <c r="U681" s="822"/>
      <c r="V681" s="676"/>
      <c r="Z681" s="667"/>
    </row>
    <row r="682" spans="1:26" x14ac:dyDescent="0.2">
      <c r="A682" s="675"/>
      <c r="B682" s="675"/>
      <c r="C682" s="675"/>
      <c r="D682" s="675"/>
      <c r="E682" s="675"/>
      <c r="F682" s="681"/>
      <c r="G682" s="682"/>
      <c r="H682" s="683"/>
      <c r="I682" s="684"/>
      <c r="J682" s="683"/>
      <c r="K682" s="683"/>
      <c r="L682" s="683"/>
      <c r="M682" s="683"/>
      <c r="N682" s="676"/>
      <c r="O682" s="676"/>
      <c r="P682" s="676"/>
      <c r="Q682" s="676"/>
      <c r="R682" s="822"/>
      <c r="S682" s="822"/>
      <c r="T682" s="822"/>
      <c r="U682" s="822"/>
      <c r="V682" s="676"/>
      <c r="Z682" s="667"/>
    </row>
    <row r="683" spans="1:26" x14ac:dyDescent="0.2">
      <c r="A683" s="675"/>
      <c r="B683" s="675"/>
      <c r="C683" s="675"/>
      <c r="D683" s="675"/>
      <c r="E683" s="675"/>
      <c r="F683" s="681"/>
      <c r="G683" s="682"/>
      <c r="H683" s="683"/>
      <c r="I683" s="684"/>
      <c r="J683" s="683"/>
      <c r="K683" s="683"/>
      <c r="L683" s="683"/>
      <c r="M683" s="683"/>
      <c r="N683" s="676"/>
      <c r="O683" s="676"/>
      <c r="P683" s="676"/>
      <c r="Q683" s="676"/>
      <c r="R683" s="822"/>
      <c r="S683" s="822"/>
      <c r="T683" s="822"/>
      <c r="U683" s="822"/>
      <c r="V683" s="676"/>
      <c r="Z683" s="667"/>
    </row>
    <row r="684" spans="1:26" x14ac:dyDescent="0.2">
      <c r="A684" s="675"/>
      <c r="B684" s="675"/>
      <c r="C684" s="675"/>
      <c r="D684" s="675"/>
      <c r="E684" s="675"/>
      <c r="F684" s="681"/>
      <c r="G684" s="682"/>
      <c r="H684" s="683"/>
      <c r="I684" s="684"/>
      <c r="J684" s="683"/>
      <c r="K684" s="683"/>
      <c r="L684" s="683"/>
      <c r="M684" s="683"/>
      <c r="N684" s="676"/>
      <c r="O684" s="676"/>
      <c r="P684" s="676"/>
      <c r="Q684" s="676"/>
      <c r="R684" s="822"/>
      <c r="S684" s="822"/>
      <c r="T684" s="822"/>
      <c r="U684" s="822"/>
      <c r="V684" s="676"/>
      <c r="Z684" s="667"/>
    </row>
    <row r="685" spans="1:26" x14ac:dyDescent="0.2">
      <c r="A685" s="675"/>
      <c r="B685" s="675"/>
      <c r="C685" s="675"/>
      <c r="D685" s="675"/>
      <c r="E685" s="675"/>
      <c r="F685" s="681"/>
      <c r="G685" s="682"/>
      <c r="H685" s="683"/>
      <c r="I685" s="684"/>
      <c r="J685" s="683"/>
      <c r="K685" s="683"/>
      <c r="L685" s="683"/>
      <c r="M685" s="683"/>
      <c r="N685" s="676"/>
      <c r="O685" s="676"/>
      <c r="P685" s="676"/>
      <c r="Q685" s="676"/>
      <c r="R685" s="822"/>
      <c r="S685" s="822"/>
      <c r="T685" s="822"/>
      <c r="U685" s="822"/>
      <c r="V685" s="676"/>
      <c r="Z685" s="667"/>
    </row>
    <row r="686" spans="1:26" x14ac:dyDescent="0.2">
      <c r="A686" s="675"/>
      <c r="B686" s="675"/>
      <c r="C686" s="675"/>
      <c r="D686" s="675"/>
      <c r="E686" s="675"/>
      <c r="F686" s="681"/>
      <c r="G686" s="682"/>
      <c r="H686" s="683"/>
      <c r="I686" s="684"/>
      <c r="J686" s="683"/>
      <c r="K686" s="683"/>
      <c r="L686" s="683"/>
      <c r="M686" s="683"/>
      <c r="N686" s="676"/>
      <c r="O686" s="676"/>
      <c r="P686" s="676"/>
      <c r="Q686" s="676"/>
      <c r="R686" s="822"/>
      <c r="S686" s="822"/>
      <c r="T686" s="822"/>
      <c r="U686" s="822"/>
      <c r="V686" s="676"/>
      <c r="Z686" s="667"/>
    </row>
    <row r="687" spans="1:26" x14ac:dyDescent="0.2">
      <c r="A687" s="675"/>
      <c r="B687" s="675"/>
      <c r="C687" s="675"/>
      <c r="D687" s="675"/>
      <c r="E687" s="675"/>
      <c r="F687" s="681"/>
      <c r="G687" s="682"/>
      <c r="H687" s="683"/>
      <c r="I687" s="684"/>
      <c r="J687" s="683"/>
      <c r="K687" s="683"/>
      <c r="L687" s="683"/>
      <c r="M687" s="683"/>
      <c r="N687" s="676"/>
      <c r="O687" s="676"/>
      <c r="P687" s="676"/>
      <c r="Q687" s="676"/>
      <c r="R687" s="822"/>
      <c r="S687" s="822"/>
      <c r="T687" s="822"/>
      <c r="U687" s="822"/>
      <c r="V687" s="676"/>
      <c r="Z687" s="667"/>
    </row>
    <row r="688" spans="1:26" x14ac:dyDescent="0.2">
      <c r="A688" s="675"/>
      <c r="B688" s="675"/>
      <c r="C688" s="675"/>
      <c r="D688" s="675"/>
      <c r="E688" s="675"/>
      <c r="F688" s="681"/>
      <c r="G688" s="682"/>
      <c r="H688" s="683"/>
      <c r="I688" s="684"/>
      <c r="J688" s="683"/>
      <c r="K688" s="683"/>
      <c r="L688" s="683"/>
      <c r="M688" s="683"/>
      <c r="N688" s="676"/>
      <c r="O688" s="676"/>
      <c r="P688" s="676"/>
      <c r="Q688" s="676"/>
      <c r="R688" s="822"/>
      <c r="S688" s="822"/>
      <c r="T688" s="822"/>
      <c r="U688" s="822"/>
      <c r="V688" s="676"/>
      <c r="Z688" s="667"/>
    </row>
    <row r="689" spans="1:26" x14ac:dyDescent="0.2">
      <c r="A689" s="675"/>
      <c r="B689" s="675"/>
      <c r="C689" s="675"/>
      <c r="D689" s="675"/>
      <c r="E689" s="675"/>
      <c r="F689" s="681"/>
      <c r="G689" s="682"/>
      <c r="H689" s="683"/>
      <c r="I689" s="684"/>
      <c r="J689" s="683"/>
      <c r="K689" s="683"/>
      <c r="L689" s="683"/>
      <c r="M689" s="683"/>
      <c r="N689" s="676"/>
      <c r="O689" s="676"/>
      <c r="P689" s="676"/>
      <c r="Q689" s="676"/>
      <c r="R689" s="822"/>
      <c r="S689" s="822"/>
      <c r="T689" s="822"/>
      <c r="U689" s="822"/>
      <c r="V689" s="676"/>
      <c r="Z689" s="667"/>
    </row>
    <row r="690" spans="1:26" x14ac:dyDescent="0.2">
      <c r="A690" s="675"/>
      <c r="B690" s="675"/>
      <c r="C690" s="675"/>
      <c r="D690" s="675"/>
      <c r="E690" s="675"/>
      <c r="F690" s="681"/>
      <c r="G690" s="682"/>
      <c r="H690" s="683"/>
      <c r="I690" s="684"/>
      <c r="J690" s="683"/>
      <c r="K690" s="683"/>
      <c r="L690" s="683"/>
      <c r="M690" s="683"/>
      <c r="N690" s="676"/>
      <c r="O690" s="676"/>
      <c r="P690" s="676"/>
      <c r="Q690" s="676"/>
      <c r="R690" s="822"/>
      <c r="S690" s="822"/>
      <c r="T690" s="822"/>
      <c r="U690" s="822"/>
      <c r="V690" s="676"/>
      <c r="Z690" s="667"/>
    </row>
    <row r="691" spans="1:26" x14ac:dyDescent="0.2">
      <c r="A691" s="675"/>
      <c r="B691" s="675"/>
      <c r="C691" s="675"/>
      <c r="D691" s="675"/>
      <c r="E691" s="675"/>
      <c r="F691" s="681"/>
      <c r="G691" s="682"/>
      <c r="H691" s="683"/>
      <c r="I691" s="684"/>
      <c r="J691" s="683"/>
      <c r="K691" s="683"/>
      <c r="L691" s="683"/>
      <c r="M691" s="683"/>
      <c r="N691" s="676"/>
      <c r="O691" s="676"/>
      <c r="P691" s="676"/>
      <c r="Q691" s="676"/>
      <c r="R691" s="822"/>
      <c r="S691" s="822"/>
      <c r="T691" s="822"/>
      <c r="U691" s="822"/>
      <c r="V691" s="676"/>
      <c r="Z691" s="667"/>
    </row>
    <row r="692" spans="1:26" x14ac:dyDescent="0.2">
      <c r="A692" s="675"/>
      <c r="B692" s="675"/>
      <c r="C692" s="675"/>
      <c r="D692" s="675"/>
      <c r="E692" s="675"/>
      <c r="F692" s="681"/>
      <c r="G692" s="682"/>
      <c r="H692" s="683"/>
      <c r="I692" s="684"/>
      <c r="J692" s="683"/>
      <c r="K692" s="683"/>
      <c r="L692" s="683"/>
      <c r="M692" s="683"/>
      <c r="N692" s="676"/>
      <c r="O692" s="676"/>
      <c r="P692" s="676"/>
      <c r="Q692" s="676"/>
      <c r="R692" s="822"/>
      <c r="S692" s="822"/>
      <c r="T692" s="822"/>
      <c r="U692" s="822"/>
      <c r="V692" s="676"/>
      <c r="Z692" s="667"/>
    </row>
    <row r="693" spans="1:26" x14ac:dyDescent="0.2">
      <c r="A693" s="675"/>
      <c r="B693" s="675"/>
      <c r="C693" s="675"/>
      <c r="D693" s="675"/>
      <c r="E693" s="675"/>
      <c r="F693" s="681"/>
      <c r="G693" s="682"/>
      <c r="H693" s="683"/>
      <c r="I693" s="684"/>
      <c r="J693" s="683"/>
      <c r="K693" s="683"/>
      <c r="L693" s="683"/>
      <c r="M693" s="683"/>
      <c r="N693" s="676"/>
      <c r="O693" s="676"/>
      <c r="P693" s="676"/>
      <c r="Q693" s="676"/>
      <c r="R693" s="822"/>
      <c r="S693" s="822"/>
      <c r="T693" s="822"/>
      <c r="U693" s="822"/>
      <c r="V693" s="676"/>
      <c r="Z693" s="667"/>
    </row>
    <row r="694" spans="1:26" x14ac:dyDescent="0.2">
      <c r="A694" s="675"/>
      <c r="B694" s="675"/>
      <c r="C694" s="675"/>
      <c r="D694" s="675"/>
      <c r="E694" s="675"/>
      <c r="F694" s="681"/>
      <c r="G694" s="682"/>
      <c r="H694" s="683"/>
      <c r="I694" s="684"/>
      <c r="J694" s="683"/>
      <c r="K694" s="683"/>
      <c r="L694" s="683"/>
      <c r="M694" s="683"/>
      <c r="N694" s="676"/>
      <c r="O694" s="676"/>
      <c r="P694" s="676"/>
      <c r="Q694" s="676"/>
      <c r="R694" s="822"/>
      <c r="S694" s="822"/>
      <c r="T694" s="822"/>
      <c r="U694" s="822"/>
      <c r="V694" s="676"/>
      <c r="Z694" s="667"/>
    </row>
    <row r="695" spans="1:26" x14ac:dyDescent="0.2">
      <c r="A695" s="675"/>
      <c r="B695" s="675"/>
      <c r="C695" s="675"/>
      <c r="D695" s="675"/>
      <c r="E695" s="675"/>
      <c r="F695" s="681"/>
      <c r="G695" s="682"/>
      <c r="H695" s="683"/>
      <c r="I695" s="684"/>
      <c r="J695" s="683"/>
      <c r="K695" s="683"/>
      <c r="L695" s="683"/>
      <c r="M695" s="683"/>
      <c r="N695" s="676"/>
      <c r="O695" s="676"/>
      <c r="P695" s="676"/>
      <c r="Q695" s="676"/>
      <c r="R695" s="822"/>
      <c r="S695" s="822"/>
      <c r="T695" s="822"/>
      <c r="U695" s="822"/>
      <c r="V695" s="676"/>
      <c r="Z695" s="667"/>
    </row>
    <row r="696" spans="1:26" x14ac:dyDescent="0.2">
      <c r="A696" s="675"/>
      <c r="B696" s="675"/>
      <c r="C696" s="675"/>
      <c r="D696" s="675"/>
      <c r="E696" s="675"/>
      <c r="F696" s="681"/>
      <c r="G696" s="682"/>
      <c r="H696" s="683"/>
      <c r="I696" s="684"/>
      <c r="J696" s="683"/>
      <c r="K696" s="683"/>
      <c r="L696" s="683"/>
      <c r="M696" s="683"/>
      <c r="N696" s="676"/>
      <c r="O696" s="676"/>
      <c r="P696" s="676"/>
      <c r="Q696" s="676"/>
      <c r="R696" s="822"/>
      <c r="S696" s="822"/>
      <c r="T696" s="822"/>
      <c r="U696" s="822"/>
      <c r="V696" s="676"/>
      <c r="Z696" s="667"/>
    </row>
    <row r="697" spans="1:26" x14ac:dyDescent="0.2">
      <c r="A697" s="675"/>
      <c r="B697" s="675"/>
      <c r="C697" s="675"/>
      <c r="D697" s="675"/>
      <c r="E697" s="675"/>
      <c r="F697" s="681"/>
      <c r="G697" s="682"/>
      <c r="H697" s="683"/>
      <c r="I697" s="684"/>
      <c r="J697" s="683"/>
      <c r="K697" s="683"/>
      <c r="L697" s="683"/>
      <c r="M697" s="683"/>
      <c r="N697" s="676"/>
      <c r="O697" s="676"/>
      <c r="P697" s="676"/>
      <c r="Q697" s="676"/>
      <c r="R697" s="822"/>
      <c r="S697" s="822"/>
      <c r="T697" s="822"/>
      <c r="U697" s="822"/>
      <c r="V697" s="676"/>
      <c r="Z697" s="667"/>
    </row>
    <row r="698" spans="1:26" x14ac:dyDescent="0.2">
      <c r="A698" s="675"/>
      <c r="B698" s="675"/>
      <c r="C698" s="675"/>
      <c r="D698" s="675"/>
      <c r="E698" s="675"/>
      <c r="F698" s="681"/>
      <c r="G698" s="682"/>
      <c r="H698" s="683"/>
      <c r="I698" s="684"/>
      <c r="J698" s="683"/>
      <c r="K698" s="683"/>
      <c r="L698" s="683"/>
      <c r="M698" s="683"/>
      <c r="N698" s="676"/>
      <c r="O698" s="676"/>
      <c r="P698" s="676"/>
      <c r="Q698" s="676"/>
      <c r="R698" s="822"/>
      <c r="S698" s="822"/>
      <c r="T698" s="822"/>
      <c r="U698" s="822"/>
      <c r="V698" s="676"/>
      <c r="Z698" s="667"/>
    </row>
    <row r="699" spans="1:26" x14ac:dyDescent="0.2">
      <c r="A699" s="675"/>
      <c r="B699" s="675"/>
      <c r="C699" s="675"/>
      <c r="D699" s="675"/>
      <c r="E699" s="675"/>
      <c r="F699" s="681"/>
      <c r="G699" s="682"/>
      <c r="H699" s="683"/>
      <c r="I699" s="684"/>
      <c r="J699" s="683"/>
      <c r="K699" s="683"/>
      <c r="L699" s="683"/>
      <c r="M699" s="683"/>
      <c r="N699" s="676"/>
      <c r="O699" s="676"/>
      <c r="P699" s="676"/>
      <c r="Q699" s="676"/>
      <c r="R699" s="822"/>
      <c r="S699" s="822"/>
      <c r="T699" s="822"/>
      <c r="U699" s="822"/>
      <c r="V699" s="676"/>
      <c r="Z699" s="667"/>
    </row>
    <row r="700" spans="1:26" x14ac:dyDescent="0.2">
      <c r="A700" s="675"/>
      <c r="B700" s="675"/>
      <c r="C700" s="675"/>
      <c r="D700" s="675"/>
      <c r="E700" s="675"/>
      <c r="F700" s="681"/>
      <c r="G700" s="682"/>
      <c r="H700" s="683"/>
      <c r="I700" s="684"/>
      <c r="J700" s="683"/>
      <c r="K700" s="683"/>
      <c r="L700" s="683"/>
      <c r="M700" s="683"/>
      <c r="N700" s="676"/>
      <c r="O700" s="676"/>
      <c r="P700" s="676"/>
      <c r="Q700" s="676"/>
      <c r="R700" s="822"/>
      <c r="S700" s="822"/>
      <c r="T700" s="822"/>
      <c r="U700" s="822"/>
      <c r="V700" s="676"/>
      <c r="Z700" s="667"/>
    </row>
    <row r="701" spans="1:26" x14ac:dyDescent="0.2">
      <c r="A701" s="675"/>
      <c r="B701" s="675"/>
      <c r="C701" s="675"/>
      <c r="D701" s="675"/>
      <c r="E701" s="675"/>
      <c r="F701" s="681"/>
      <c r="G701" s="682"/>
      <c r="H701" s="683"/>
      <c r="I701" s="684"/>
      <c r="J701" s="683"/>
      <c r="K701" s="683"/>
      <c r="L701" s="683"/>
      <c r="M701" s="683"/>
      <c r="N701" s="676"/>
      <c r="O701" s="676"/>
      <c r="P701" s="676"/>
      <c r="Q701" s="676"/>
      <c r="R701" s="822"/>
      <c r="S701" s="822"/>
      <c r="T701" s="822"/>
      <c r="U701" s="822"/>
      <c r="V701" s="676"/>
      <c r="Z701" s="667"/>
    </row>
    <row r="702" spans="1:26" x14ac:dyDescent="0.2">
      <c r="A702" s="675"/>
      <c r="B702" s="675"/>
      <c r="C702" s="675"/>
      <c r="D702" s="675"/>
      <c r="E702" s="675"/>
      <c r="F702" s="681"/>
      <c r="G702" s="682"/>
      <c r="H702" s="683"/>
      <c r="I702" s="684"/>
      <c r="J702" s="683"/>
      <c r="K702" s="683"/>
      <c r="L702" s="683"/>
      <c r="M702" s="683"/>
      <c r="N702" s="676"/>
      <c r="O702" s="676"/>
      <c r="P702" s="676"/>
      <c r="Q702" s="676"/>
      <c r="R702" s="822"/>
      <c r="S702" s="822"/>
      <c r="T702" s="822"/>
      <c r="U702" s="822"/>
      <c r="V702" s="676"/>
      <c r="Z702" s="667"/>
    </row>
    <row r="703" spans="1:26" x14ac:dyDescent="0.2">
      <c r="A703" s="675"/>
      <c r="B703" s="675"/>
      <c r="C703" s="675"/>
      <c r="D703" s="675"/>
      <c r="E703" s="675"/>
      <c r="F703" s="681"/>
      <c r="G703" s="682"/>
      <c r="H703" s="683"/>
      <c r="I703" s="684"/>
      <c r="J703" s="683"/>
      <c r="K703" s="683"/>
      <c r="L703" s="683"/>
      <c r="M703" s="683"/>
      <c r="N703" s="676"/>
      <c r="O703" s="676"/>
      <c r="P703" s="676"/>
      <c r="Q703" s="676"/>
      <c r="R703" s="822"/>
      <c r="S703" s="822"/>
      <c r="T703" s="822"/>
      <c r="U703" s="822"/>
      <c r="V703" s="676"/>
      <c r="Z703" s="667"/>
    </row>
    <row r="704" spans="1:26" x14ac:dyDescent="0.2">
      <c r="A704" s="675"/>
      <c r="B704" s="675"/>
      <c r="C704" s="675"/>
      <c r="D704" s="675"/>
      <c r="E704" s="675"/>
      <c r="F704" s="681"/>
      <c r="G704" s="682"/>
      <c r="H704" s="683"/>
      <c r="I704" s="684"/>
      <c r="J704" s="683"/>
      <c r="K704" s="683"/>
      <c r="L704" s="683"/>
      <c r="M704" s="683"/>
      <c r="N704" s="676"/>
      <c r="O704" s="676"/>
      <c r="P704" s="676"/>
      <c r="Q704" s="676"/>
      <c r="R704" s="822"/>
      <c r="S704" s="822"/>
      <c r="T704" s="822"/>
      <c r="U704" s="822"/>
      <c r="V704" s="676"/>
      <c r="Z704" s="667"/>
    </row>
    <row r="705" spans="1:26" x14ac:dyDescent="0.2">
      <c r="A705" s="675"/>
      <c r="B705" s="675"/>
      <c r="C705" s="675"/>
      <c r="D705" s="675"/>
      <c r="E705" s="675"/>
      <c r="F705" s="681"/>
      <c r="G705" s="682"/>
      <c r="H705" s="683"/>
      <c r="I705" s="684"/>
      <c r="J705" s="683"/>
      <c r="K705" s="683"/>
      <c r="L705" s="683"/>
      <c r="M705" s="683"/>
      <c r="N705" s="676"/>
      <c r="O705" s="676"/>
      <c r="P705" s="676"/>
      <c r="Q705" s="676"/>
      <c r="R705" s="822"/>
      <c r="S705" s="822"/>
      <c r="T705" s="822"/>
      <c r="U705" s="822"/>
      <c r="V705" s="676"/>
      <c r="Z705" s="667"/>
    </row>
    <row r="706" spans="1:26" x14ac:dyDescent="0.2">
      <c r="A706" s="675"/>
      <c r="B706" s="675"/>
      <c r="C706" s="675"/>
      <c r="D706" s="675"/>
      <c r="E706" s="675"/>
      <c r="F706" s="681"/>
      <c r="G706" s="682"/>
      <c r="H706" s="683"/>
      <c r="I706" s="684"/>
      <c r="J706" s="683"/>
      <c r="K706" s="683"/>
      <c r="L706" s="683"/>
      <c r="M706" s="683"/>
      <c r="N706" s="676"/>
      <c r="O706" s="676"/>
      <c r="P706" s="676"/>
      <c r="Q706" s="676"/>
      <c r="R706" s="822"/>
      <c r="S706" s="822"/>
      <c r="T706" s="822"/>
      <c r="U706" s="822"/>
      <c r="V706" s="676"/>
      <c r="Z706" s="667"/>
    </row>
    <row r="707" spans="1:26" x14ac:dyDescent="0.2">
      <c r="A707" s="675"/>
      <c r="B707" s="675"/>
      <c r="C707" s="675"/>
      <c r="D707" s="675"/>
      <c r="E707" s="675"/>
      <c r="F707" s="681"/>
      <c r="G707" s="682"/>
      <c r="H707" s="683"/>
      <c r="I707" s="684"/>
      <c r="J707" s="683"/>
      <c r="K707" s="683"/>
      <c r="L707" s="683"/>
      <c r="M707" s="683"/>
      <c r="N707" s="676"/>
      <c r="O707" s="676"/>
      <c r="P707" s="676"/>
      <c r="Q707" s="676"/>
      <c r="R707" s="822"/>
      <c r="S707" s="822"/>
      <c r="T707" s="822"/>
      <c r="U707" s="822"/>
      <c r="V707" s="676"/>
      <c r="Z707" s="667"/>
    </row>
    <row r="708" spans="1:26" x14ac:dyDescent="0.2">
      <c r="A708" s="675"/>
      <c r="B708" s="675"/>
      <c r="C708" s="675"/>
      <c r="D708" s="675"/>
      <c r="E708" s="675"/>
      <c r="F708" s="681"/>
      <c r="G708" s="682"/>
      <c r="H708" s="683"/>
      <c r="I708" s="684"/>
      <c r="J708" s="683"/>
      <c r="K708" s="683"/>
      <c r="L708" s="683"/>
      <c r="M708" s="683"/>
      <c r="N708" s="676"/>
      <c r="O708" s="676"/>
      <c r="P708" s="676"/>
      <c r="Q708" s="676"/>
      <c r="R708" s="822"/>
      <c r="S708" s="822"/>
      <c r="T708" s="822"/>
      <c r="U708" s="822"/>
      <c r="V708" s="676"/>
      <c r="Z708" s="667"/>
    </row>
    <row r="709" spans="1:26" x14ac:dyDescent="0.2">
      <c r="A709" s="675"/>
      <c r="B709" s="675"/>
      <c r="C709" s="675"/>
      <c r="D709" s="675"/>
      <c r="E709" s="675"/>
      <c r="F709" s="681"/>
      <c r="G709" s="682"/>
      <c r="H709" s="683"/>
      <c r="I709" s="684"/>
      <c r="J709" s="683"/>
      <c r="K709" s="683"/>
      <c r="L709" s="683"/>
      <c r="M709" s="683"/>
      <c r="N709" s="676"/>
      <c r="O709" s="676"/>
      <c r="P709" s="676"/>
      <c r="Q709" s="676"/>
      <c r="R709" s="822"/>
      <c r="S709" s="822"/>
      <c r="T709" s="822"/>
      <c r="U709" s="822"/>
      <c r="V709" s="676"/>
      <c r="Z709" s="667"/>
    </row>
    <row r="710" spans="1:26" x14ac:dyDescent="0.2">
      <c r="A710" s="675"/>
      <c r="B710" s="675"/>
      <c r="C710" s="675"/>
      <c r="D710" s="675"/>
      <c r="E710" s="675"/>
      <c r="F710" s="681"/>
      <c r="G710" s="682"/>
      <c r="H710" s="683"/>
      <c r="I710" s="684"/>
      <c r="J710" s="683"/>
      <c r="K710" s="683"/>
      <c r="L710" s="683"/>
      <c r="M710" s="683"/>
      <c r="N710" s="676"/>
      <c r="O710" s="676"/>
      <c r="P710" s="676"/>
      <c r="Q710" s="676"/>
      <c r="R710" s="822"/>
      <c r="S710" s="822"/>
      <c r="T710" s="822"/>
      <c r="U710" s="822"/>
      <c r="V710" s="676"/>
      <c r="Z710" s="667"/>
    </row>
    <row r="711" spans="1:26" x14ac:dyDescent="0.2">
      <c r="A711" s="675"/>
      <c r="B711" s="675"/>
      <c r="C711" s="675"/>
      <c r="D711" s="675"/>
      <c r="E711" s="675"/>
      <c r="F711" s="681"/>
      <c r="G711" s="682"/>
      <c r="H711" s="683"/>
      <c r="I711" s="684"/>
      <c r="J711" s="683"/>
      <c r="K711" s="683"/>
      <c r="L711" s="683"/>
      <c r="M711" s="683"/>
      <c r="N711" s="676"/>
      <c r="O711" s="676"/>
      <c r="P711" s="676"/>
      <c r="Q711" s="676"/>
      <c r="R711" s="822"/>
      <c r="S711" s="822"/>
      <c r="T711" s="822"/>
      <c r="U711" s="822"/>
      <c r="V711" s="676"/>
      <c r="Z711" s="667"/>
    </row>
    <row r="712" spans="1:26" x14ac:dyDescent="0.2">
      <c r="A712" s="675"/>
      <c r="B712" s="675"/>
      <c r="C712" s="675"/>
      <c r="D712" s="675"/>
      <c r="E712" s="675"/>
      <c r="F712" s="681"/>
      <c r="G712" s="682"/>
      <c r="H712" s="683"/>
      <c r="I712" s="684"/>
      <c r="J712" s="683"/>
      <c r="K712" s="683"/>
      <c r="L712" s="683"/>
      <c r="M712" s="683"/>
      <c r="N712" s="676"/>
      <c r="O712" s="676"/>
      <c r="P712" s="676"/>
      <c r="Q712" s="676"/>
      <c r="R712" s="822"/>
      <c r="S712" s="822"/>
      <c r="T712" s="822"/>
      <c r="U712" s="822"/>
      <c r="V712" s="676"/>
      <c r="Z712" s="667"/>
    </row>
    <row r="713" spans="1:26" x14ac:dyDescent="0.2">
      <c r="A713" s="675"/>
      <c r="B713" s="675"/>
      <c r="C713" s="675"/>
      <c r="D713" s="675"/>
      <c r="E713" s="675"/>
      <c r="F713" s="681"/>
      <c r="G713" s="682"/>
      <c r="H713" s="683"/>
      <c r="I713" s="684"/>
      <c r="J713" s="683"/>
      <c r="K713" s="683"/>
      <c r="L713" s="683"/>
      <c r="M713" s="683"/>
      <c r="N713" s="676"/>
      <c r="O713" s="676"/>
      <c r="P713" s="676"/>
      <c r="Q713" s="676"/>
      <c r="R713" s="822"/>
      <c r="S713" s="822"/>
      <c r="T713" s="822"/>
      <c r="U713" s="822"/>
      <c r="V713" s="676"/>
      <c r="Z713" s="667"/>
    </row>
    <row r="714" spans="1:26" x14ac:dyDescent="0.2">
      <c r="A714" s="675"/>
      <c r="B714" s="675"/>
      <c r="C714" s="675"/>
      <c r="D714" s="675"/>
      <c r="E714" s="675"/>
      <c r="F714" s="681"/>
      <c r="G714" s="682"/>
      <c r="H714" s="683"/>
      <c r="I714" s="684"/>
      <c r="J714" s="683"/>
      <c r="K714" s="683"/>
      <c r="L714" s="683"/>
      <c r="M714" s="683"/>
      <c r="N714" s="676"/>
      <c r="O714" s="676"/>
      <c r="P714" s="676"/>
      <c r="Q714" s="676"/>
      <c r="R714" s="822"/>
      <c r="S714" s="822"/>
      <c r="T714" s="822"/>
      <c r="U714" s="822"/>
      <c r="V714" s="676"/>
      <c r="Z714" s="667"/>
    </row>
    <row r="715" spans="1:26" x14ac:dyDescent="0.2">
      <c r="A715" s="675"/>
      <c r="B715" s="675"/>
      <c r="C715" s="675"/>
      <c r="D715" s="675"/>
      <c r="E715" s="675"/>
      <c r="F715" s="681"/>
      <c r="G715" s="682"/>
      <c r="H715" s="683"/>
      <c r="I715" s="684"/>
      <c r="J715" s="683"/>
      <c r="K715" s="683"/>
      <c r="L715" s="683"/>
      <c r="M715" s="683"/>
      <c r="N715" s="676"/>
      <c r="O715" s="676"/>
      <c r="P715" s="676"/>
      <c r="Q715" s="676"/>
      <c r="R715" s="822"/>
      <c r="S715" s="822"/>
      <c r="T715" s="822"/>
      <c r="U715" s="822"/>
      <c r="V715" s="676"/>
      <c r="Z715" s="667"/>
    </row>
    <row r="716" spans="1:26" x14ac:dyDescent="0.2">
      <c r="A716" s="675"/>
      <c r="B716" s="675"/>
      <c r="C716" s="675"/>
      <c r="D716" s="675"/>
      <c r="E716" s="675"/>
      <c r="F716" s="681"/>
      <c r="G716" s="682"/>
      <c r="H716" s="683"/>
      <c r="I716" s="684"/>
      <c r="J716" s="683"/>
      <c r="K716" s="683"/>
      <c r="L716" s="683"/>
      <c r="M716" s="683"/>
      <c r="N716" s="676"/>
      <c r="O716" s="676"/>
      <c r="P716" s="676"/>
      <c r="Q716" s="676"/>
      <c r="R716" s="822"/>
      <c r="S716" s="822"/>
      <c r="T716" s="822"/>
      <c r="U716" s="822"/>
      <c r="V716" s="676"/>
      <c r="Z716" s="667"/>
    </row>
    <row r="717" spans="1:26" x14ac:dyDescent="0.2">
      <c r="A717" s="675"/>
      <c r="B717" s="675"/>
      <c r="C717" s="675"/>
      <c r="D717" s="675"/>
      <c r="E717" s="675"/>
      <c r="F717" s="681"/>
      <c r="G717" s="682"/>
      <c r="H717" s="683"/>
      <c r="I717" s="684"/>
      <c r="J717" s="683"/>
      <c r="K717" s="683"/>
      <c r="L717" s="683"/>
      <c r="M717" s="683"/>
      <c r="N717" s="676"/>
      <c r="O717" s="676"/>
      <c r="P717" s="676"/>
      <c r="Q717" s="676"/>
      <c r="R717" s="822"/>
      <c r="S717" s="822"/>
      <c r="T717" s="822"/>
      <c r="U717" s="822"/>
      <c r="V717" s="676"/>
      <c r="Z717" s="667"/>
    </row>
    <row r="718" spans="1:26" x14ac:dyDescent="0.2">
      <c r="A718" s="675"/>
      <c r="B718" s="675"/>
      <c r="C718" s="675"/>
      <c r="D718" s="675"/>
      <c r="E718" s="675"/>
      <c r="F718" s="681"/>
      <c r="G718" s="682"/>
      <c r="H718" s="683"/>
      <c r="I718" s="684"/>
      <c r="J718" s="683"/>
      <c r="K718" s="683"/>
      <c r="L718" s="683"/>
      <c r="M718" s="683"/>
      <c r="N718" s="676"/>
      <c r="O718" s="676"/>
      <c r="P718" s="676"/>
      <c r="Q718" s="676"/>
      <c r="R718" s="822"/>
      <c r="S718" s="822"/>
      <c r="T718" s="822"/>
      <c r="U718" s="822"/>
      <c r="V718" s="676"/>
      <c r="Z718" s="667"/>
    </row>
    <row r="719" spans="1:26" x14ac:dyDescent="0.2">
      <c r="A719" s="675"/>
      <c r="B719" s="675"/>
      <c r="C719" s="675"/>
      <c r="D719" s="675"/>
      <c r="E719" s="675"/>
      <c r="F719" s="681"/>
      <c r="G719" s="682"/>
      <c r="H719" s="683"/>
      <c r="I719" s="684"/>
      <c r="J719" s="683"/>
      <c r="K719" s="683"/>
      <c r="L719" s="683"/>
      <c r="M719" s="683"/>
      <c r="N719" s="676"/>
      <c r="O719" s="676"/>
      <c r="P719" s="676"/>
      <c r="Q719" s="676"/>
      <c r="R719" s="822"/>
      <c r="S719" s="822"/>
      <c r="T719" s="822"/>
      <c r="U719" s="822"/>
      <c r="V719" s="676"/>
      <c r="Z719" s="667"/>
    </row>
    <row r="720" spans="1:26" x14ac:dyDescent="0.2">
      <c r="A720" s="675"/>
      <c r="B720" s="675"/>
      <c r="C720" s="675"/>
      <c r="D720" s="675"/>
      <c r="E720" s="675"/>
      <c r="F720" s="681"/>
      <c r="G720" s="682"/>
      <c r="H720" s="683"/>
      <c r="I720" s="684"/>
      <c r="J720" s="683"/>
      <c r="K720" s="683"/>
      <c r="L720" s="683"/>
      <c r="M720" s="683"/>
      <c r="N720" s="676"/>
      <c r="O720" s="676"/>
      <c r="P720" s="676"/>
      <c r="Q720" s="676"/>
      <c r="R720" s="822"/>
      <c r="S720" s="822"/>
      <c r="T720" s="822"/>
      <c r="U720" s="822"/>
      <c r="V720" s="676"/>
      <c r="Z720" s="667"/>
    </row>
    <row r="721" spans="1:26" x14ac:dyDescent="0.2">
      <c r="A721" s="675"/>
      <c r="B721" s="675"/>
      <c r="C721" s="675"/>
      <c r="D721" s="675"/>
      <c r="E721" s="675"/>
      <c r="F721" s="681"/>
      <c r="G721" s="682"/>
      <c r="H721" s="683"/>
      <c r="I721" s="684"/>
      <c r="J721" s="683"/>
      <c r="K721" s="683"/>
      <c r="L721" s="683"/>
      <c r="M721" s="683"/>
      <c r="N721" s="676"/>
      <c r="O721" s="676"/>
      <c r="P721" s="676"/>
      <c r="Q721" s="676"/>
      <c r="R721" s="822"/>
      <c r="S721" s="822"/>
      <c r="T721" s="822"/>
      <c r="U721" s="822"/>
      <c r="V721" s="676"/>
      <c r="Z721" s="667"/>
    </row>
    <row r="722" spans="1:26" x14ac:dyDescent="0.2">
      <c r="A722" s="675"/>
      <c r="B722" s="675"/>
      <c r="C722" s="675"/>
      <c r="D722" s="675"/>
      <c r="E722" s="675"/>
      <c r="F722" s="681"/>
      <c r="G722" s="682"/>
      <c r="H722" s="683"/>
      <c r="I722" s="684"/>
      <c r="J722" s="683"/>
      <c r="K722" s="683"/>
      <c r="L722" s="683"/>
      <c r="M722" s="683"/>
      <c r="N722" s="676"/>
      <c r="O722" s="676"/>
      <c r="P722" s="676"/>
      <c r="Q722" s="676"/>
      <c r="R722" s="822"/>
      <c r="S722" s="822"/>
      <c r="T722" s="822"/>
      <c r="U722" s="822"/>
      <c r="V722" s="676"/>
      <c r="Z722" s="667"/>
    </row>
    <row r="723" spans="1:26" x14ac:dyDescent="0.2">
      <c r="A723" s="675"/>
      <c r="B723" s="675"/>
      <c r="C723" s="675"/>
      <c r="D723" s="675"/>
      <c r="E723" s="675"/>
      <c r="F723" s="681"/>
      <c r="G723" s="682"/>
      <c r="H723" s="683"/>
      <c r="I723" s="684"/>
      <c r="J723" s="683"/>
      <c r="K723" s="683"/>
      <c r="L723" s="683"/>
      <c r="M723" s="683"/>
      <c r="N723" s="676"/>
      <c r="O723" s="676"/>
      <c r="P723" s="676"/>
      <c r="Q723" s="676"/>
      <c r="R723" s="822"/>
      <c r="S723" s="822"/>
      <c r="T723" s="822"/>
      <c r="U723" s="822"/>
      <c r="V723" s="676"/>
      <c r="Z723" s="667"/>
    </row>
    <row r="724" spans="1:26" x14ac:dyDescent="0.2">
      <c r="A724" s="675"/>
      <c r="B724" s="675"/>
      <c r="C724" s="675"/>
      <c r="D724" s="675"/>
      <c r="E724" s="675"/>
      <c r="F724" s="681"/>
      <c r="G724" s="682"/>
      <c r="H724" s="683"/>
      <c r="I724" s="684"/>
      <c r="J724" s="683"/>
      <c r="K724" s="683"/>
      <c r="L724" s="683"/>
      <c r="M724" s="683"/>
      <c r="N724" s="676"/>
      <c r="O724" s="676"/>
      <c r="P724" s="676"/>
      <c r="Q724" s="676"/>
      <c r="R724" s="822"/>
      <c r="S724" s="822"/>
      <c r="T724" s="822"/>
      <c r="U724" s="822"/>
      <c r="V724" s="676"/>
      <c r="Z724" s="667"/>
    </row>
    <row r="725" spans="1:26" x14ac:dyDescent="0.2">
      <c r="A725" s="675"/>
      <c r="B725" s="675"/>
      <c r="C725" s="675"/>
      <c r="D725" s="675"/>
      <c r="E725" s="675"/>
      <c r="F725" s="681"/>
      <c r="G725" s="682"/>
      <c r="H725" s="683"/>
      <c r="I725" s="684"/>
      <c r="J725" s="683"/>
      <c r="K725" s="683"/>
      <c r="L725" s="683"/>
      <c r="M725" s="683"/>
      <c r="N725" s="676"/>
      <c r="O725" s="676"/>
      <c r="P725" s="676"/>
      <c r="Q725" s="676"/>
      <c r="R725" s="822"/>
      <c r="S725" s="822"/>
      <c r="T725" s="822"/>
      <c r="U725" s="822"/>
      <c r="V725" s="676"/>
      <c r="Z725" s="667"/>
    </row>
    <row r="726" spans="1:26" x14ac:dyDescent="0.2">
      <c r="A726" s="675"/>
      <c r="B726" s="675"/>
      <c r="C726" s="675"/>
      <c r="D726" s="675"/>
      <c r="E726" s="675"/>
      <c r="F726" s="681"/>
      <c r="G726" s="682"/>
      <c r="H726" s="683"/>
      <c r="I726" s="684"/>
      <c r="J726" s="683"/>
      <c r="K726" s="683"/>
      <c r="L726" s="683"/>
      <c r="M726" s="683"/>
      <c r="N726" s="676"/>
      <c r="O726" s="676"/>
      <c r="P726" s="676"/>
      <c r="Q726" s="676"/>
      <c r="R726" s="822"/>
      <c r="S726" s="822"/>
      <c r="T726" s="822"/>
      <c r="U726" s="822"/>
      <c r="V726" s="676"/>
      <c r="Z726" s="667"/>
    </row>
    <row r="727" spans="1:26" x14ac:dyDescent="0.2">
      <c r="A727" s="675"/>
      <c r="B727" s="675"/>
      <c r="C727" s="675"/>
      <c r="D727" s="675"/>
      <c r="E727" s="675"/>
      <c r="F727" s="681"/>
      <c r="G727" s="682"/>
      <c r="H727" s="683"/>
      <c r="I727" s="684"/>
      <c r="J727" s="683"/>
      <c r="K727" s="683"/>
      <c r="L727" s="683"/>
      <c r="M727" s="683"/>
      <c r="N727" s="676"/>
      <c r="O727" s="676"/>
      <c r="P727" s="676"/>
      <c r="Q727" s="676"/>
      <c r="R727" s="822"/>
      <c r="S727" s="822"/>
      <c r="T727" s="822"/>
      <c r="U727" s="822"/>
      <c r="V727" s="676"/>
      <c r="Z727" s="667"/>
    </row>
    <row r="728" spans="1:26" x14ac:dyDescent="0.2">
      <c r="A728" s="675"/>
      <c r="B728" s="675"/>
      <c r="C728" s="675"/>
      <c r="D728" s="675"/>
      <c r="E728" s="675"/>
      <c r="F728" s="681"/>
      <c r="G728" s="682"/>
      <c r="H728" s="683"/>
      <c r="I728" s="684"/>
      <c r="J728" s="683"/>
      <c r="K728" s="683"/>
      <c r="L728" s="683"/>
      <c r="M728" s="683"/>
      <c r="N728" s="676"/>
      <c r="O728" s="676"/>
      <c r="P728" s="676"/>
      <c r="Q728" s="676"/>
      <c r="R728" s="822"/>
      <c r="S728" s="822"/>
      <c r="T728" s="822"/>
      <c r="U728" s="822"/>
      <c r="V728" s="676"/>
      <c r="Z728" s="667"/>
    </row>
    <row r="729" spans="1:26" x14ac:dyDescent="0.2">
      <c r="A729" s="675"/>
      <c r="B729" s="675"/>
      <c r="C729" s="675"/>
      <c r="D729" s="675"/>
      <c r="E729" s="675"/>
      <c r="F729" s="681"/>
      <c r="G729" s="682"/>
      <c r="H729" s="683"/>
      <c r="I729" s="684"/>
      <c r="J729" s="683"/>
      <c r="K729" s="683"/>
      <c r="L729" s="683"/>
      <c r="M729" s="683"/>
      <c r="N729" s="676"/>
      <c r="O729" s="676"/>
      <c r="P729" s="676"/>
      <c r="Q729" s="676"/>
      <c r="R729" s="822"/>
      <c r="S729" s="822"/>
      <c r="T729" s="822"/>
      <c r="U729" s="822"/>
      <c r="V729" s="676"/>
      <c r="Z729" s="667"/>
    </row>
    <row r="730" spans="1:26" x14ac:dyDescent="0.2">
      <c r="A730" s="675"/>
      <c r="B730" s="675"/>
      <c r="C730" s="675"/>
      <c r="D730" s="675"/>
      <c r="E730" s="675"/>
      <c r="F730" s="681"/>
      <c r="G730" s="682"/>
      <c r="H730" s="683"/>
      <c r="I730" s="684"/>
      <c r="J730" s="683"/>
      <c r="K730" s="683"/>
      <c r="L730" s="683"/>
      <c r="M730" s="683"/>
      <c r="N730" s="676"/>
      <c r="O730" s="676"/>
      <c r="P730" s="676"/>
      <c r="Q730" s="676"/>
      <c r="R730" s="822"/>
      <c r="S730" s="822"/>
      <c r="T730" s="822"/>
      <c r="U730" s="822"/>
      <c r="V730" s="676"/>
      <c r="Z730" s="667"/>
    </row>
    <row r="731" spans="1:26" x14ac:dyDescent="0.2">
      <c r="A731" s="675"/>
      <c r="B731" s="675"/>
      <c r="C731" s="675"/>
      <c r="D731" s="675"/>
      <c r="E731" s="675"/>
      <c r="F731" s="681"/>
      <c r="G731" s="682"/>
      <c r="H731" s="683"/>
      <c r="I731" s="684"/>
      <c r="J731" s="683"/>
      <c r="K731" s="683"/>
      <c r="L731" s="683"/>
      <c r="M731" s="683"/>
      <c r="N731" s="676"/>
      <c r="O731" s="676"/>
      <c r="P731" s="676"/>
      <c r="Q731" s="676"/>
      <c r="R731" s="822"/>
      <c r="S731" s="822"/>
      <c r="T731" s="822"/>
      <c r="U731" s="822"/>
      <c r="V731" s="676"/>
      <c r="Z731" s="667"/>
    </row>
    <row r="732" spans="1:26" x14ac:dyDescent="0.2">
      <c r="A732" s="675"/>
      <c r="B732" s="675"/>
      <c r="C732" s="675"/>
      <c r="D732" s="675"/>
      <c r="E732" s="675"/>
      <c r="F732" s="681"/>
      <c r="G732" s="682"/>
      <c r="H732" s="683"/>
      <c r="I732" s="684"/>
      <c r="J732" s="683"/>
      <c r="K732" s="683"/>
      <c r="L732" s="683"/>
      <c r="M732" s="683"/>
      <c r="N732" s="676"/>
      <c r="O732" s="676"/>
      <c r="P732" s="676"/>
      <c r="Q732" s="676"/>
      <c r="R732" s="822"/>
      <c r="S732" s="822"/>
      <c r="T732" s="822"/>
      <c r="U732" s="822"/>
      <c r="V732" s="676"/>
      <c r="Z732" s="667"/>
    </row>
    <row r="733" spans="1:26" x14ac:dyDescent="0.2">
      <c r="A733" s="675"/>
      <c r="B733" s="675"/>
      <c r="C733" s="675"/>
      <c r="D733" s="675"/>
      <c r="E733" s="675"/>
      <c r="F733" s="681"/>
      <c r="G733" s="682"/>
      <c r="H733" s="683"/>
      <c r="I733" s="684"/>
      <c r="J733" s="683"/>
      <c r="K733" s="683"/>
      <c r="L733" s="683"/>
      <c r="M733" s="683"/>
      <c r="N733" s="676"/>
      <c r="O733" s="676"/>
      <c r="P733" s="676"/>
      <c r="Q733" s="676"/>
      <c r="R733" s="822"/>
      <c r="S733" s="822"/>
      <c r="T733" s="822"/>
      <c r="U733" s="822"/>
      <c r="V733" s="676"/>
      <c r="Z733" s="667"/>
    </row>
    <row r="734" spans="1:26" x14ac:dyDescent="0.2">
      <c r="A734" s="675"/>
      <c r="B734" s="675"/>
      <c r="C734" s="675"/>
      <c r="D734" s="675"/>
      <c r="E734" s="675"/>
      <c r="F734" s="681"/>
      <c r="G734" s="682"/>
      <c r="H734" s="683"/>
      <c r="I734" s="684"/>
      <c r="J734" s="683"/>
      <c r="K734" s="683"/>
      <c r="L734" s="683"/>
      <c r="M734" s="683"/>
      <c r="N734" s="676"/>
      <c r="O734" s="676"/>
      <c r="P734" s="676"/>
      <c r="Q734" s="676"/>
      <c r="R734" s="822"/>
      <c r="S734" s="822"/>
      <c r="T734" s="822"/>
      <c r="U734" s="822"/>
      <c r="V734" s="676"/>
      <c r="Z734" s="667"/>
    </row>
    <row r="735" spans="1:26" x14ac:dyDescent="0.2">
      <c r="A735" s="675"/>
      <c r="B735" s="675"/>
      <c r="C735" s="675"/>
      <c r="D735" s="675"/>
      <c r="E735" s="675"/>
      <c r="F735" s="681"/>
      <c r="G735" s="682"/>
      <c r="H735" s="683"/>
      <c r="I735" s="684"/>
      <c r="J735" s="683"/>
      <c r="K735" s="683"/>
      <c r="L735" s="683"/>
      <c r="M735" s="683"/>
      <c r="N735" s="676"/>
      <c r="O735" s="676"/>
      <c r="P735" s="676"/>
      <c r="Q735" s="676"/>
      <c r="R735" s="822"/>
      <c r="S735" s="822"/>
      <c r="T735" s="822"/>
      <c r="U735" s="822"/>
      <c r="V735" s="676"/>
      <c r="Z735" s="667"/>
    </row>
    <row r="736" spans="1:26" x14ac:dyDescent="0.2">
      <c r="A736" s="675"/>
      <c r="B736" s="675"/>
      <c r="C736" s="675"/>
      <c r="D736" s="675"/>
      <c r="E736" s="675"/>
      <c r="F736" s="681"/>
      <c r="G736" s="682"/>
      <c r="H736" s="683"/>
      <c r="I736" s="684"/>
      <c r="J736" s="683"/>
      <c r="K736" s="683"/>
      <c r="L736" s="683"/>
      <c r="M736" s="683"/>
      <c r="N736" s="676"/>
      <c r="O736" s="676"/>
      <c r="P736" s="676"/>
      <c r="Q736" s="676"/>
      <c r="R736" s="822"/>
      <c r="S736" s="822"/>
      <c r="T736" s="822"/>
      <c r="U736" s="822"/>
      <c r="V736" s="676"/>
      <c r="Z736" s="667"/>
    </row>
    <row r="737" spans="1:26" x14ac:dyDescent="0.2">
      <c r="A737" s="675"/>
      <c r="B737" s="675"/>
      <c r="C737" s="675"/>
      <c r="D737" s="675"/>
      <c r="E737" s="675"/>
      <c r="F737" s="681"/>
      <c r="G737" s="682"/>
      <c r="H737" s="683"/>
      <c r="I737" s="684"/>
      <c r="J737" s="683"/>
      <c r="K737" s="683"/>
      <c r="L737" s="683"/>
      <c r="M737" s="683"/>
      <c r="N737" s="676"/>
      <c r="O737" s="676"/>
      <c r="P737" s="676"/>
      <c r="Q737" s="676"/>
      <c r="R737" s="822"/>
      <c r="S737" s="822"/>
      <c r="T737" s="822"/>
      <c r="U737" s="822"/>
      <c r="V737" s="676"/>
      <c r="Z737" s="667"/>
    </row>
    <row r="738" spans="1:26" x14ac:dyDescent="0.2">
      <c r="A738" s="675"/>
      <c r="B738" s="675"/>
      <c r="C738" s="675"/>
      <c r="D738" s="675"/>
      <c r="E738" s="675"/>
      <c r="F738" s="681"/>
      <c r="G738" s="682"/>
      <c r="H738" s="683"/>
      <c r="I738" s="684"/>
      <c r="J738" s="683"/>
      <c r="K738" s="683"/>
      <c r="L738" s="683"/>
      <c r="M738" s="683"/>
      <c r="N738" s="676"/>
      <c r="O738" s="676"/>
      <c r="P738" s="676"/>
      <c r="Q738" s="676"/>
      <c r="R738" s="822"/>
      <c r="S738" s="822"/>
      <c r="T738" s="822"/>
      <c r="U738" s="822"/>
      <c r="V738" s="676"/>
      <c r="Z738" s="667"/>
    </row>
    <row r="739" spans="1:26" x14ac:dyDescent="0.2">
      <c r="A739" s="675"/>
      <c r="B739" s="675"/>
      <c r="C739" s="675"/>
      <c r="D739" s="675"/>
      <c r="E739" s="675"/>
      <c r="F739" s="681"/>
      <c r="G739" s="682"/>
      <c r="H739" s="683"/>
      <c r="I739" s="684"/>
      <c r="J739" s="683"/>
      <c r="K739" s="683"/>
      <c r="L739" s="683"/>
      <c r="M739" s="683"/>
      <c r="N739" s="676"/>
      <c r="O739" s="676"/>
      <c r="P739" s="676"/>
      <c r="Q739" s="676"/>
      <c r="R739" s="822"/>
      <c r="S739" s="822"/>
      <c r="T739" s="822"/>
      <c r="U739" s="822"/>
      <c r="V739" s="676"/>
      <c r="Z739" s="667"/>
    </row>
    <row r="740" spans="1:26" x14ac:dyDescent="0.2">
      <c r="A740" s="675"/>
      <c r="B740" s="675"/>
      <c r="C740" s="675"/>
      <c r="D740" s="675"/>
      <c r="E740" s="675"/>
      <c r="F740" s="681"/>
      <c r="G740" s="682"/>
      <c r="H740" s="683"/>
      <c r="I740" s="684"/>
      <c r="J740" s="683"/>
      <c r="K740" s="683"/>
      <c r="L740" s="683"/>
      <c r="M740" s="683"/>
      <c r="N740" s="676"/>
      <c r="O740" s="676"/>
      <c r="P740" s="676"/>
      <c r="Q740" s="676"/>
      <c r="R740" s="822"/>
      <c r="S740" s="822"/>
      <c r="T740" s="822"/>
      <c r="U740" s="822"/>
      <c r="V740" s="676"/>
      <c r="Z740" s="667"/>
    </row>
    <row r="741" spans="1:26" x14ac:dyDescent="0.2">
      <c r="A741" s="675"/>
      <c r="B741" s="675"/>
      <c r="C741" s="675"/>
      <c r="D741" s="675"/>
      <c r="E741" s="675"/>
      <c r="F741" s="681"/>
      <c r="G741" s="682"/>
      <c r="H741" s="683"/>
      <c r="I741" s="684"/>
      <c r="J741" s="683"/>
      <c r="K741" s="683"/>
      <c r="L741" s="683"/>
      <c r="M741" s="683"/>
      <c r="N741" s="676"/>
      <c r="O741" s="676"/>
      <c r="P741" s="676"/>
      <c r="Q741" s="676"/>
      <c r="R741" s="822"/>
      <c r="S741" s="822"/>
      <c r="T741" s="822"/>
      <c r="U741" s="822"/>
      <c r="V741" s="676"/>
      <c r="Z741" s="667"/>
    </row>
    <row r="742" spans="1:26" x14ac:dyDescent="0.2">
      <c r="A742" s="675"/>
      <c r="B742" s="675"/>
      <c r="C742" s="675"/>
      <c r="D742" s="675"/>
      <c r="E742" s="675"/>
      <c r="F742" s="681"/>
      <c r="G742" s="682"/>
      <c r="H742" s="683"/>
      <c r="I742" s="684"/>
      <c r="J742" s="683"/>
      <c r="K742" s="683"/>
      <c r="L742" s="683"/>
      <c r="M742" s="683"/>
      <c r="N742" s="676"/>
      <c r="O742" s="676"/>
      <c r="P742" s="676"/>
      <c r="Q742" s="676"/>
      <c r="R742" s="822"/>
      <c r="S742" s="822"/>
      <c r="T742" s="822"/>
      <c r="U742" s="822"/>
      <c r="V742" s="676"/>
      <c r="Z742" s="667"/>
    </row>
    <row r="743" spans="1:26" x14ac:dyDescent="0.2">
      <c r="A743" s="675"/>
      <c r="B743" s="675"/>
      <c r="C743" s="675"/>
      <c r="D743" s="675"/>
      <c r="E743" s="675"/>
      <c r="F743" s="681"/>
      <c r="G743" s="682"/>
      <c r="H743" s="683"/>
      <c r="I743" s="684"/>
      <c r="J743" s="683"/>
      <c r="K743" s="683"/>
      <c r="L743" s="683"/>
      <c r="M743" s="683"/>
      <c r="N743" s="676"/>
      <c r="O743" s="676"/>
      <c r="P743" s="676"/>
      <c r="Q743" s="676"/>
      <c r="R743" s="822"/>
      <c r="S743" s="822"/>
      <c r="T743" s="822"/>
      <c r="U743" s="822"/>
      <c r="V743" s="676"/>
      <c r="Z743" s="667"/>
    </row>
    <row r="744" spans="1:26" x14ac:dyDescent="0.2">
      <c r="A744" s="675"/>
      <c r="B744" s="675"/>
      <c r="C744" s="675"/>
      <c r="D744" s="675"/>
      <c r="E744" s="675"/>
      <c r="F744" s="681"/>
      <c r="G744" s="682"/>
      <c r="H744" s="683"/>
      <c r="I744" s="684"/>
      <c r="J744" s="683"/>
      <c r="K744" s="683"/>
      <c r="L744" s="683"/>
      <c r="M744" s="683"/>
      <c r="N744" s="676"/>
      <c r="O744" s="676"/>
      <c r="P744" s="676"/>
      <c r="Q744" s="676"/>
      <c r="R744" s="822"/>
      <c r="S744" s="822"/>
      <c r="T744" s="822"/>
      <c r="U744" s="822"/>
      <c r="V744" s="676"/>
      <c r="Z744" s="667"/>
    </row>
    <row r="745" spans="1:26" x14ac:dyDescent="0.2">
      <c r="A745" s="675"/>
      <c r="B745" s="675"/>
      <c r="C745" s="675"/>
      <c r="D745" s="675"/>
      <c r="E745" s="675"/>
      <c r="F745" s="681"/>
      <c r="G745" s="682"/>
      <c r="H745" s="683"/>
      <c r="I745" s="684"/>
      <c r="J745" s="683"/>
      <c r="K745" s="683"/>
      <c r="L745" s="683"/>
      <c r="M745" s="683"/>
      <c r="N745" s="676"/>
      <c r="O745" s="676"/>
      <c r="P745" s="676"/>
      <c r="Q745" s="676"/>
      <c r="R745" s="822"/>
      <c r="S745" s="822"/>
      <c r="T745" s="822"/>
      <c r="U745" s="822"/>
      <c r="V745" s="676"/>
      <c r="Z745" s="667"/>
    </row>
    <row r="746" spans="1:26" x14ac:dyDescent="0.2">
      <c r="A746" s="675"/>
      <c r="B746" s="675"/>
      <c r="C746" s="675"/>
      <c r="D746" s="675"/>
      <c r="E746" s="675"/>
      <c r="F746" s="681"/>
      <c r="G746" s="682"/>
      <c r="H746" s="683"/>
      <c r="I746" s="684"/>
      <c r="J746" s="683"/>
      <c r="K746" s="683"/>
      <c r="L746" s="683"/>
      <c r="M746" s="683"/>
      <c r="N746" s="676"/>
      <c r="O746" s="676"/>
      <c r="P746" s="676"/>
      <c r="Q746" s="676"/>
      <c r="R746" s="822"/>
      <c r="S746" s="822"/>
      <c r="T746" s="822"/>
      <c r="U746" s="822"/>
      <c r="V746" s="676"/>
      <c r="Z746" s="667"/>
    </row>
    <row r="747" spans="1:26" x14ac:dyDescent="0.2">
      <c r="A747" s="675"/>
      <c r="B747" s="675"/>
      <c r="C747" s="675"/>
      <c r="D747" s="675"/>
      <c r="E747" s="675"/>
      <c r="F747" s="681"/>
      <c r="G747" s="682"/>
      <c r="H747" s="683"/>
      <c r="I747" s="684"/>
      <c r="J747" s="683"/>
      <c r="K747" s="683"/>
      <c r="L747" s="683"/>
      <c r="M747" s="683"/>
      <c r="N747" s="676"/>
      <c r="O747" s="676"/>
      <c r="P747" s="676"/>
      <c r="Q747" s="676"/>
      <c r="R747" s="822"/>
      <c r="S747" s="822"/>
      <c r="T747" s="822"/>
      <c r="U747" s="822"/>
      <c r="V747" s="676"/>
      <c r="Z747" s="667"/>
    </row>
    <row r="748" spans="1:26" x14ac:dyDescent="0.2">
      <c r="A748" s="675"/>
      <c r="B748" s="675"/>
      <c r="C748" s="675"/>
      <c r="D748" s="675"/>
      <c r="E748" s="675"/>
      <c r="F748" s="681"/>
      <c r="G748" s="682"/>
      <c r="H748" s="683"/>
      <c r="I748" s="684"/>
      <c r="J748" s="683"/>
      <c r="K748" s="683"/>
      <c r="L748" s="683"/>
      <c r="M748" s="683"/>
      <c r="N748" s="676"/>
      <c r="O748" s="676"/>
      <c r="P748" s="676"/>
      <c r="Q748" s="676"/>
      <c r="R748" s="822"/>
      <c r="S748" s="822"/>
      <c r="T748" s="822"/>
      <c r="U748" s="822"/>
      <c r="V748" s="676"/>
      <c r="Z748" s="667"/>
    </row>
    <row r="749" spans="1:26" x14ac:dyDescent="0.2">
      <c r="A749" s="675"/>
      <c r="B749" s="675"/>
      <c r="C749" s="675"/>
      <c r="D749" s="675"/>
      <c r="E749" s="675"/>
      <c r="F749" s="681"/>
      <c r="G749" s="682"/>
      <c r="H749" s="683"/>
      <c r="I749" s="684"/>
      <c r="J749" s="683"/>
      <c r="K749" s="683"/>
      <c r="L749" s="683"/>
      <c r="M749" s="683"/>
      <c r="N749" s="676"/>
      <c r="O749" s="676"/>
      <c r="P749" s="676"/>
      <c r="Q749" s="676"/>
      <c r="R749" s="822"/>
      <c r="S749" s="822"/>
      <c r="T749" s="822"/>
      <c r="U749" s="822"/>
      <c r="V749" s="676"/>
      <c r="Z749" s="667"/>
    </row>
    <row r="750" spans="1:26" x14ac:dyDescent="0.2">
      <c r="A750" s="675"/>
      <c r="B750" s="675"/>
      <c r="C750" s="675"/>
      <c r="D750" s="675"/>
      <c r="E750" s="675"/>
      <c r="F750" s="681"/>
      <c r="G750" s="682"/>
      <c r="H750" s="683"/>
      <c r="I750" s="684"/>
      <c r="J750" s="683"/>
      <c r="K750" s="683"/>
      <c r="L750" s="683"/>
      <c r="M750" s="683"/>
      <c r="N750" s="676"/>
      <c r="O750" s="676"/>
      <c r="P750" s="676"/>
      <c r="Q750" s="676"/>
      <c r="R750" s="822"/>
      <c r="S750" s="822"/>
      <c r="T750" s="822"/>
      <c r="U750" s="822"/>
      <c r="V750" s="676"/>
      <c r="Z750" s="667"/>
    </row>
    <row r="751" spans="1:26" x14ac:dyDescent="0.2">
      <c r="A751" s="675"/>
      <c r="B751" s="675"/>
      <c r="C751" s="675"/>
      <c r="D751" s="675"/>
      <c r="E751" s="675"/>
      <c r="F751" s="681"/>
      <c r="G751" s="682"/>
      <c r="H751" s="683"/>
      <c r="I751" s="684"/>
      <c r="J751" s="683"/>
      <c r="K751" s="683"/>
      <c r="L751" s="683"/>
      <c r="M751" s="683"/>
      <c r="N751" s="676"/>
      <c r="O751" s="676"/>
      <c r="P751" s="676"/>
      <c r="Q751" s="676"/>
      <c r="R751" s="822"/>
      <c r="S751" s="822"/>
      <c r="T751" s="822"/>
      <c r="U751" s="822"/>
      <c r="V751" s="676"/>
      <c r="Z751" s="667"/>
    </row>
    <row r="752" spans="1:26" x14ac:dyDescent="0.2">
      <c r="A752" s="675"/>
      <c r="B752" s="675"/>
      <c r="C752" s="675"/>
      <c r="D752" s="675"/>
      <c r="E752" s="675"/>
      <c r="F752" s="681"/>
      <c r="G752" s="682"/>
      <c r="H752" s="683"/>
      <c r="I752" s="684"/>
      <c r="J752" s="683"/>
      <c r="K752" s="683"/>
      <c r="L752" s="683"/>
      <c r="M752" s="683"/>
      <c r="N752" s="676"/>
      <c r="O752" s="676"/>
      <c r="P752" s="676"/>
      <c r="Q752" s="676"/>
      <c r="R752" s="822"/>
      <c r="S752" s="822"/>
      <c r="T752" s="822"/>
      <c r="U752" s="822"/>
      <c r="V752" s="676"/>
      <c r="Z752" s="667"/>
    </row>
    <row r="753" spans="1:26" x14ac:dyDescent="0.2">
      <c r="A753" s="675"/>
      <c r="B753" s="675"/>
      <c r="C753" s="675"/>
      <c r="D753" s="675"/>
      <c r="E753" s="675"/>
      <c r="F753" s="681"/>
      <c r="G753" s="682"/>
      <c r="H753" s="683"/>
      <c r="I753" s="684"/>
      <c r="J753" s="683"/>
      <c r="K753" s="683"/>
      <c r="L753" s="683"/>
      <c r="M753" s="683"/>
      <c r="N753" s="676"/>
      <c r="O753" s="676"/>
      <c r="P753" s="676"/>
      <c r="Q753" s="676"/>
      <c r="R753" s="822"/>
      <c r="S753" s="822"/>
      <c r="T753" s="822"/>
      <c r="U753" s="822"/>
      <c r="V753" s="676"/>
      <c r="Z753" s="667"/>
    </row>
    <row r="754" spans="1:26" x14ac:dyDescent="0.2">
      <c r="A754" s="675"/>
      <c r="B754" s="675"/>
      <c r="C754" s="675"/>
      <c r="D754" s="675"/>
      <c r="E754" s="675"/>
      <c r="F754" s="681"/>
      <c r="G754" s="682"/>
      <c r="H754" s="683"/>
      <c r="I754" s="684"/>
      <c r="J754" s="683"/>
      <c r="K754" s="683"/>
      <c r="L754" s="683"/>
      <c r="M754" s="683"/>
      <c r="N754" s="676"/>
      <c r="O754" s="676"/>
      <c r="P754" s="676"/>
      <c r="Q754" s="676"/>
      <c r="R754" s="822"/>
      <c r="S754" s="822"/>
      <c r="T754" s="822"/>
      <c r="U754" s="822"/>
      <c r="V754" s="676"/>
      <c r="Z754" s="667"/>
    </row>
    <row r="755" spans="1:26" x14ac:dyDescent="0.2">
      <c r="A755" s="675"/>
      <c r="B755" s="675"/>
      <c r="C755" s="675"/>
      <c r="D755" s="675"/>
      <c r="E755" s="675"/>
      <c r="F755" s="681"/>
      <c r="G755" s="682"/>
      <c r="H755" s="683"/>
      <c r="I755" s="684"/>
      <c r="J755" s="683"/>
      <c r="K755" s="683"/>
      <c r="L755" s="683"/>
      <c r="M755" s="683"/>
      <c r="N755" s="676"/>
      <c r="O755" s="676"/>
      <c r="P755" s="676"/>
      <c r="Q755" s="676"/>
      <c r="R755" s="822"/>
      <c r="S755" s="822"/>
      <c r="T755" s="822"/>
      <c r="U755" s="822"/>
      <c r="V755" s="676"/>
      <c r="Z755" s="667"/>
    </row>
    <row r="756" spans="1:26" x14ac:dyDescent="0.2">
      <c r="A756" s="675"/>
      <c r="B756" s="675"/>
      <c r="C756" s="675"/>
      <c r="D756" s="675"/>
      <c r="E756" s="675"/>
      <c r="F756" s="681"/>
      <c r="G756" s="682"/>
      <c r="H756" s="683"/>
      <c r="I756" s="684"/>
      <c r="J756" s="683"/>
      <c r="K756" s="683"/>
      <c r="L756" s="683"/>
      <c r="M756" s="683"/>
      <c r="N756" s="676"/>
      <c r="O756" s="676"/>
      <c r="P756" s="676"/>
      <c r="Q756" s="676"/>
      <c r="R756" s="822"/>
      <c r="S756" s="822"/>
      <c r="T756" s="822"/>
      <c r="U756" s="822"/>
      <c r="V756" s="676"/>
      <c r="Z756" s="667"/>
    </row>
    <row r="757" spans="1:26" x14ac:dyDescent="0.2">
      <c r="A757" s="675"/>
      <c r="B757" s="675"/>
      <c r="C757" s="675"/>
      <c r="D757" s="675"/>
      <c r="E757" s="675"/>
      <c r="F757" s="681"/>
      <c r="G757" s="682"/>
      <c r="H757" s="683"/>
      <c r="I757" s="684"/>
      <c r="J757" s="683"/>
      <c r="K757" s="683"/>
      <c r="L757" s="683"/>
      <c r="M757" s="683"/>
      <c r="N757" s="676"/>
      <c r="O757" s="676"/>
      <c r="P757" s="676"/>
      <c r="Q757" s="676"/>
      <c r="R757" s="822"/>
      <c r="S757" s="822"/>
      <c r="T757" s="822"/>
      <c r="U757" s="822"/>
      <c r="V757" s="676"/>
      <c r="Z757" s="667"/>
    </row>
    <row r="758" spans="1:26" x14ac:dyDescent="0.2">
      <c r="A758" s="675"/>
      <c r="B758" s="675"/>
      <c r="C758" s="675"/>
      <c r="D758" s="675"/>
      <c r="E758" s="675"/>
      <c r="F758" s="681"/>
      <c r="G758" s="682"/>
      <c r="H758" s="683"/>
      <c r="I758" s="684"/>
      <c r="J758" s="683"/>
      <c r="K758" s="683"/>
      <c r="L758" s="683"/>
      <c r="M758" s="683"/>
      <c r="N758" s="676"/>
      <c r="O758" s="676"/>
      <c r="P758" s="676"/>
      <c r="Q758" s="676"/>
      <c r="R758" s="822"/>
      <c r="S758" s="822"/>
      <c r="T758" s="822"/>
      <c r="U758" s="822"/>
      <c r="V758" s="676"/>
      <c r="Z758" s="667"/>
    </row>
    <row r="759" spans="1:26" x14ac:dyDescent="0.2">
      <c r="A759" s="675"/>
      <c r="B759" s="675"/>
      <c r="C759" s="675"/>
      <c r="D759" s="675"/>
      <c r="E759" s="675"/>
      <c r="F759" s="681"/>
      <c r="G759" s="682"/>
      <c r="H759" s="683"/>
      <c r="I759" s="684"/>
      <c r="J759" s="683"/>
      <c r="K759" s="683"/>
      <c r="L759" s="683"/>
      <c r="M759" s="683"/>
      <c r="N759" s="676"/>
      <c r="O759" s="676"/>
      <c r="P759" s="676"/>
      <c r="Q759" s="676"/>
      <c r="R759" s="822"/>
      <c r="S759" s="822"/>
      <c r="T759" s="822"/>
      <c r="U759" s="822"/>
      <c r="V759" s="676"/>
      <c r="Z759" s="667"/>
    </row>
    <row r="760" spans="1:26" x14ac:dyDescent="0.2">
      <c r="A760" s="675"/>
      <c r="B760" s="675"/>
      <c r="C760" s="675"/>
      <c r="D760" s="675"/>
      <c r="E760" s="675"/>
      <c r="F760" s="681"/>
      <c r="G760" s="682"/>
      <c r="H760" s="683"/>
      <c r="I760" s="684"/>
      <c r="J760" s="683"/>
      <c r="K760" s="683"/>
      <c r="L760" s="683"/>
      <c r="M760" s="683"/>
      <c r="N760" s="676"/>
      <c r="O760" s="676"/>
      <c r="P760" s="676"/>
      <c r="Q760" s="676"/>
      <c r="R760" s="822"/>
      <c r="S760" s="822"/>
      <c r="T760" s="822"/>
      <c r="U760" s="822"/>
      <c r="V760" s="676"/>
      <c r="Z760" s="667"/>
    </row>
    <row r="761" spans="1:26" x14ac:dyDescent="0.2">
      <c r="A761" s="675"/>
      <c r="B761" s="675"/>
      <c r="C761" s="675"/>
      <c r="D761" s="675"/>
      <c r="E761" s="675"/>
      <c r="F761" s="681"/>
      <c r="G761" s="682"/>
      <c r="H761" s="683"/>
      <c r="I761" s="684"/>
      <c r="J761" s="683"/>
      <c r="K761" s="683"/>
      <c r="L761" s="683"/>
      <c r="M761" s="683"/>
      <c r="N761" s="676"/>
      <c r="O761" s="676"/>
      <c r="P761" s="676"/>
      <c r="Q761" s="676"/>
      <c r="R761" s="822"/>
      <c r="S761" s="822"/>
      <c r="T761" s="822"/>
      <c r="U761" s="822"/>
      <c r="V761" s="676"/>
      <c r="Z761" s="667"/>
    </row>
    <row r="762" spans="1:26" x14ac:dyDescent="0.2">
      <c r="A762" s="675"/>
      <c r="B762" s="675"/>
      <c r="C762" s="675"/>
      <c r="D762" s="675"/>
      <c r="E762" s="675"/>
      <c r="F762" s="681"/>
      <c r="G762" s="682"/>
      <c r="H762" s="683"/>
      <c r="I762" s="684"/>
      <c r="J762" s="683"/>
      <c r="K762" s="683"/>
      <c r="L762" s="683"/>
      <c r="M762" s="683"/>
      <c r="N762" s="676"/>
      <c r="O762" s="676"/>
      <c r="P762" s="676"/>
      <c r="Q762" s="676"/>
      <c r="R762" s="822"/>
      <c r="S762" s="822"/>
      <c r="T762" s="822"/>
      <c r="U762" s="822"/>
      <c r="V762" s="676"/>
      <c r="Z762" s="667"/>
    </row>
    <row r="763" spans="1:26" x14ac:dyDescent="0.2">
      <c r="A763" s="675"/>
      <c r="B763" s="675"/>
      <c r="C763" s="675"/>
      <c r="D763" s="675"/>
      <c r="E763" s="675"/>
      <c r="F763" s="681"/>
      <c r="G763" s="682"/>
      <c r="H763" s="683"/>
      <c r="I763" s="684"/>
      <c r="J763" s="683"/>
      <c r="K763" s="683"/>
      <c r="L763" s="683"/>
      <c r="M763" s="683"/>
      <c r="N763" s="676"/>
      <c r="O763" s="676"/>
      <c r="P763" s="676"/>
      <c r="Q763" s="676"/>
      <c r="R763" s="822"/>
      <c r="S763" s="822"/>
      <c r="T763" s="822"/>
      <c r="U763" s="822"/>
      <c r="V763" s="676"/>
      <c r="Z763" s="667"/>
    </row>
    <row r="764" spans="1:26" x14ac:dyDescent="0.2">
      <c r="A764" s="675"/>
      <c r="B764" s="675"/>
      <c r="C764" s="675"/>
      <c r="D764" s="675"/>
      <c r="E764" s="675"/>
      <c r="F764" s="681"/>
      <c r="G764" s="682"/>
      <c r="H764" s="683"/>
      <c r="I764" s="684"/>
      <c r="J764" s="683"/>
      <c r="K764" s="683"/>
      <c r="L764" s="683"/>
      <c r="M764" s="683"/>
      <c r="N764" s="676"/>
      <c r="O764" s="676"/>
      <c r="P764" s="676"/>
      <c r="Q764" s="676"/>
      <c r="R764" s="822"/>
      <c r="S764" s="822"/>
      <c r="T764" s="822"/>
      <c r="U764" s="822"/>
      <c r="V764" s="676"/>
      <c r="Z764" s="667"/>
    </row>
    <row r="765" spans="1:26" x14ac:dyDescent="0.2">
      <c r="A765" s="675"/>
      <c r="B765" s="675"/>
      <c r="C765" s="675"/>
      <c r="D765" s="675"/>
      <c r="E765" s="675"/>
      <c r="F765" s="681"/>
      <c r="G765" s="682"/>
      <c r="H765" s="683"/>
      <c r="I765" s="684"/>
      <c r="J765" s="683"/>
      <c r="K765" s="683"/>
      <c r="L765" s="683"/>
      <c r="M765" s="683"/>
      <c r="N765" s="676"/>
      <c r="O765" s="676"/>
      <c r="P765" s="676"/>
      <c r="Q765" s="676"/>
      <c r="R765" s="822"/>
      <c r="S765" s="822"/>
      <c r="T765" s="822"/>
      <c r="U765" s="822"/>
      <c r="V765" s="676"/>
      <c r="Z765" s="667"/>
    </row>
    <row r="766" spans="1:26" x14ac:dyDescent="0.2">
      <c r="A766" s="675"/>
      <c r="B766" s="675"/>
      <c r="C766" s="675"/>
      <c r="D766" s="675"/>
      <c r="E766" s="675"/>
      <c r="F766" s="681"/>
      <c r="G766" s="682"/>
      <c r="H766" s="683"/>
      <c r="I766" s="684"/>
      <c r="J766" s="683"/>
      <c r="K766" s="683"/>
      <c r="L766" s="683"/>
      <c r="M766" s="683"/>
      <c r="N766" s="676"/>
      <c r="O766" s="676"/>
      <c r="P766" s="676"/>
      <c r="Q766" s="676"/>
      <c r="R766" s="822"/>
      <c r="S766" s="822"/>
      <c r="T766" s="822"/>
      <c r="U766" s="822"/>
      <c r="V766" s="676"/>
      <c r="Z766" s="667"/>
    </row>
    <row r="767" spans="1:26" x14ac:dyDescent="0.2">
      <c r="A767" s="675"/>
      <c r="B767" s="675"/>
      <c r="C767" s="675"/>
      <c r="D767" s="675"/>
      <c r="E767" s="675"/>
      <c r="F767" s="681"/>
      <c r="G767" s="682"/>
      <c r="H767" s="683"/>
      <c r="I767" s="684"/>
      <c r="J767" s="683"/>
      <c r="K767" s="683"/>
      <c r="L767" s="683"/>
      <c r="M767" s="683"/>
      <c r="N767" s="676"/>
      <c r="O767" s="676"/>
      <c r="P767" s="676"/>
      <c r="Q767" s="676"/>
      <c r="R767" s="822"/>
      <c r="S767" s="822"/>
      <c r="T767" s="822"/>
      <c r="U767" s="822"/>
      <c r="V767" s="676"/>
      <c r="Z767" s="667"/>
    </row>
    <row r="768" spans="1:26" x14ac:dyDescent="0.2">
      <c r="A768" s="675"/>
      <c r="B768" s="675"/>
      <c r="C768" s="675"/>
      <c r="D768" s="675"/>
      <c r="E768" s="675"/>
      <c r="F768" s="681"/>
      <c r="G768" s="682"/>
      <c r="H768" s="683"/>
      <c r="I768" s="684"/>
      <c r="J768" s="683"/>
      <c r="K768" s="683"/>
      <c r="L768" s="683"/>
      <c r="M768" s="683"/>
      <c r="N768" s="676"/>
      <c r="O768" s="676"/>
      <c r="P768" s="676"/>
      <c r="Q768" s="676"/>
      <c r="R768" s="822"/>
      <c r="S768" s="822"/>
      <c r="T768" s="822"/>
      <c r="U768" s="822"/>
      <c r="V768" s="676"/>
      <c r="Z768" s="667"/>
    </row>
    <row r="769" spans="1:26" x14ac:dyDescent="0.2">
      <c r="A769" s="675"/>
      <c r="B769" s="675"/>
      <c r="C769" s="675"/>
      <c r="D769" s="675"/>
      <c r="E769" s="675"/>
      <c r="F769" s="681"/>
      <c r="G769" s="682"/>
      <c r="H769" s="683"/>
      <c r="I769" s="684"/>
      <c r="J769" s="683"/>
      <c r="K769" s="683"/>
      <c r="L769" s="683"/>
      <c r="M769" s="683"/>
      <c r="N769" s="676"/>
      <c r="O769" s="676"/>
      <c r="P769" s="676"/>
      <c r="Q769" s="676"/>
      <c r="R769" s="822"/>
      <c r="S769" s="822"/>
      <c r="T769" s="822"/>
      <c r="U769" s="822"/>
      <c r="V769" s="676"/>
      <c r="Z769" s="667"/>
    </row>
    <row r="770" spans="1:26" x14ac:dyDescent="0.2">
      <c r="A770" s="675"/>
      <c r="B770" s="675"/>
      <c r="C770" s="675"/>
      <c r="D770" s="675"/>
      <c r="E770" s="675"/>
      <c r="F770" s="681"/>
      <c r="G770" s="682"/>
      <c r="H770" s="683"/>
      <c r="I770" s="684"/>
      <c r="J770" s="683"/>
      <c r="K770" s="683"/>
      <c r="L770" s="683"/>
      <c r="M770" s="683"/>
      <c r="N770" s="676"/>
      <c r="O770" s="676"/>
      <c r="P770" s="676"/>
      <c r="Q770" s="676"/>
      <c r="R770" s="822"/>
      <c r="S770" s="822"/>
      <c r="T770" s="822"/>
      <c r="U770" s="822"/>
      <c r="V770" s="676"/>
      <c r="Z770" s="667"/>
    </row>
    <row r="771" spans="1:26" x14ac:dyDescent="0.2">
      <c r="A771" s="675"/>
      <c r="B771" s="675"/>
      <c r="C771" s="675"/>
      <c r="D771" s="675"/>
      <c r="E771" s="675"/>
      <c r="F771" s="681"/>
      <c r="G771" s="682"/>
      <c r="H771" s="683"/>
      <c r="I771" s="684"/>
      <c r="J771" s="683"/>
      <c r="K771" s="683"/>
      <c r="L771" s="683"/>
      <c r="M771" s="683"/>
      <c r="N771" s="676"/>
      <c r="O771" s="676"/>
      <c r="P771" s="676"/>
      <c r="Q771" s="676"/>
      <c r="R771" s="822"/>
      <c r="S771" s="822"/>
      <c r="T771" s="822"/>
      <c r="U771" s="822"/>
      <c r="V771" s="676"/>
      <c r="Z771" s="667"/>
    </row>
    <row r="772" spans="1:26" x14ac:dyDescent="0.2">
      <c r="A772" s="675"/>
      <c r="B772" s="675"/>
      <c r="C772" s="675"/>
      <c r="D772" s="675"/>
      <c r="E772" s="675"/>
      <c r="F772" s="681"/>
      <c r="G772" s="682"/>
      <c r="H772" s="683"/>
      <c r="I772" s="684"/>
      <c r="J772" s="683"/>
      <c r="K772" s="683"/>
      <c r="L772" s="683"/>
      <c r="M772" s="683"/>
      <c r="N772" s="676"/>
      <c r="O772" s="676"/>
      <c r="P772" s="676"/>
      <c r="Q772" s="676"/>
      <c r="R772" s="822"/>
      <c r="S772" s="822"/>
      <c r="T772" s="822"/>
      <c r="U772" s="822"/>
      <c r="V772" s="676"/>
      <c r="Z772" s="667"/>
    </row>
    <row r="773" spans="1:26" x14ac:dyDescent="0.2">
      <c r="A773" s="675"/>
      <c r="B773" s="675"/>
      <c r="C773" s="675"/>
      <c r="D773" s="675"/>
      <c r="E773" s="675"/>
      <c r="F773" s="681"/>
      <c r="G773" s="682"/>
      <c r="H773" s="683"/>
      <c r="I773" s="684"/>
      <c r="J773" s="683"/>
      <c r="K773" s="683"/>
      <c r="L773" s="683"/>
      <c r="M773" s="683"/>
      <c r="N773" s="676"/>
      <c r="O773" s="676"/>
      <c r="P773" s="676"/>
      <c r="Q773" s="676"/>
      <c r="R773" s="822"/>
      <c r="S773" s="822"/>
      <c r="T773" s="822"/>
      <c r="U773" s="822"/>
      <c r="V773" s="676"/>
      <c r="Z773" s="667"/>
    </row>
    <row r="774" spans="1:26" x14ac:dyDescent="0.2">
      <c r="A774" s="675"/>
      <c r="B774" s="675"/>
      <c r="C774" s="675"/>
      <c r="D774" s="675"/>
      <c r="E774" s="675"/>
      <c r="F774" s="681"/>
      <c r="G774" s="682"/>
      <c r="H774" s="683"/>
      <c r="I774" s="684"/>
      <c r="J774" s="683"/>
      <c r="K774" s="683"/>
      <c r="L774" s="683"/>
      <c r="M774" s="683"/>
      <c r="N774" s="676"/>
      <c r="O774" s="676"/>
      <c r="P774" s="676"/>
      <c r="Q774" s="676"/>
      <c r="R774" s="822"/>
      <c r="S774" s="822"/>
      <c r="T774" s="822"/>
      <c r="U774" s="822"/>
      <c r="V774" s="676"/>
      <c r="Z774" s="667"/>
    </row>
    <row r="775" spans="1:26" x14ac:dyDescent="0.2">
      <c r="A775" s="675"/>
      <c r="B775" s="675"/>
      <c r="C775" s="675"/>
      <c r="D775" s="675"/>
      <c r="E775" s="675"/>
      <c r="F775" s="681"/>
      <c r="G775" s="682"/>
      <c r="H775" s="683"/>
      <c r="I775" s="684"/>
      <c r="J775" s="683"/>
      <c r="K775" s="683"/>
      <c r="L775" s="683"/>
      <c r="M775" s="683"/>
      <c r="N775" s="676"/>
      <c r="O775" s="676"/>
      <c r="P775" s="676"/>
      <c r="Q775" s="676"/>
      <c r="R775" s="822"/>
      <c r="S775" s="822"/>
      <c r="T775" s="822"/>
      <c r="U775" s="822"/>
      <c r="V775" s="676"/>
      <c r="Z775" s="667"/>
    </row>
    <row r="776" spans="1:26" x14ac:dyDescent="0.2">
      <c r="A776" s="675"/>
      <c r="B776" s="675"/>
      <c r="C776" s="675"/>
      <c r="D776" s="675"/>
      <c r="E776" s="675"/>
      <c r="F776" s="681"/>
      <c r="G776" s="682"/>
      <c r="H776" s="683"/>
      <c r="I776" s="684"/>
      <c r="J776" s="683"/>
      <c r="K776" s="683"/>
      <c r="L776" s="683"/>
      <c r="M776" s="683"/>
      <c r="N776" s="676"/>
      <c r="O776" s="676"/>
      <c r="P776" s="676"/>
      <c r="Q776" s="676"/>
      <c r="R776" s="822"/>
      <c r="S776" s="822"/>
      <c r="T776" s="822"/>
      <c r="U776" s="822"/>
      <c r="V776" s="676"/>
      <c r="Z776" s="667"/>
    </row>
    <row r="777" spans="1:26" x14ac:dyDescent="0.2">
      <c r="A777" s="675"/>
      <c r="B777" s="675"/>
      <c r="C777" s="675"/>
      <c r="D777" s="675"/>
      <c r="E777" s="675"/>
      <c r="F777" s="681"/>
      <c r="G777" s="682"/>
      <c r="H777" s="683"/>
      <c r="I777" s="684"/>
      <c r="J777" s="683"/>
      <c r="K777" s="683"/>
      <c r="L777" s="683"/>
      <c r="M777" s="683"/>
      <c r="N777" s="676"/>
      <c r="O777" s="676"/>
      <c r="P777" s="676"/>
      <c r="Q777" s="676"/>
      <c r="R777" s="822"/>
      <c r="S777" s="822"/>
      <c r="T777" s="822"/>
      <c r="U777" s="822"/>
      <c r="V777" s="676"/>
      <c r="Z777" s="667"/>
    </row>
    <row r="778" spans="1:26" x14ac:dyDescent="0.2">
      <c r="A778" s="675"/>
      <c r="B778" s="675"/>
      <c r="C778" s="675"/>
      <c r="D778" s="675"/>
      <c r="E778" s="675"/>
      <c r="F778" s="681"/>
      <c r="G778" s="682"/>
      <c r="H778" s="683"/>
      <c r="I778" s="684"/>
      <c r="J778" s="683"/>
      <c r="K778" s="683"/>
      <c r="L778" s="683"/>
      <c r="M778" s="683"/>
      <c r="N778" s="676"/>
      <c r="O778" s="676"/>
      <c r="P778" s="676"/>
      <c r="Q778" s="676"/>
      <c r="R778" s="822"/>
      <c r="S778" s="822"/>
      <c r="T778" s="822"/>
      <c r="U778" s="822"/>
      <c r="V778" s="676"/>
      <c r="Z778" s="667"/>
    </row>
    <row r="779" spans="1:26" x14ac:dyDescent="0.2">
      <c r="A779" s="675"/>
      <c r="B779" s="675"/>
      <c r="C779" s="675"/>
      <c r="D779" s="675"/>
      <c r="E779" s="675"/>
      <c r="F779" s="681"/>
      <c r="G779" s="682"/>
      <c r="H779" s="683"/>
      <c r="I779" s="684"/>
      <c r="J779" s="683"/>
      <c r="K779" s="683"/>
      <c r="L779" s="683"/>
      <c r="M779" s="683"/>
      <c r="N779" s="676"/>
      <c r="O779" s="676"/>
      <c r="P779" s="676"/>
      <c r="Q779" s="676"/>
      <c r="R779" s="822"/>
      <c r="S779" s="822"/>
      <c r="T779" s="822"/>
      <c r="U779" s="822"/>
      <c r="V779" s="676"/>
      <c r="Z779" s="667"/>
    </row>
    <row r="780" spans="1:26" x14ac:dyDescent="0.2">
      <c r="A780" s="675"/>
      <c r="B780" s="675"/>
      <c r="C780" s="675"/>
      <c r="D780" s="675"/>
      <c r="E780" s="675"/>
      <c r="F780" s="681"/>
      <c r="G780" s="682"/>
      <c r="H780" s="683"/>
      <c r="I780" s="684"/>
      <c r="J780" s="683"/>
      <c r="K780" s="683"/>
      <c r="L780" s="683"/>
      <c r="M780" s="683"/>
      <c r="N780" s="676"/>
      <c r="O780" s="676"/>
      <c r="P780" s="676"/>
      <c r="Q780" s="676"/>
      <c r="R780" s="822"/>
      <c r="S780" s="822"/>
      <c r="T780" s="822"/>
      <c r="U780" s="822"/>
      <c r="V780" s="676"/>
      <c r="Z780" s="667"/>
    </row>
    <row r="781" spans="1:26" x14ac:dyDescent="0.2">
      <c r="A781" s="675"/>
      <c r="B781" s="675"/>
      <c r="C781" s="675"/>
      <c r="D781" s="675"/>
      <c r="E781" s="675"/>
      <c r="F781" s="681"/>
      <c r="G781" s="682"/>
      <c r="H781" s="683"/>
      <c r="I781" s="684"/>
      <c r="J781" s="683"/>
      <c r="K781" s="683"/>
      <c r="L781" s="683"/>
      <c r="M781" s="683"/>
      <c r="N781" s="676"/>
      <c r="O781" s="676"/>
      <c r="P781" s="676"/>
      <c r="Q781" s="676"/>
      <c r="R781" s="822"/>
      <c r="S781" s="822"/>
      <c r="T781" s="822"/>
      <c r="U781" s="822"/>
      <c r="V781" s="676"/>
      <c r="Z781" s="667"/>
    </row>
    <row r="782" spans="1:26" x14ac:dyDescent="0.2">
      <c r="A782" s="675"/>
      <c r="B782" s="675"/>
      <c r="C782" s="675"/>
      <c r="D782" s="675"/>
      <c r="E782" s="675"/>
      <c r="F782" s="681"/>
      <c r="G782" s="682"/>
      <c r="H782" s="683"/>
      <c r="I782" s="684"/>
      <c r="J782" s="683"/>
      <c r="K782" s="683"/>
      <c r="L782" s="683"/>
      <c r="M782" s="683"/>
      <c r="N782" s="676"/>
      <c r="O782" s="676"/>
      <c r="P782" s="676"/>
      <c r="Q782" s="676"/>
      <c r="R782" s="822"/>
      <c r="S782" s="822"/>
      <c r="T782" s="822"/>
      <c r="U782" s="822"/>
      <c r="V782" s="676"/>
      <c r="Z782" s="667"/>
    </row>
    <row r="783" spans="1:26" x14ac:dyDescent="0.2">
      <c r="A783" s="675"/>
      <c r="B783" s="675"/>
      <c r="C783" s="675"/>
      <c r="D783" s="675"/>
      <c r="E783" s="675"/>
      <c r="F783" s="681"/>
      <c r="G783" s="682"/>
      <c r="H783" s="683"/>
      <c r="I783" s="684"/>
      <c r="J783" s="683"/>
      <c r="K783" s="683"/>
      <c r="L783" s="683"/>
      <c r="M783" s="683"/>
      <c r="N783" s="676"/>
      <c r="O783" s="676"/>
      <c r="P783" s="676"/>
      <c r="Q783" s="676"/>
      <c r="R783" s="822"/>
      <c r="S783" s="822"/>
      <c r="T783" s="822"/>
      <c r="U783" s="822"/>
      <c r="V783" s="676"/>
      <c r="Z783" s="667"/>
    </row>
    <row r="784" spans="1:26" x14ac:dyDescent="0.2">
      <c r="A784" s="675"/>
      <c r="B784" s="675"/>
      <c r="C784" s="675"/>
      <c r="D784" s="675"/>
      <c r="E784" s="675"/>
      <c r="F784" s="681"/>
      <c r="G784" s="682"/>
      <c r="H784" s="683"/>
      <c r="I784" s="684"/>
      <c r="J784" s="683"/>
      <c r="K784" s="683"/>
      <c r="L784" s="683"/>
      <c r="M784" s="683"/>
      <c r="N784" s="676"/>
      <c r="O784" s="676"/>
      <c r="P784" s="676"/>
      <c r="Q784" s="676"/>
      <c r="R784" s="822"/>
      <c r="S784" s="822"/>
      <c r="T784" s="822"/>
      <c r="U784" s="822"/>
      <c r="V784" s="676"/>
      <c r="Z784" s="667"/>
    </row>
    <row r="785" spans="1:26" x14ac:dyDescent="0.2">
      <c r="A785" s="675"/>
      <c r="B785" s="675"/>
      <c r="C785" s="675"/>
      <c r="D785" s="675"/>
      <c r="E785" s="675"/>
      <c r="F785" s="681"/>
      <c r="G785" s="682"/>
      <c r="H785" s="683"/>
      <c r="I785" s="684"/>
      <c r="J785" s="683"/>
      <c r="K785" s="683"/>
      <c r="L785" s="683"/>
      <c r="M785" s="683"/>
      <c r="N785" s="676"/>
      <c r="O785" s="676"/>
      <c r="P785" s="676"/>
      <c r="Q785" s="676"/>
      <c r="R785" s="822"/>
      <c r="S785" s="822"/>
      <c r="T785" s="822"/>
      <c r="U785" s="822"/>
      <c r="V785" s="676"/>
      <c r="Z785" s="667"/>
    </row>
    <row r="786" spans="1:26" x14ac:dyDescent="0.2">
      <c r="A786" s="675"/>
      <c r="B786" s="675"/>
      <c r="C786" s="675"/>
      <c r="D786" s="675"/>
      <c r="E786" s="675"/>
      <c r="F786" s="681"/>
      <c r="G786" s="682"/>
      <c r="H786" s="683"/>
      <c r="I786" s="684"/>
      <c r="J786" s="683"/>
      <c r="K786" s="683"/>
      <c r="L786" s="683"/>
      <c r="M786" s="683"/>
      <c r="N786" s="676"/>
      <c r="O786" s="676"/>
      <c r="P786" s="676"/>
      <c r="Q786" s="676"/>
      <c r="R786" s="822"/>
      <c r="S786" s="822"/>
      <c r="T786" s="822"/>
      <c r="U786" s="822"/>
      <c r="V786" s="676"/>
      <c r="Z786" s="667"/>
    </row>
    <row r="787" spans="1:26" x14ac:dyDescent="0.2">
      <c r="A787" s="675"/>
      <c r="B787" s="675"/>
      <c r="C787" s="675"/>
      <c r="D787" s="675"/>
      <c r="E787" s="675"/>
      <c r="F787" s="681"/>
      <c r="G787" s="682"/>
      <c r="H787" s="683"/>
      <c r="I787" s="684"/>
      <c r="J787" s="683"/>
      <c r="K787" s="683"/>
      <c r="L787" s="676"/>
      <c r="M787" s="676"/>
      <c r="N787" s="676"/>
      <c r="O787" s="676"/>
      <c r="P787" s="676"/>
      <c r="Q787" s="676"/>
      <c r="R787" s="822"/>
      <c r="S787" s="822"/>
      <c r="T787" s="822"/>
      <c r="U787" s="822"/>
      <c r="V787" s="676"/>
      <c r="Z787" s="667"/>
    </row>
    <row r="788" spans="1:26" x14ac:dyDescent="0.2">
      <c r="A788" s="675"/>
      <c r="B788" s="675"/>
      <c r="C788" s="675"/>
      <c r="D788" s="675"/>
      <c r="E788" s="675"/>
      <c r="F788" s="681"/>
      <c r="G788" s="682"/>
      <c r="H788" s="683"/>
      <c r="I788" s="684"/>
      <c r="J788" s="683"/>
      <c r="K788" s="683"/>
      <c r="L788" s="676"/>
      <c r="M788" s="676"/>
      <c r="N788" s="676"/>
      <c r="O788" s="676"/>
      <c r="P788" s="676"/>
      <c r="Q788" s="676"/>
      <c r="R788" s="822"/>
      <c r="S788" s="822"/>
      <c r="T788" s="822"/>
      <c r="U788" s="822"/>
      <c r="V788" s="676"/>
      <c r="Z788" s="667"/>
    </row>
    <row r="789" spans="1:26" x14ac:dyDescent="0.2">
      <c r="A789" s="675"/>
      <c r="B789" s="675"/>
      <c r="C789" s="675"/>
      <c r="D789" s="675"/>
      <c r="E789" s="675"/>
      <c r="F789" s="681"/>
      <c r="G789" s="682"/>
      <c r="H789" s="683"/>
      <c r="I789" s="684"/>
      <c r="J789" s="683"/>
      <c r="K789" s="683"/>
      <c r="L789" s="676"/>
      <c r="M789" s="676"/>
      <c r="N789" s="676"/>
      <c r="O789" s="676"/>
      <c r="P789" s="676"/>
      <c r="Q789" s="676"/>
      <c r="R789" s="822"/>
      <c r="S789" s="822"/>
      <c r="T789" s="822"/>
      <c r="U789" s="822"/>
      <c r="V789" s="676"/>
      <c r="Z789" s="667"/>
    </row>
  </sheetData>
  <autoFilter ref="A2:AU104"/>
  <mergeCells count="77">
    <mergeCell ref="F101:F104"/>
    <mergeCell ref="A96:A100"/>
    <mergeCell ref="B96:B100"/>
    <mergeCell ref="C96:C100"/>
    <mergeCell ref="D96:D100"/>
    <mergeCell ref="E96:E100"/>
    <mergeCell ref="F96:F100"/>
    <mergeCell ref="A101:A104"/>
    <mergeCell ref="B101:B104"/>
    <mergeCell ref="C101:C104"/>
    <mergeCell ref="D101:D104"/>
    <mergeCell ref="E101:E104"/>
    <mergeCell ref="F88:F95"/>
    <mergeCell ref="A76:A87"/>
    <mergeCell ref="B76:B87"/>
    <mergeCell ref="C76:C87"/>
    <mergeCell ref="D76:D87"/>
    <mergeCell ref="E76:E87"/>
    <mergeCell ref="F76:F87"/>
    <mergeCell ref="A88:A95"/>
    <mergeCell ref="B88:B95"/>
    <mergeCell ref="C88:C95"/>
    <mergeCell ref="D88:D95"/>
    <mergeCell ref="E88:E95"/>
    <mergeCell ref="F63:F69"/>
    <mergeCell ref="F70:F75"/>
    <mergeCell ref="A40:A62"/>
    <mergeCell ref="B40:B62"/>
    <mergeCell ref="C40:C62"/>
    <mergeCell ref="D40:D62"/>
    <mergeCell ref="E40:E62"/>
    <mergeCell ref="F40:F62"/>
    <mergeCell ref="A63:A75"/>
    <mergeCell ref="B63:B75"/>
    <mergeCell ref="C63:C75"/>
    <mergeCell ref="D63:D75"/>
    <mergeCell ref="E63:E75"/>
    <mergeCell ref="F29:F39"/>
    <mergeCell ref="A10:A28"/>
    <mergeCell ref="B10:B28"/>
    <mergeCell ref="C10:C28"/>
    <mergeCell ref="D10:D28"/>
    <mergeCell ref="E10:E28"/>
    <mergeCell ref="F10:F20"/>
    <mergeCell ref="F21:F26"/>
    <mergeCell ref="F27:F28"/>
    <mergeCell ref="A29:A39"/>
    <mergeCell ref="B29:B39"/>
    <mergeCell ref="C29:C39"/>
    <mergeCell ref="D29:D39"/>
    <mergeCell ref="E29:E39"/>
    <mergeCell ref="AB1:AB2"/>
    <mergeCell ref="AF1:AS1"/>
    <mergeCell ref="A3:A9"/>
    <mergeCell ref="B3:B9"/>
    <mergeCell ref="C3:C9"/>
    <mergeCell ref="D3:D9"/>
    <mergeCell ref="E3:E9"/>
    <mergeCell ref="F3:F9"/>
    <mergeCell ref="R1:U1"/>
    <mergeCell ref="V1:V2"/>
    <mergeCell ref="W1:X1"/>
    <mergeCell ref="Y1:Y2"/>
    <mergeCell ref="Z1:Z2"/>
    <mergeCell ref="AA1:AA2"/>
    <mergeCell ref="G1:G2"/>
    <mergeCell ref="H1:H2"/>
    <mergeCell ref="I1:I2"/>
    <mergeCell ref="J1:J2"/>
    <mergeCell ref="K1:K2"/>
    <mergeCell ref="L1:P1"/>
    <mergeCell ref="A1:A2"/>
    <mergeCell ref="B1:B2"/>
    <mergeCell ref="C1:C2"/>
    <mergeCell ref="D1:D2"/>
    <mergeCell ref="E1:E2"/>
    <mergeCell ref="F1:F2"/>
  </mergeCells>
  <dataValidations count="1">
    <dataValidation type="list" allowBlank="1" showInputMessage="1" showErrorMessage="1" sqref="P3:P96 P98:P103">
      <formula1>modalidad</formula1>
    </dataValidation>
  </dataValidations>
  <hyperlinks>
    <hyperlink ref="K88" r:id="rId1"/>
    <hyperlink ref="K89:K90" r:id="rId2" display="olsanchez@idep.edu.co"/>
    <hyperlink ref="K91" r:id="rId3"/>
    <hyperlink ref="K92" r:id="rId4"/>
    <hyperlink ref="K94" r:id="rId5" display="cplazas@idep.edu.co"/>
    <hyperlink ref="K95" r:id="rId6"/>
    <hyperlink ref="K96" r:id="rId7"/>
    <hyperlink ref="K100" r:id="rId8" display="cplazas@idep.edu.co"/>
    <hyperlink ref="K97" r:id="rId9"/>
    <hyperlink ref="K98" r:id="rId10"/>
    <hyperlink ref="K99" r:id="rId11" display="cplazas@idep.edu.co"/>
    <hyperlink ref="K93" r:id="rId12"/>
    <hyperlink ref="K101" r:id="rId13"/>
    <hyperlink ref="K102" r:id="rId14"/>
    <hyperlink ref="K103" r:id="rId15"/>
    <hyperlink ref="K104" r:id="rId16"/>
    <hyperlink ref="K59" r:id="rId17"/>
    <hyperlink ref="K72" r:id="rId18"/>
    <hyperlink ref="K53" r:id="rId19"/>
  </hyperlinks>
  <pageMargins left="0.70866141732283472" right="0.70866141732283472" top="0.74803149606299213" bottom="0.74803149606299213" header="0.31496062992125984" footer="0.31496062992125984"/>
  <pageSetup paperSize="14" scale="45" orientation="landscape" r:id="rId20"/>
  <rowBreaks count="6" manualBreakCount="6">
    <brk id="9" max="16383" man="1"/>
    <brk id="28" max="16383" man="1"/>
    <brk id="39" max="16383" man="1"/>
    <brk id="62" max="16383" man="1"/>
    <brk id="75" max="16383" man="1"/>
    <brk id="9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O86"/>
  <sheetViews>
    <sheetView view="pageBreakPreview" topLeftCell="B1" zoomScale="85" zoomScaleNormal="80" zoomScaleSheetLayoutView="85" workbookViewId="0">
      <selection activeCell="D15" sqref="D15"/>
    </sheetView>
  </sheetViews>
  <sheetFormatPr baseColWidth="10" defaultRowHeight="12.75" x14ac:dyDescent="0.2"/>
  <cols>
    <col min="1" max="1" width="14.7109375" style="599" customWidth="1"/>
    <col min="2" max="2" width="16.140625" style="599" customWidth="1"/>
    <col min="3" max="3" width="57.140625" style="599" customWidth="1"/>
    <col min="4" max="4" width="13.7109375" style="599" customWidth="1"/>
    <col min="5" max="5" width="29" style="599" customWidth="1"/>
    <col min="6" max="6" width="16.5703125" style="599" customWidth="1"/>
    <col min="7" max="10" width="11.42578125" style="599"/>
    <col min="11" max="11" width="19.28515625" style="599" customWidth="1"/>
    <col min="12" max="12" width="18.42578125" style="599" customWidth="1"/>
    <col min="13" max="13" width="11.42578125" style="599"/>
    <col min="14" max="14" width="16.85546875" style="852" customWidth="1"/>
    <col min="15" max="15" width="9.28515625" style="852" customWidth="1"/>
    <col min="16" max="16" width="9.140625" style="852" customWidth="1"/>
    <col min="17" max="17" width="18.140625" style="852" customWidth="1"/>
    <col min="18" max="16384" width="11.42578125" style="599"/>
  </cols>
  <sheetData>
    <row r="1" spans="1:17" x14ac:dyDescent="0.2">
      <c r="A1" s="1062"/>
      <c r="B1" s="1062"/>
      <c r="C1" s="1130" t="s">
        <v>815</v>
      </c>
      <c r="D1" s="1130"/>
      <c r="E1" s="1130"/>
      <c r="F1" s="1130"/>
      <c r="G1" s="1130"/>
      <c r="H1" s="1130"/>
      <c r="I1" s="1130"/>
      <c r="J1" s="1130"/>
      <c r="K1" s="1130"/>
      <c r="L1" s="1130"/>
      <c r="M1" s="1130"/>
      <c r="N1" s="1065" t="s">
        <v>625</v>
      </c>
      <c r="O1" s="1065"/>
      <c r="P1" s="1065"/>
      <c r="Q1" s="1065"/>
    </row>
    <row r="2" spans="1:17" x14ac:dyDescent="0.2">
      <c r="A2" s="1062"/>
      <c r="B2" s="1062"/>
      <c r="C2" s="1130"/>
      <c r="D2" s="1130"/>
      <c r="E2" s="1130"/>
      <c r="F2" s="1130"/>
      <c r="G2" s="1130"/>
      <c r="H2" s="1130"/>
      <c r="I2" s="1130"/>
      <c r="J2" s="1130"/>
      <c r="K2" s="1130"/>
      <c r="L2" s="1130"/>
      <c r="M2" s="1130"/>
      <c r="N2" s="1065" t="s">
        <v>840</v>
      </c>
      <c r="O2" s="1065"/>
      <c r="P2" s="1065"/>
      <c r="Q2" s="1065"/>
    </row>
    <row r="3" spans="1:17" x14ac:dyDescent="0.2">
      <c r="A3" s="1062"/>
      <c r="B3" s="1062"/>
      <c r="C3" s="1130"/>
      <c r="D3" s="1130"/>
      <c r="E3" s="1130"/>
      <c r="F3" s="1130"/>
      <c r="G3" s="1130"/>
      <c r="H3" s="1130"/>
      <c r="I3" s="1130"/>
      <c r="J3" s="1130"/>
      <c r="K3" s="1130"/>
      <c r="L3" s="1130"/>
      <c r="M3" s="1130"/>
      <c r="N3" s="1065"/>
      <c r="O3" s="1065"/>
      <c r="P3" s="1065"/>
      <c r="Q3" s="1065"/>
    </row>
    <row r="4" spans="1:17" x14ac:dyDescent="0.2">
      <c r="A4" s="1062"/>
      <c r="B4" s="1062"/>
      <c r="C4" s="1130"/>
      <c r="D4" s="1130"/>
      <c r="E4" s="1130"/>
      <c r="F4" s="1130"/>
      <c r="G4" s="1130"/>
      <c r="H4" s="1130"/>
      <c r="I4" s="1130"/>
      <c r="J4" s="1130"/>
      <c r="K4" s="1130"/>
      <c r="L4" s="1130"/>
      <c r="M4" s="1130"/>
      <c r="N4" s="1065" t="s">
        <v>841</v>
      </c>
      <c r="O4" s="1065"/>
      <c r="P4" s="1065"/>
      <c r="Q4" s="1065"/>
    </row>
    <row r="5" spans="1:17" ht="18.75" customHeight="1" x14ac:dyDescent="0.2">
      <c r="A5" s="1062"/>
      <c r="B5" s="1062"/>
      <c r="C5" s="1130"/>
      <c r="D5" s="1130"/>
      <c r="E5" s="1130"/>
      <c r="F5" s="1130"/>
      <c r="G5" s="1130"/>
      <c r="H5" s="1130"/>
      <c r="I5" s="1130"/>
      <c r="J5" s="1130"/>
      <c r="K5" s="1130"/>
      <c r="L5" s="1130"/>
      <c r="M5" s="1130"/>
      <c r="N5" s="1065" t="s">
        <v>757</v>
      </c>
      <c r="O5" s="1065"/>
      <c r="P5" s="1065"/>
      <c r="Q5" s="1065"/>
    </row>
    <row r="6" spans="1:17" x14ac:dyDescent="0.2">
      <c r="A6" s="1069" t="s">
        <v>626</v>
      </c>
      <c r="B6" s="1070"/>
      <c r="C6" s="1071">
        <v>2018</v>
      </c>
      <c r="D6" s="1071"/>
      <c r="E6" s="1071"/>
      <c r="F6" s="1071"/>
      <c r="G6" s="1071"/>
      <c r="H6" s="1071"/>
      <c r="I6" s="1071"/>
      <c r="J6" s="1071"/>
      <c r="K6" s="1071"/>
      <c r="L6" s="1071"/>
      <c r="M6" s="1071"/>
      <c r="N6" s="1071"/>
      <c r="O6" s="1071"/>
      <c r="P6" s="1071"/>
      <c r="Q6" s="1071"/>
    </row>
    <row r="7" spans="1:17" ht="21.75" customHeight="1" x14ac:dyDescent="0.2">
      <c r="A7" s="1072" t="s">
        <v>627</v>
      </c>
      <c r="B7" s="1072" t="s">
        <v>628</v>
      </c>
      <c r="C7" s="1072" t="s">
        <v>650</v>
      </c>
      <c r="D7" s="1073" t="s">
        <v>623</v>
      </c>
      <c r="E7" s="1073" t="s">
        <v>624</v>
      </c>
      <c r="F7" s="1072" t="s">
        <v>630</v>
      </c>
      <c r="G7" s="1072" t="s">
        <v>563</v>
      </c>
      <c r="H7" s="1075" t="s">
        <v>530</v>
      </c>
      <c r="I7" s="1076"/>
      <c r="J7" s="1076"/>
      <c r="K7" s="1076"/>
      <c r="L7" s="1076"/>
      <c r="M7" s="604"/>
      <c r="N7" s="1081" t="s">
        <v>644</v>
      </c>
      <c r="O7" s="1082"/>
      <c r="P7" s="1082"/>
      <c r="Q7" s="1083"/>
    </row>
    <row r="8" spans="1:17" ht="76.5" x14ac:dyDescent="0.2">
      <c r="A8" s="1072"/>
      <c r="B8" s="1072"/>
      <c r="C8" s="1072"/>
      <c r="D8" s="1074"/>
      <c r="E8" s="1074"/>
      <c r="F8" s="1072"/>
      <c r="G8" s="1072"/>
      <c r="H8" s="887" t="s">
        <v>606</v>
      </c>
      <c r="I8" s="887" t="s">
        <v>645</v>
      </c>
      <c r="J8" s="887" t="s">
        <v>607</v>
      </c>
      <c r="K8" s="887" t="s">
        <v>608</v>
      </c>
      <c r="L8" s="605" t="s">
        <v>609</v>
      </c>
      <c r="M8" s="605" t="s">
        <v>632</v>
      </c>
      <c r="N8" s="835" t="s">
        <v>646</v>
      </c>
      <c r="O8" s="836" t="s">
        <v>647</v>
      </c>
      <c r="P8" s="836" t="s">
        <v>648</v>
      </c>
      <c r="Q8" s="837" t="s">
        <v>6</v>
      </c>
    </row>
    <row r="9" spans="1:17" ht="57" customHeight="1" x14ac:dyDescent="0.2">
      <c r="A9" s="1080">
        <v>120101</v>
      </c>
      <c r="B9" s="1079" t="s">
        <v>654</v>
      </c>
      <c r="C9" s="572" t="s">
        <v>651</v>
      </c>
      <c r="D9" s="593">
        <v>93141506</v>
      </c>
      <c r="E9" s="593" t="s">
        <v>652</v>
      </c>
      <c r="F9" s="573" t="s">
        <v>653</v>
      </c>
      <c r="G9" s="621">
        <v>10106</v>
      </c>
      <c r="H9" s="574" t="s">
        <v>35</v>
      </c>
      <c r="I9" s="574" t="s">
        <v>35</v>
      </c>
      <c r="J9" s="575">
        <v>90</v>
      </c>
      <c r="K9" s="618">
        <v>0</v>
      </c>
      <c r="L9" s="886" t="s">
        <v>620</v>
      </c>
      <c r="M9" s="886" t="str">
        <f>IF(L9=[3]listas!$C$1,[3]listas!$B$1,IF(L9=[3]listas!$C$2,[3]listas!$B$2,IF(L9=[3]listas!$C$3,[3]listas!$B$3,IF(L9=[3]listas!$C$4,[3]listas!$B$4,IF(L9=[3]listas!$C$5,[3]listas!$B$5,IF(L9=[3]listas!$C$6,[3]listas!$B$6,IF(L9=[3]listas!$C$7,[3]listas!$B$7,IF(L9=[3]listas!$C$8,[3]listas!$B$8,""))))))))</f>
        <v>CCE-10</v>
      </c>
      <c r="N9" s="838">
        <v>3000000</v>
      </c>
      <c r="O9" s="838"/>
      <c r="P9" s="838"/>
      <c r="Q9" s="888">
        <f>SUM(N9:P9)</f>
        <v>3000000</v>
      </c>
    </row>
    <row r="10" spans="1:17" hidden="1" x14ac:dyDescent="0.2">
      <c r="A10" s="1080"/>
      <c r="B10" s="1079"/>
      <c r="C10" s="1131" t="s">
        <v>500</v>
      </c>
      <c r="D10" s="1131"/>
      <c r="E10" s="1131"/>
      <c r="F10" s="1131"/>
      <c r="G10" s="1131"/>
      <c r="H10" s="1131"/>
      <c r="I10" s="1131"/>
      <c r="J10" s="1131"/>
      <c r="K10" s="1131"/>
      <c r="L10" s="1131"/>
      <c r="M10" s="911"/>
      <c r="N10" s="839">
        <f>SUM(N9:N9)</f>
        <v>3000000</v>
      </c>
      <c r="O10" s="839">
        <f t="shared" ref="O10:Q10" si="0">SUM(O9:O9)</f>
        <v>0</v>
      </c>
      <c r="P10" s="839">
        <f t="shared" si="0"/>
        <v>0</v>
      </c>
      <c r="Q10" s="839">
        <f t="shared" si="0"/>
        <v>3000000</v>
      </c>
    </row>
    <row r="11" spans="1:17" ht="28.5" customHeight="1" x14ac:dyDescent="0.2">
      <c r="A11" s="1077">
        <v>120102</v>
      </c>
      <c r="B11" s="1084" t="s">
        <v>663</v>
      </c>
      <c r="C11" s="613" t="s">
        <v>664</v>
      </c>
      <c r="D11" s="601">
        <v>81111811</v>
      </c>
      <c r="E11" s="559" t="s">
        <v>755</v>
      </c>
      <c r="F11" s="602" t="s">
        <v>576</v>
      </c>
      <c r="G11" s="621">
        <v>20101</v>
      </c>
      <c r="H11" s="595" t="s">
        <v>358</v>
      </c>
      <c r="I11" s="595" t="s">
        <v>358</v>
      </c>
      <c r="J11" s="590">
        <v>180</v>
      </c>
      <c r="K11" s="618">
        <v>0</v>
      </c>
      <c r="L11" s="886" t="s">
        <v>639</v>
      </c>
      <c r="M11" s="886" t="str">
        <f>IF(L11=[1]listas!$C$1,[1]listas!$B$1,IF(L11=[1]listas!$C$2,[1]listas!$B$2,IF(L11=[1]listas!$C$3,[1]listas!$B$3,IF(L11=[1]listas!$C$4,[1]listas!$B$4,IF(L11=[1]listas!$C$5,[1]listas!$B$5,IF(L11=[1]listas!$C$6,[1]listas!$B$6,IF(L11=[1]listas!$C$7,[1]listas!$B$7,IF(L11=[1]listas!$C$8,[1]listas!$B$8,""))))))))</f>
        <v>CCE-05</v>
      </c>
      <c r="N11" s="840">
        <v>32158435</v>
      </c>
      <c r="O11" s="838"/>
      <c r="P11" s="838"/>
      <c r="Q11" s="888">
        <f t="shared" ref="Q11:Q21" si="1">+N11+O11+P11</f>
        <v>32158435</v>
      </c>
    </row>
    <row r="12" spans="1:17" ht="28.5" customHeight="1" x14ac:dyDescent="0.2">
      <c r="A12" s="1078"/>
      <c r="B12" s="1085"/>
      <c r="C12" s="613" t="s">
        <v>713</v>
      </c>
      <c r="D12" s="601">
        <v>81111811</v>
      </c>
      <c r="E12" s="559" t="s">
        <v>755</v>
      </c>
      <c r="F12" s="602" t="s">
        <v>576</v>
      </c>
      <c r="G12" s="621">
        <v>20101</v>
      </c>
      <c r="H12" s="595" t="s">
        <v>104</v>
      </c>
      <c r="I12" s="595" t="s">
        <v>104</v>
      </c>
      <c r="J12" s="590">
        <v>180</v>
      </c>
      <c r="K12" s="618">
        <v>0</v>
      </c>
      <c r="L12" s="886" t="s">
        <v>639</v>
      </c>
      <c r="M12" s="886" t="str">
        <f>IF(L12=[1]listas!$C$1,[1]listas!$B$1,IF(L12=[1]listas!$C$2,[1]listas!$B$2,IF(L12=[1]listas!$C$3,[1]listas!$B$3,IF(L12=[1]listas!$C$4,[1]listas!$B$4,IF(L12=[1]listas!$C$5,[1]listas!$B$5,IF(L12=[1]listas!$C$6,[1]listas!$B$6,IF(L12=[1]listas!$C$7,[1]listas!$B$7,IF(L12=[1]listas!$C$8,[1]listas!$B$8,""))))))))</f>
        <v>CCE-05</v>
      </c>
      <c r="N12" s="840">
        <v>9587670</v>
      </c>
      <c r="O12" s="838"/>
      <c r="P12" s="838"/>
      <c r="Q12" s="888">
        <f t="shared" si="1"/>
        <v>9587670</v>
      </c>
    </row>
    <row r="13" spans="1:17" ht="28.5" customHeight="1" x14ac:dyDescent="0.2">
      <c r="A13" s="1078"/>
      <c r="B13" s="1085"/>
      <c r="C13" s="613" t="s">
        <v>665</v>
      </c>
      <c r="D13" s="601">
        <v>81111811</v>
      </c>
      <c r="E13" s="559" t="s">
        <v>755</v>
      </c>
      <c r="F13" s="602" t="s">
        <v>576</v>
      </c>
      <c r="G13" s="621">
        <v>20101</v>
      </c>
      <c r="H13" s="595" t="s">
        <v>569</v>
      </c>
      <c r="I13" s="595" t="s">
        <v>569</v>
      </c>
      <c r="J13" s="590">
        <v>180</v>
      </c>
      <c r="K13" s="618">
        <v>0</v>
      </c>
      <c r="L13" s="886" t="s">
        <v>639</v>
      </c>
      <c r="M13" s="886" t="str">
        <f>IF(L13=[1]listas!$C$1,[1]listas!$B$1,IF(L13=[1]listas!$C$2,[1]listas!$B$2,IF(L13=[1]listas!$C$3,[1]listas!$B$3,IF(L13=[1]listas!$C$4,[1]listas!$B$4,IF(L13=[1]listas!$C$5,[1]listas!$B$5,IF(L13=[1]listas!$C$6,[1]listas!$B$6,IF(L13=[1]listas!$C$7,[1]listas!$B$7,IF(L13=[1]listas!$C$8,[1]listas!$B$8,""))))))))</f>
        <v>CCE-05</v>
      </c>
      <c r="N13" s="840">
        <v>9587671.1999999993</v>
      </c>
      <c r="O13" s="838"/>
      <c r="P13" s="838"/>
      <c r="Q13" s="888">
        <f t="shared" si="1"/>
        <v>9587671.1999999993</v>
      </c>
    </row>
    <row r="14" spans="1:17" ht="45" customHeight="1" x14ac:dyDescent="0.2">
      <c r="A14" s="1078"/>
      <c r="B14" s="1085"/>
      <c r="C14" s="613" t="s">
        <v>666</v>
      </c>
      <c r="D14" s="601">
        <v>81112500</v>
      </c>
      <c r="E14" s="559" t="s">
        <v>755</v>
      </c>
      <c r="F14" s="602" t="s">
        <v>576</v>
      </c>
      <c r="G14" s="621">
        <v>20101</v>
      </c>
      <c r="H14" s="595" t="s">
        <v>567</v>
      </c>
      <c r="I14" s="595" t="s">
        <v>567</v>
      </c>
      <c r="J14" s="590">
        <v>360</v>
      </c>
      <c r="K14" s="618">
        <v>0</v>
      </c>
      <c r="L14" s="886" t="s">
        <v>639</v>
      </c>
      <c r="M14" s="886" t="str">
        <f>IF(L14=[1]listas!$C$1,[1]listas!$B$1,IF(L14=[1]listas!$C$2,[1]listas!$B$2,IF(L14=[1]listas!$C$3,[1]listas!$B$3,IF(L14=[1]listas!$C$4,[1]listas!$B$4,IF(L14=[1]listas!$C$5,[1]listas!$B$5,IF(L14=[1]listas!$C$6,[1]listas!$B$6,IF(L14=[1]listas!$C$7,[1]listas!$B$7,IF(L14=[1]listas!$C$8,[1]listas!$B$8,""))))))))</f>
        <v>CCE-05</v>
      </c>
      <c r="N14" s="840">
        <v>8068022</v>
      </c>
      <c r="O14" s="838"/>
      <c r="P14" s="838"/>
      <c r="Q14" s="888">
        <f t="shared" si="1"/>
        <v>8068022</v>
      </c>
    </row>
    <row r="15" spans="1:17" ht="28.5" customHeight="1" x14ac:dyDescent="0.2">
      <c r="A15" s="1078"/>
      <c r="B15" s="1085"/>
      <c r="C15" s="613" t="s">
        <v>667</v>
      </c>
      <c r="D15" s="601">
        <v>81112500</v>
      </c>
      <c r="E15" s="559" t="s">
        <v>755</v>
      </c>
      <c r="F15" s="602" t="s">
        <v>576</v>
      </c>
      <c r="G15" s="621">
        <v>20101</v>
      </c>
      <c r="H15" s="595" t="s">
        <v>97</v>
      </c>
      <c r="I15" s="595" t="s">
        <v>97</v>
      </c>
      <c r="J15" s="590">
        <v>360</v>
      </c>
      <c r="K15" s="618">
        <v>0</v>
      </c>
      <c r="L15" s="886" t="s">
        <v>620</v>
      </c>
      <c r="M15" s="886" t="str">
        <f>IF(L15=[1]listas!$C$1,[1]listas!$B$1,IF(L15=[1]listas!$C$2,[1]listas!$B$2,IF(L15=[1]listas!$C$3,[1]listas!$B$3,IF(L15=[1]listas!$C$4,[1]listas!$B$4,IF(L15=[1]listas!$C$5,[1]listas!$B$5,IF(L15=[1]listas!$C$6,[1]listas!$B$6,IF(L15=[1]listas!$C$7,[1]listas!$B$7,IF(L15=[1]listas!$C$8,[1]listas!$B$8,""))))))))</f>
        <v>CCE-10</v>
      </c>
      <c r="N15" s="840">
        <v>21370849</v>
      </c>
      <c r="O15" s="838"/>
      <c r="P15" s="838"/>
      <c r="Q15" s="888">
        <f t="shared" si="1"/>
        <v>21370849</v>
      </c>
    </row>
    <row r="16" spans="1:17" ht="38.25" customHeight="1" x14ac:dyDescent="0.2">
      <c r="A16" s="1078"/>
      <c r="B16" s="1085"/>
      <c r="C16" s="613" t="s">
        <v>668</v>
      </c>
      <c r="D16" s="601" t="s">
        <v>742</v>
      </c>
      <c r="E16" s="559" t="s">
        <v>755</v>
      </c>
      <c r="F16" s="602" t="s">
        <v>576</v>
      </c>
      <c r="G16" s="621">
        <v>20101</v>
      </c>
      <c r="H16" s="595" t="s">
        <v>572</v>
      </c>
      <c r="I16" s="595" t="s">
        <v>572</v>
      </c>
      <c r="J16" s="596">
        <v>360</v>
      </c>
      <c r="K16" s="618">
        <v>0</v>
      </c>
      <c r="L16" s="886" t="s">
        <v>620</v>
      </c>
      <c r="M16" s="886" t="str">
        <f>IF(L16=[1]listas!$C$1,[1]listas!$B$1,IF(L16=[1]listas!$C$2,[1]listas!$B$2,IF(L16=[1]listas!$C$3,[1]listas!$B$3,IF(L16=[1]listas!$C$4,[1]listas!$B$4,IF(L16=[1]listas!$C$5,[1]listas!$B$5,IF(L16=[1]listas!$C$6,[1]listas!$B$6,IF(L16=[1]listas!$C$7,[1]listas!$B$7,IF(L16=[1]listas!$C$8,[1]listas!$B$8,""))))))))</f>
        <v>CCE-10</v>
      </c>
      <c r="N16" s="840">
        <v>15862775</v>
      </c>
      <c r="O16" s="838"/>
      <c r="P16" s="838"/>
      <c r="Q16" s="888">
        <f t="shared" si="1"/>
        <v>15862775</v>
      </c>
    </row>
    <row r="17" spans="1:17" ht="28.5" customHeight="1" x14ac:dyDescent="0.2">
      <c r="A17" s="1078"/>
      <c r="B17" s="1085"/>
      <c r="C17" s="613" t="s">
        <v>669</v>
      </c>
      <c r="D17" s="601">
        <v>81112200</v>
      </c>
      <c r="E17" s="559" t="s">
        <v>755</v>
      </c>
      <c r="F17" s="602" t="s">
        <v>576</v>
      </c>
      <c r="G17" s="621">
        <v>20101</v>
      </c>
      <c r="H17" s="595" t="s">
        <v>26</v>
      </c>
      <c r="I17" s="595" t="s">
        <v>26</v>
      </c>
      <c r="J17" s="596">
        <v>90</v>
      </c>
      <c r="K17" s="618">
        <v>0</v>
      </c>
      <c r="L17" s="886" t="s">
        <v>620</v>
      </c>
      <c r="M17" s="886" t="str">
        <f>IF(L17=[1]listas!$C$1,[1]listas!$B$1,IF(L17=[1]listas!$C$2,[1]listas!$B$2,IF(L17=[1]listas!$C$3,[1]listas!$B$3,IF(L17=[1]listas!$C$4,[1]listas!$B$4,IF(L17=[1]listas!$C$5,[1]listas!$B$5,IF(L17=[1]listas!$C$6,[1]listas!$B$6,IF(L17=[1]listas!$C$7,[1]listas!$B$7,IF(L17=[1]listas!$C$8,[1]listas!$B$8,""))))))))</f>
        <v>CCE-10</v>
      </c>
      <c r="N17" s="840">
        <v>19008078</v>
      </c>
      <c r="O17" s="838"/>
      <c r="P17" s="838"/>
      <c r="Q17" s="888">
        <f t="shared" si="1"/>
        <v>19008078</v>
      </c>
    </row>
    <row r="18" spans="1:17" ht="28.5" customHeight="1" x14ac:dyDescent="0.2">
      <c r="A18" s="1078"/>
      <c r="B18" s="1085"/>
      <c r="C18" s="613" t="s">
        <v>751</v>
      </c>
      <c r="D18" s="601">
        <v>81111812</v>
      </c>
      <c r="E18" s="559" t="s">
        <v>755</v>
      </c>
      <c r="F18" s="602" t="s">
        <v>576</v>
      </c>
      <c r="G18" s="621">
        <v>20101</v>
      </c>
      <c r="H18" s="595" t="s">
        <v>568</v>
      </c>
      <c r="I18" s="595" t="s">
        <v>568</v>
      </c>
      <c r="J18" s="596">
        <v>240</v>
      </c>
      <c r="K18" s="618">
        <v>0</v>
      </c>
      <c r="L18" s="886" t="s">
        <v>620</v>
      </c>
      <c r="M18" s="886" t="str">
        <f>IF(L18=[1]listas!$C$1,[1]listas!$B$1,IF(L18=[1]listas!$C$2,[1]listas!$B$2,IF(L18=[1]listas!$C$3,[1]listas!$B$3,IF(L18=[1]listas!$C$4,[1]listas!$B$4,IF(L18=[1]listas!$C$5,[1]listas!$B$5,IF(L18=[1]listas!$C$6,[1]listas!$B$6,IF(L18=[1]listas!$C$7,[1]listas!$B$7,IF(L18=[1]listas!$C$8,[1]listas!$B$8,""))))))))</f>
        <v>CCE-10</v>
      </c>
      <c r="N18" s="840">
        <v>8756500</v>
      </c>
      <c r="O18" s="838"/>
      <c r="P18" s="838"/>
      <c r="Q18" s="888">
        <f t="shared" si="1"/>
        <v>8756500</v>
      </c>
    </row>
    <row r="19" spans="1:17" ht="28.5" customHeight="1" x14ac:dyDescent="0.2">
      <c r="A19" s="1078"/>
      <c r="B19" s="1085"/>
      <c r="C19" s="613" t="s">
        <v>670</v>
      </c>
      <c r="D19" s="601">
        <v>81112500</v>
      </c>
      <c r="E19" s="559" t="s">
        <v>755</v>
      </c>
      <c r="F19" s="602" t="s">
        <v>576</v>
      </c>
      <c r="G19" s="621">
        <v>20101</v>
      </c>
      <c r="H19" s="595" t="s">
        <v>358</v>
      </c>
      <c r="I19" s="595" t="s">
        <v>358</v>
      </c>
      <c r="J19" s="596">
        <v>90</v>
      </c>
      <c r="K19" s="618">
        <v>0</v>
      </c>
      <c r="L19" s="886" t="s">
        <v>620</v>
      </c>
      <c r="M19" s="886" t="str">
        <f>IF(L19=[1]listas!$C$1,[1]listas!$B$1,IF(L19=[1]listas!$C$2,[1]listas!$B$2,IF(L19=[1]listas!$C$3,[1]listas!$B$3,IF(L19=[1]listas!$C$4,[1]listas!$B$4,IF(L19=[1]listas!$C$5,[1]listas!$B$5,IF(L19=[1]listas!$C$6,[1]listas!$B$6,IF(L19=[1]listas!$C$7,[1]listas!$B$7,IF(L19=[1]listas!$C$8,[1]listas!$B$8,""))))))))</f>
        <v>CCE-10</v>
      </c>
      <c r="N19" s="840">
        <v>27000000</v>
      </c>
      <c r="O19" s="838"/>
      <c r="P19" s="838"/>
      <c r="Q19" s="888">
        <f t="shared" si="1"/>
        <v>27000000</v>
      </c>
    </row>
    <row r="20" spans="1:17" ht="28.5" customHeight="1" x14ac:dyDescent="0.2">
      <c r="A20" s="1078"/>
      <c r="B20" s="1085"/>
      <c r="C20" s="613" t="s">
        <v>750</v>
      </c>
      <c r="D20" s="601">
        <v>81111500</v>
      </c>
      <c r="E20" s="559" t="s">
        <v>755</v>
      </c>
      <c r="F20" s="602" t="s">
        <v>576</v>
      </c>
      <c r="G20" s="621">
        <v>20101</v>
      </c>
      <c r="H20" s="595" t="s">
        <v>39</v>
      </c>
      <c r="I20" s="595" t="s">
        <v>39</v>
      </c>
      <c r="J20" s="596">
        <v>240</v>
      </c>
      <c r="K20" s="618">
        <v>0</v>
      </c>
      <c r="L20" s="886" t="s">
        <v>620</v>
      </c>
      <c r="M20" s="886" t="str">
        <f>IF(L20=[1]listas!$C$1,[1]listas!$B$1,IF(L20=[1]listas!$C$2,[1]listas!$B$2,IF(L20=[1]listas!$C$3,[1]listas!$B$3,IF(L20=[1]listas!$C$4,[1]listas!$B$4,IF(L20=[1]listas!$C$5,[1]listas!$B$5,IF(L20=[1]listas!$C$6,[1]listas!$B$6,IF(L20=[1]listas!$C$7,[1]listas!$B$7,IF(L20=[1]listas!$C$8,[1]listas!$B$8,""))))))))</f>
        <v>CCE-10</v>
      </c>
      <c r="N20" s="840">
        <v>8000000</v>
      </c>
      <c r="O20" s="838"/>
      <c r="P20" s="838"/>
      <c r="Q20" s="888">
        <f t="shared" si="1"/>
        <v>8000000</v>
      </c>
    </row>
    <row r="21" spans="1:17" ht="28.5" hidden="1" customHeight="1" x14ac:dyDescent="0.2">
      <c r="A21" s="1078"/>
      <c r="B21" s="1085"/>
      <c r="C21" s="613" t="s">
        <v>671</v>
      </c>
      <c r="D21" s="601" t="s">
        <v>743</v>
      </c>
      <c r="E21" s="559" t="s">
        <v>755</v>
      </c>
      <c r="F21" s="602" t="s">
        <v>576</v>
      </c>
      <c r="G21" s="621">
        <v>20101</v>
      </c>
      <c r="H21" s="595" t="s">
        <v>567</v>
      </c>
      <c r="I21" s="595" t="s">
        <v>567</v>
      </c>
      <c r="J21" s="596">
        <v>360</v>
      </c>
      <c r="K21" s="618">
        <v>0</v>
      </c>
      <c r="L21" s="596"/>
      <c r="M21" s="886" t="s">
        <v>714</v>
      </c>
      <c r="N21" s="840">
        <v>600000</v>
      </c>
      <c r="O21" s="838"/>
      <c r="P21" s="838"/>
      <c r="Q21" s="838">
        <f t="shared" si="1"/>
        <v>600000</v>
      </c>
    </row>
    <row r="22" spans="1:17" hidden="1" x14ac:dyDescent="0.2">
      <c r="A22" s="1132"/>
      <c r="B22" s="1133"/>
      <c r="C22" s="1134" t="s">
        <v>500</v>
      </c>
      <c r="D22" s="1135"/>
      <c r="E22" s="1135"/>
      <c r="F22" s="1135"/>
      <c r="G22" s="1135"/>
      <c r="H22" s="1135"/>
      <c r="I22" s="1135"/>
      <c r="J22" s="1135"/>
      <c r="K22" s="1135"/>
      <c r="L22" s="1136"/>
      <c r="M22" s="911"/>
      <c r="N22" s="841">
        <f>SUM(N11:N21)</f>
        <v>160000000.19999999</v>
      </c>
      <c r="O22" s="841">
        <f t="shared" ref="O22:Q22" si="2">SUM(O11:O21)</f>
        <v>0</v>
      </c>
      <c r="P22" s="841">
        <f t="shared" si="2"/>
        <v>0</v>
      </c>
      <c r="Q22" s="841">
        <f t="shared" si="2"/>
        <v>160000000.19999999</v>
      </c>
    </row>
    <row r="23" spans="1:17" ht="58.5" customHeight="1" x14ac:dyDescent="0.2">
      <c r="A23" s="1080">
        <v>120103</v>
      </c>
      <c r="B23" s="1079" t="s">
        <v>672</v>
      </c>
      <c r="C23" s="594" t="s">
        <v>655</v>
      </c>
      <c r="D23" s="593" t="s">
        <v>656</v>
      </c>
      <c r="E23" s="593" t="s">
        <v>657</v>
      </c>
      <c r="F23" s="600" t="s">
        <v>658</v>
      </c>
      <c r="G23" s="593">
        <v>1010804</v>
      </c>
      <c r="H23" s="595" t="s">
        <v>570</v>
      </c>
      <c r="I23" s="596" t="s">
        <v>570</v>
      </c>
      <c r="J23" s="886">
        <v>90</v>
      </c>
      <c r="K23" s="618">
        <v>0</v>
      </c>
      <c r="L23" s="886" t="s">
        <v>620</v>
      </c>
      <c r="M23" s="886" t="str">
        <f>IF(L23=[3]listas!$C$1,[3]listas!$B$1,IF(L23=[3]listas!$C$2,[3]listas!$B$2,IF(L23=[3]listas!$C$3,[3]listas!$B$3,IF(L23=[3]listas!$C$4,[3]listas!$B$4,IF(L23=[3]listas!$C$5,[3]listas!$B$5,IF(L23=[3]listas!$C$6,[3]listas!$B$6,IF(L23=[3]listas!$C$7,[3]listas!$B$7,IF(L23=[3]listas!$C$8,[3]listas!$B$8,""))))))))</f>
        <v>CCE-10</v>
      </c>
      <c r="N23" s="838">
        <v>3000000</v>
      </c>
      <c r="O23" s="838"/>
      <c r="P23" s="838"/>
      <c r="Q23" s="888">
        <f>SUM(N23:O23)</f>
        <v>3000000</v>
      </c>
    </row>
    <row r="24" spans="1:17" hidden="1" x14ac:dyDescent="0.2">
      <c r="A24" s="1080"/>
      <c r="B24" s="1079"/>
      <c r="C24" s="1131" t="s">
        <v>500</v>
      </c>
      <c r="D24" s="1131"/>
      <c r="E24" s="1131"/>
      <c r="F24" s="1131"/>
      <c r="G24" s="1131"/>
      <c r="H24" s="1131"/>
      <c r="I24" s="1131"/>
      <c r="J24" s="1131"/>
      <c r="K24" s="1131"/>
      <c r="L24" s="1131"/>
      <c r="M24" s="911"/>
      <c r="N24" s="839">
        <f>SUM(N23:N23)</f>
        <v>3000000</v>
      </c>
      <c r="O24" s="839">
        <f t="shared" ref="O24:Q24" si="3">SUM(O23:O23)</f>
        <v>0</v>
      </c>
      <c r="P24" s="839">
        <f t="shared" si="3"/>
        <v>0</v>
      </c>
      <c r="Q24" s="839">
        <f t="shared" si="3"/>
        <v>3000000</v>
      </c>
    </row>
    <row r="25" spans="1:17" ht="227.25" customHeight="1" x14ac:dyDescent="0.2">
      <c r="A25" s="1080">
        <v>120104</v>
      </c>
      <c r="B25" s="1079" t="s">
        <v>673</v>
      </c>
      <c r="C25" s="594" t="s">
        <v>659</v>
      </c>
      <c r="D25" s="593" t="s">
        <v>660</v>
      </c>
      <c r="E25" s="593" t="s">
        <v>657</v>
      </c>
      <c r="F25" s="600" t="s">
        <v>658</v>
      </c>
      <c r="G25" s="621">
        <v>1010804</v>
      </c>
      <c r="H25" s="576" t="s">
        <v>569</v>
      </c>
      <c r="I25" s="575" t="s">
        <v>569</v>
      </c>
      <c r="J25" s="575">
        <v>90</v>
      </c>
      <c r="K25" s="618">
        <v>0</v>
      </c>
      <c r="L25" s="886" t="s">
        <v>620</v>
      </c>
      <c r="M25" s="886" t="str">
        <f>IF(L25=[3]listas!$C$1,[3]listas!$B$1,IF(L25=[3]listas!$C$2,[3]listas!$B$2,IF(L25=[3]listas!$C$3,[3]listas!$B$3,IF(L25=[3]listas!$C$4,[3]listas!$B$4,IF(L25=[3]listas!$C$5,[3]listas!$B$5,IF(L25=[3]listas!$C$6,[3]listas!$B$6,IF(L25=[3]listas!$C$7,[3]listas!$B$7,IF(L25=[3]listas!$C$8,[3]listas!$B$8,""))))))))</f>
        <v>CCE-10</v>
      </c>
      <c r="N25" s="840">
        <v>3000000</v>
      </c>
      <c r="O25" s="838"/>
      <c r="P25" s="838"/>
      <c r="Q25" s="888">
        <f>SUM(N25:O25)</f>
        <v>3000000</v>
      </c>
    </row>
    <row r="26" spans="1:17" ht="23.25" hidden="1" customHeight="1" x14ac:dyDescent="0.2">
      <c r="A26" s="1080"/>
      <c r="B26" s="1079"/>
      <c r="C26" s="593" t="s">
        <v>661</v>
      </c>
      <c r="D26" s="886" t="s">
        <v>743</v>
      </c>
      <c r="E26" s="886" t="s">
        <v>662</v>
      </c>
      <c r="F26" s="598" t="s">
        <v>745</v>
      </c>
      <c r="G26" s="621">
        <v>10105</v>
      </c>
      <c r="H26" s="595" t="s">
        <v>567</v>
      </c>
      <c r="I26" s="596" t="s">
        <v>567</v>
      </c>
      <c r="J26" s="575">
        <v>360</v>
      </c>
      <c r="K26" s="618">
        <v>0</v>
      </c>
      <c r="L26" s="603"/>
      <c r="M26" s="886" t="s">
        <v>743</v>
      </c>
      <c r="N26" s="847">
        <v>2750000</v>
      </c>
      <c r="O26" s="838"/>
      <c r="P26" s="838"/>
      <c r="Q26" s="838">
        <f>+N26+O26+P26</f>
        <v>2750000</v>
      </c>
    </row>
    <row r="27" spans="1:17" ht="9.75" hidden="1" customHeight="1" x14ac:dyDescent="0.2">
      <c r="A27" s="1080"/>
      <c r="B27" s="1079"/>
      <c r="C27" s="1131" t="s">
        <v>500</v>
      </c>
      <c r="D27" s="1131"/>
      <c r="E27" s="1131"/>
      <c r="F27" s="1131"/>
      <c r="G27" s="1131"/>
      <c r="H27" s="1131"/>
      <c r="I27" s="1131"/>
      <c r="J27" s="1131"/>
      <c r="K27" s="1131"/>
      <c r="L27" s="1131"/>
      <c r="M27" s="911"/>
      <c r="N27" s="841">
        <f>SUM(N25:N26)</f>
        <v>5750000</v>
      </c>
      <c r="O27" s="841">
        <f t="shared" ref="O27:Q27" si="4">SUM(O25:O26)</f>
        <v>0</v>
      </c>
      <c r="P27" s="841">
        <f t="shared" si="4"/>
        <v>0</v>
      </c>
      <c r="Q27" s="841">
        <f t="shared" si="4"/>
        <v>5750000</v>
      </c>
    </row>
    <row r="28" spans="1:17" ht="8.25" hidden="1" customHeight="1" x14ac:dyDescent="0.2">
      <c r="A28" s="1137" t="s">
        <v>674</v>
      </c>
      <c r="B28" s="1137"/>
      <c r="C28" s="1137"/>
      <c r="D28" s="1137"/>
      <c r="E28" s="1137"/>
      <c r="F28" s="1137"/>
      <c r="G28" s="1137"/>
      <c r="H28" s="1137"/>
      <c r="I28" s="1137"/>
      <c r="J28" s="1137"/>
      <c r="K28" s="1137"/>
      <c r="L28" s="1137"/>
      <c r="M28" s="913"/>
      <c r="N28" s="843">
        <f>+N10+N22+N24+N27</f>
        <v>171750000.19999999</v>
      </c>
      <c r="O28" s="843">
        <f t="shared" ref="O28:Q28" si="5">+O10+O22+O24+O27</f>
        <v>0</v>
      </c>
      <c r="P28" s="843">
        <f t="shared" si="5"/>
        <v>0</v>
      </c>
      <c r="Q28" s="843">
        <f t="shared" si="5"/>
        <v>171750000.19999999</v>
      </c>
    </row>
    <row r="29" spans="1:17" ht="63.75" x14ac:dyDescent="0.2">
      <c r="A29" s="1077">
        <v>120201</v>
      </c>
      <c r="B29" s="1079" t="s">
        <v>675</v>
      </c>
      <c r="C29" s="578" t="s">
        <v>676</v>
      </c>
      <c r="D29" s="579">
        <v>80131502</v>
      </c>
      <c r="E29" s="593" t="s">
        <v>816</v>
      </c>
      <c r="F29" s="571" t="s">
        <v>602</v>
      </c>
      <c r="G29" s="621">
        <v>10101</v>
      </c>
      <c r="H29" s="576" t="s">
        <v>567</v>
      </c>
      <c r="I29" s="575" t="s">
        <v>567</v>
      </c>
      <c r="J29" s="596">
        <v>360</v>
      </c>
      <c r="K29" s="618">
        <v>0</v>
      </c>
      <c r="L29" s="886" t="s">
        <v>639</v>
      </c>
      <c r="M29" s="886" t="str">
        <f>IF(L29=[3]listas!$C$1,[3]listas!$B$1,IF(L29=[3]listas!$C$2,[3]listas!$B$2,IF(L29=[3]listas!$C$3,[3]listas!$B$3,IF(L29=[3]listas!$C$4,[3]listas!$B$4,IF(L29=[3]listas!$C$5,[3]listas!$B$5,IF(L29=[3]listas!$C$6,[3]listas!$B$6,IF(L29=[3]listas!$C$7,[3]listas!$B$7,IF(L29=[3]listas!$C$8,[3]listas!$B$8,""))))))))</f>
        <v>CCE-05</v>
      </c>
      <c r="N29" s="840">
        <f>12*5600000</f>
        <v>67200000</v>
      </c>
      <c r="O29" s="838"/>
      <c r="P29" s="838"/>
      <c r="Q29" s="888">
        <f>SUM(N29:O29)</f>
        <v>67200000</v>
      </c>
    </row>
    <row r="30" spans="1:17" ht="63.75" x14ac:dyDescent="0.2">
      <c r="A30" s="1078"/>
      <c r="B30" s="1079"/>
      <c r="C30" s="578" t="s">
        <v>677</v>
      </c>
      <c r="D30" s="579">
        <v>80131502</v>
      </c>
      <c r="E30" s="593" t="s">
        <v>816</v>
      </c>
      <c r="F30" s="571" t="s">
        <v>602</v>
      </c>
      <c r="G30" s="621">
        <v>10101</v>
      </c>
      <c r="H30" s="576" t="s">
        <v>567</v>
      </c>
      <c r="I30" s="581" t="s">
        <v>567</v>
      </c>
      <c r="J30" s="596">
        <v>360</v>
      </c>
      <c r="K30" s="618">
        <v>0</v>
      </c>
      <c r="L30" s="886" t="s">
        <v>639</v>
      </c>
      <c r="M30" s="886" t="str">
        <f>IF(L30=[3]listas!$C$1,[3]listas!$B$1,IF(L30=[3]listas!$C$2,[3]listas!$B$2,IF(L30=[3]listas!$C$3,[3]listas!$B$3,IF(L30=[3]listas!$C$4,[3]listas!$B$4,IF(L30=[3]listas!$C$5,[3]listas!$B$5,IF(L30=[3]listas!$C$6,[3]listas!$B$6,IF(L30=[3]listas!$C$7,[3]listas!$B$7,IF(L30=[3]listas!$C$8,[3]listas!$B$8,""))))))))</f>
        <v>CCE-05</v>
      </c>
      <c r="N30" s="840">
        <f>12*8012000</f>
        <v>96144000</v>
      </c>
      <c r="O30" s="838"/>
      <c r="P30" s="838"/>
      <c r="Q30" s="888">
        <f>SUM(N30:O30)</f>
        <v>96144000</v>
      </c>
    </row>
    <row r="31" spans="1:17" ht="63.75" x14ac:dyDescent="0.2">
      <c r="A31" s="1078"/>
      <c r="B31" s="1079"/>
      <c r="C31" s="578" t="s">
        <v>678</v>
      </c>
      <c r="D31" s="579">
        <v>80131502</v>
      </c>
      <c r="E31" s="593" t="s">
        <v>816</v>
      </c>
      <c r="F31" s="571" t="s">
        <v>602</v>
      </c>
      <c r="G31" s="621">
        <v>10101</v>
      </c>
      <c r="H31" s="576" t="s">
        <v>567</v>
      </c>
      <c r="I31" s="581" t="s">
        <v>567</v>
      </c>
      <c r="J31" s="596">
        <v>360</v>
      </c>
      <c r="K31" s="618">
        <v>0</v>
      </c>
      <c r="L31" s="886" t="s">
        <v>639</v>
      </c>
      <c r="M31" s="886" t="str">
        <f>IF(L31=[3]listas!$C$1,[3]listas!$B$1,IF(L31=[3]listas!$C$2,[3]listas!$B$2,IF(L31=[3]listas!$C$3,[3]listas!$B$3,IF(L31=[3]listas!$C$4,[3]listas!$B$4,IF(L31=[3]listas!$C$5,[3]listas!$B$5,IF(L31=[3]listas!$C$6,[3]listas!$B$6,IF(L31=[3]listas!$C$7,[3]listas!$B$7,IF(L31=[3]listas!$C$8,[3]listas!$B$8,""))))))))</f>
        <v>CCE-05</v>
      </c>
      <c r="N31" s="840">
        <f>12*12058000</f>
        <v>144696000</v>
      </c>
      <c r="O31" s="838"/>
      <c r="P31" s="838"/>
      <c r="Q31" s="888">
        <f>SUM(N31:O31)</f>
        <v>144696000</v>
      </c>
    </row>
    <row r="32" spans="1:17" ht="63.75" x14ac:dyDescent="0.2">
      <c r="A32" s="1078"/>
      <c r="B32" s="1079"/>
      <c r="C32" s="578" t="s">
        <v>679</v>
      </c>
      <c r="D32" s="579">
        <v>80131502</v>
      </c>
      <c r="E32" s="593" t="s">
        <v>816</v>
      </c>
      <c r="F32" s="571" t="s">
        <v>602</v>
      </c>
      <c r="G32" s="621">
        <v>10101</v>
      </c>
      <c r="H32" s="576" t="s">
        <v>567</v>
      </c>
      <c r="I32" s="581" t="s">
        <v>567</v>
      </c>
      <c r="J32" s="596">
        <v>360</v>
      </c>
      <c r="K32" s="618">
        <v>0</v>
      </c>
      <c r="L32" s="886" t="s">
        <v>639</v>
      </c>
      <c r="M32" s="886" t="str">
        <f>IF(L32=[3]listas!$C$1,[3]listas!$B$1,IF(L32=[3]listas!$C$2,[3]listas!$B$2,IF(L32=[3]listas!$C$3,[3]listas!$B$3,IF(L32=[3]listas!$C$4,[3]listas!$B$4,IF(L32=[3]listas!$C$5,[3]listas!$B$5,IF(L32=[3]listas!$C$6,[3]listas!$B$6,IF(L32=[3]listas!$C$7,[3]listas!$B$7,IF(L32=[3]listas!$C$8,[3]listas!$B$8,""))))))))</f>
        <v>CCE-05</v>
      </c>
      <c r="N32" s="840">
        <f>12*7948000</f>
        <v>95376000</v>
      </c>
      <c r="O32" s="838"/>
      <c r="P32" s="838"/>
      <c r="Q32" s="888">
        <f>SUM(N32:O32)</f>
        <v>95376000</v>
      </c>
    </row>
    <row r="33" spans="1:17" ht="31.5" hidden="1" customHeight="1" x14ac:dyDescent="0.2">
      <c r="A33" s="1078"/>
      <c r="B33" s="1079"/>
      <c r="C33" s="582" t="s">
        <v>680</v>
      </c>
      <c r="D33" s="579" t="s">
        <v>743</v>
      </c>
      <c r="E33" s="593" t="s">
        <v>816</v>
      </c>
      <c r="F33" s="573" t="s">
        <v>602</v>
      </c>
      <c r="G33" s="621">
        <v>10101</v>
      </c>
      <c r="H33" s="576" t="s">
        <v>567</v>
      </c>
      <c r="I33" s="581" t="s">
        <v>567</v>
      </c>
      <c r="J33" s="596">
        <v>360</v>
      </c>
      <c r="K33" s="618">
        <v>0</v>
      </c>
      <c r="L33" s="886" t="s">
        <v>743</v>
      </c>
      <c r="M33" s="886" t="s">
        <v>743</v>
      </c>
      <c r="N33" s="840">
        <f>12*3570000</f>
        <v>42840000</v>
      </c>
      <c r="O33" s="838"/>
      <c r="P33" s="838"/>
      <c r="Q33" s="838">
        <f>SUM(N33:O33)</f>
        <v>42840000</v>
      </c>
    </row>
    <row r="34" spans="1:17" hidden="1" x14ac:dyDescent="0.2">
      <c r="A34" s="1078"/>
      <c r="B34" s="1079"/>
      <c r="C34" s="1131" t="s">
        <v>500</v>
      </c>
      <c r="D34" s="1131"/>
      <c r="E34" s="1131"/>
      <c r="F34" s="1131"/>
      <c r="G34" s="1131"/>
      <c r="H34" s="1131"/>
      <c r="I34" s="1131"/>
      <c r="J34" s="1131"/>
      <c r="K34" s="1131"/>
      <c r="L34" s="1131"/>
      <c r="M34" s="911"/>
      <c r="N34" s="839">
        <f>SUM(N29:N33)</f>
        <v>446256000</v>
      </c>
      <c r="O34" s="839">
        <f t="shared" ref="O34:Q34" si="6">SUM(O29:O33)</f>
        <v>0</v>
      </c>
      <c r="P34" s="839">
        <f t="shared" si="6"/>
        <v>0</v>
      </c>
      <c r="Q34" s="839">
        <f t="shared" si="6"/>
        <v>446256000</v>
      </c>
    </row>
    <row r="35" spans="1:17" ht="25.5" x14ac:dyDescent="0.2">
      <c r="A35" s="1080">
        <v>120203</v>
      </c>
      <c r="B35" s="1079" t="s">
        <v>708</v>
      </c>
      <c r="C35" s="583" t="s">
        <v>741</v>
      </c>
      <c r="D35" s="886">
        <v>81112101</v>
      </c>
      <c r="E35" s="592" t="s">
        <v>503</v>
      </c>
      <c r="F35" s="602" t="s">
        <v>576</v>
      </c>
      <c r="G35" s="621">
        <v>20101</v>
      </c>
      <c r="H35" s="595" t="s">
        <v>26</v>
      </c>
      <c r="I35" s="595" t="s">
        <v>150</v>
      </c>
      <c r="J35" s="596">
        <v>360</v>
      </c>
      <c r="K35" s="618">
        <v>0</v>
      </c>
      <c r="L35" s="886" t="s">
        <v>640</v>
      </c>
      <c r="M35" s="886" t="str">
        <f>IF(L35=[3]listas!$C$1,[3]listas!$B$1,IF(L35=[3]listas!$C$2,[3]listas!$B$2,IF(L35=[3]listas!$C$3,[3]listas!$B$3,IF(L35=[3]listas!$C$4,[3]listas!$B$4,IF(L35=[3]listas!$C$5,[3]listas!$B$5,IF(L35=[3]listas!$C$6,[3]listas!$B$6,IF(L35=[3]listas!$C$7,[3]listas!$B$7,IF(L35=[3]listas!$C$8,[3]listas!$B$8,""))))))))</f>
        <v>CCE-06</v>
      </c>
      <c r="N35" s="838">
        <v>37080000</v>
      </c>
      <c r="O35" s="838"/>
      <c r="P35" s="838"/>
      <c r="Q35" s="888">
        <f>+N35+O35+P35</f>
        <v>37080000</v>
      </c>
    </row>
    <row r="36" spans="1:17" ht="38.25" x14ac:dyDescent="0.2">
      <c r="A36" s="1080"/>
      <c r="B36" s="1079"/>
      <c r="C36" s="594" t="s">
        <v>681</v>
      </c>
      <c r="D36" s="886">
        <v>78102203</v>
      </c>
      <c r="E36" s="593" t="s">
        <v>715</v>
      </c>
      <c r="F36" s="602" t="s">
        <v>682</v>
      </c>
      <c r="G36" s="621">
        <v>30303</v>
      </c>
      <c r="H36" s="595" t="s">
        <v>570</v>
      </c>
      <c r="I36" s="595" t="s">
        <v>570</v>
      </c>
      <c r="J36" s="596">
        <v>210</v>
      </c>
      <c r="K36" s="618">
        <v>0</v>
      </c>
      <c r="L36" s="886" t="s">
        <v>620</v>
      </c>
      <c r="M36" s="886" t="str">
        <f>IF(L36=[3]listas!$C$1,[3]listas!$B$1,IF(L36=[3]listas!$C$2,[3]listas!$B$2,IF(L36=[3]listas!$C$3,[3]listas!$B$3,IF(L36=[3]listas!$C$4,[3]listas!$B$4,IF(L36=[3]listas!$C$5,[3]listas!$B$5,IF(L36=[3]listas!$C$6,[3]listas!$B$6,IF(L36=[3]listas!$C$7,[3]listas!$B$7,IF(L36=[3]listas!$C$8,[3]listas!$B$8,""))))))))</f>
        <v>CCE-10</v>
      </c>
      <c r="N36" s="838">
        <v>7640000</v>
      </c>
      <c r="O36" s="838"/>
      <c r="P36" s="838"/>
      <c r="Q36" s="888">
        <f>+N36+O36+P36</f>
        <v>7640000</v>
      </c>
    </row>
    <row r="37" spans="1:17" ht="30" hidden="1" x14ac:dyDescent="0.2">
      <c r="A37" s="1080"/>
      <c r="B37" s="1079"/>
      <c r="C37" s="597" t="s">
        <v>683</v>
      </c>
      <c r="D37" s="886" t="s">
        <v>743</v>
      </c>
      <c r="E37" s="593" t="s">
        <v>657</v>
      </c>
      <c r="F37" s="598" t="s">
        <v>658</v>
      </c>
      <c r="G37" s="593">
        <v>1010804</v>
      </c>
      <c r="H37" s="595" t="s">
        <v>567</v>
      </c>
      <c r="I37" s="596" t="s">
        <v>567</v>
      </c>
      <c r="J37" s="596">
        <v>360</v>
      </c>
      <c r="K37" s="618">
        <v>0</v>
      </c>
      <c r="L37" s="886" t="s">
        <v>743</v>
      </c>
      <c r="M37" s="886" t="s">
        <v>743</v>
      </c>
      <c r="N37" s="838">
        <v>2200000</v>
      </c>
      <c r="O37" s="838"/>
      <c r="P37" s="838"/>
      <c r="Q37" s="838">
        <f>+N37+O37+P37</f>
        <v>2200000</v>
      </c>
    </row>
    <row r="38" spans="1:17" ht="30" hidden="1" x14ac:dyDescent="0.2">
      <c r="A38" s="1080"/>
      <c r="B38" s="1079"/>
      <c r="C38" s="664" t="s">
        <v>661</v>
      </c>
      <c r="D38" s="886" t="s">
        <v>743</v>
      </c>
      <c r="E38" s="886" t="s">
        <v>662</v>
      </c>
      <c r="F38" s="598" t="s">
        <v>745</v>
      </c>
      <c r="G38" s="593">
        <v>10105</v>
      </c>
      <c r="H38" s="595" t="s">
        <v>567</v>
      </c>
      <c r="I38" s="596" t="s">
        <v>567</v>
      </c>
      <c r="J38" s="575">
        <v>360</v>
      </c>
      <c r="K38" s="618">
        <v>0</v>
      </c>
      <c r="L38" s="886" t="s">
        <v>743</v>
      </c>
      <c r="M38" s="886" t="s">
        <v>743</v>
      </c>
      <c r="N38" s="838">
        <v>4400000</v>
      </c>
      <c r="O38" s="838"/>
      <c r="P38" s="838"/>
      <c r="Q38" s="838">
        <f>+N38+O38+P38</f>
        <v>4400000</v>
      </c>
    </row>
    <row r="39" spans="1:17" hidden="1" x14ac:dyDescent="0.2">
      <c r="A39" s="1080"/>
      <c r="B39" s="1079"/>
      <c r="C39" s="1131" t="s">
        <v>500</v>
      </c>
      <c r="D39" s="1131"/>
      <c r="E39" s="1131"/>
      <c r="F39" s="1131"/>
      <c r="G39" s="1131"/>
      <c r="H39" s="1131"/>
      <c r="I39" s="1131"/>
      <c r="J39" s="1131"/>
      <c r="K39" s="1131"/>
      <c r="L39" s="1131"/>
      <c r="M39" s="911"/>
      <c r="N39" s="841">
        <f>+N35+N36+N37+N38</f>
        <v>51320000</v>
      </c>
      <c r="O39" s="841">
        <f t="shared" ref="O39:Q39" si="7">+O35+O36+O37+O38</f>
        <v>0</v>
      </c>
      <c r="P39" s="841">
        <f t="shared" si="7"/>
        <v>0</v>
      </c>
      <c r="Q39" s="841">
        <f t="shared" si="7"/>
        <v>51320000</v>
      </c>
    </row>
    <row r="40" spans="1:17" ht="76.5" x14ac:dyDescent="0.2">
      <c r="A40" s="1077">
        <v>120204</v>
      </c>
      <c r="B40" s="1084" t="s">
        <v>684</v>
      </c>
      <c r="C40" s="583" t="s">
        <v>685</v>
      </c>
      <c r="D40" s="886">
        <v>80161801</v>
      </c>
      <c r="E40" s="593" t="s">
        <v>657</v>
      </c>
      <c r="F40" s="573" t="s">
        <v>658</v>
      </c>
      <c r="G40" s="593">
        <v>1010804</v>
      </c>
      <c r="H40" s="595" t="s">
        <v>389</v>
      </c>
      <c r="I40" s="596" t="s">
        <v>26</v>
      </c>
      <c r="J40" s="596">
        <v>360</v>
      </c>
      <c r="K40" s="618">
        <v>0</v>
      </c>
      <c r="L40" s="886" t="s">
        <v>620</v>
      </c>
      <c r="M40" s="886" t="str">
        <f>IF(L40=[3]listas!$C$1,[3]listas!$B$1,IF(L40=[3]listas!$C$2,[3]listas!$B$2,IF(L40=[3]listas!$C$3,[3]listas!$B$3,IF(L40=[3]listas!$C$4,[3]listas!$B$4,IF(L40=[3]listas!$C$5,[3]listas!$B$5,IF(L40=[3]listas!$C$6,[3]listas!$B$6,IF(L40=[3]listas!$C$7,[3]listas!$B$7,IF(L40=[3]listas!$C$8,[3]listas!$B$8,""))))))))</f>
        <v>CCE-10</v>
      </c>
      <c r="N40" s="844">
        <v>11000000</v>
      </c>
      <c r="O40" s="844"/>
      <c r="P40" s="844"/>
      <c r="Q40" s="883">
        <f t="shared" ref="Q40:Q48" si="8">+N40+O40+P40</f>
        <v>11000000</v>
      </c>
    </row>
    <row r="41" spans="1:17" ht="27.75" hidden="1" customHeight="1" x14ac:dyDescent="0.2">
      <c r="A41" s="1078"/>
      <c r="B41" s="1085"/>
      <c r="C41" s="616" t="s">
        <v>686</v>
      </c>
      <c r="D41" s="886">
        <v>30303</v>
      </c>
      <c r="E41" s="593" t="s">
        <v>715</v>
      </c>
      <c r="F41" s="573" t="s">
        <v>682</v>
      </c>
      <c r="G41" s="593">
        <v>30303</v>
      </c>
      <c r="H41" s="595" t="s">
        <v>567</v>
      </c>
      <c r="I41" s="596" t="s">
        <v>567</v>
      </c>
      <c r="J41" s="596">
        <v>360</v>
      </c>
      <c r="K41" s="618">
        <v>0</v>
      </c>
      <c r="L41" s="885" t="s">
        <v>743</v>
      </c>
      <c r="M41" s="885" t="s">
        <v>743</v>
      </c>
      <c r="N41" s="844">
        <v>1050000</v>
      </c>
      <c r="O41" s="844"/>
      <c r="P41" s="844"/>
      <c r="Q41" s="844">
        <f t="shared" si="8"/>
        <v>1050000</v>
      </c>
    </row>
    <row r="42" spans="1:17" ht="30" hidden="1" x14ac:dyDescent="0.2">
      <c r="A42" s="1078"/>
      <c r="B42" s="1085"/>
      <c r="C42" s="664" t="s">
        <v>661</v>
      </c>
      <c r="D42" s="886" t="s">
        <v>743</v>
      </c>
      <c r="E42" s="886" t="s">
        <v>662</v>
      </c>
      <c r="F42" s="598" t="s">
        <v>745</v>
      </c>
      <c r="G42" s="593">
        <v>10105</v>
      </c>
      <c r="H42" s="595" t="s">
        <v>567</v>
      </c>
      <c r="I42" s="596" t="s">
        <v>567</v>
      </c>
      <c r="J42" s="575">
        <v>360</v>
      </c>
      <c r="K42" s="618">
        <v>0</v>
      </c>
      <c r="L42" s="885" t="s">
        <v>743</v>
      </c>
      <c r="M42" s="886" t="s">
        <v>743</v>
      </c>
      <c r="N42" s="844">
        <v>2750000</v>
      </c>
      <c r="O42" s="844"/>
      <c r="P42" s="844"/>
      <c r="Q42" s="844">
        <f t="shared" si="8"/>
        <v>2750000</v>
      </c>
    </row>
    <row r="43" spans="1:17" hidden="1" x14ac:dyDescent="0.2">
      <c r="A43" s="1132"/>
      <c r="B43" s="1133"/>
      <c r="C43" s="1134" t="s">
        <v>500</v>
      </c>
      <c r="D43" s="1135"/>
      <c r="E43" s="1135"/>
      <c r="F43" s="1135"/>
      <c r="G43" s="1135"/>
      <c r="H43" s="1135"/>
      <c r="I43" s="1135"/>
      <c r="J43" s="1135"/>
      <c r="K43" s="1135"/>
      <c r="L43" s="1135"/>
      <c r="M43" s="1135"/>
      <c r="N43" s="845">
        <f>SUM(N40:N42)</f>
        <v>14800000</v>
      </c>
      <c r="O43" s="845">
        <f t="shared" ref="O43:Q43" si="9">SUM(O40:O42)</f>
        <v>0</v>
      </c>
      <c r="P43" s="845">
        <f t="shared" si="9"/>
        <v>0</v>
      </c>
      <c r="Q43" s="845">
        <f t="shared" si="9"/>
        <v>14800000</v>
      </c>
    </row>
    <row r="44" spans="1:17" ht="38.25" x14ac:dyDescent="0.2">
      <c r="A44" s="1077">
        <v>12020501</v>
      </c>
      <c r="B44" s="1084" t="s">
        <v>687</v>
      </c>
      <c r="C44" s="594" t="s">
        <v>688</v>
      </c>
      <c r="D44" s="886" t="s">
        <v>689</v>
      </c>
      <c r="E44" s="593" t="s">
        <v>657</v>
      </c>
      <c r="F44" s="571" t="s">
        <v>658</v>
      </c>
      <c r="G44" s="593">
        <v>1010804</v>
      </c>
      <c r="H44" s="595" t="s">
        <v>389</v>
      </c>
      <c r="I44" s="596" t="s">
        <v>26</v>
      </c>
      <c r="J44" s="596">
        <v>360</v>
      </c>
      <c r="K44" s="618">
        <v>0</v>
      </c>
      <c r="L44" s="886" t="s">
        <v>640</v>
      </c>
      <c r="M44" s="886" t="str">
        <f>IF(L44=[3]listas!$C$1,[3]listas!$B$1,IF(L44=[3]listas!$C$2,[3]listas!$B$2,IF(L44=[3]listas!$C$3,[3]listas!$B$3,IF(L44=[3]listas!$C$4,[3]listas!$B$4,IF(L44=[3]listas!$C$5,[3]listas!$B$5,IF(L44=[3]listas!$C$6,[3]listas!$B$6,IF(L44=[3]listas!$C$7,[3]listas!$B$7,IF(L44=[3]listas!$C$8,[3]listas!$B$8,""))))))))</f>
        <v>CCE-06</v>
      </c>
      <c r="N44" s="840">
        <v>45000000</v>
      </c>
      <c r="O44" s="844"/>
      <c r="P44" s="844"/>
      <c r="Q44" s="883">
        <f t="shared" si="8"/>
        <v>45000000</v>
      </c>
    </row>
    <row r="45" spans="1:17" ht="25.5" x14ac:dyDescent="0.2">
      <c r="A45" s="1078"/>
      <c r="B45" s="1085"/>
      <c r="C45" s="594" t="s">
        <v>690</v>
      </c>
      <c r="D45" s="886">
        <v>78181500</v>
      </c>
      <c r="E45" s="593" t="s">
        <v>657</v>
      </c>
      <c r="F45" s="571" t="s">
        <v>658</v>
      </c>
      <c r="G45" s="593">
        <v>1010804</v>
      </c>
      <c r="H45" s="595" t="s">
        <v>104</v>
      </c>
      <c r="I45" s="596" t="s">
        <v>26</v>
      </c>
      <c r="J45" s="596">
        <v>360</v>
      </c>
      <c r="K45" s="618">
        <v>0</v>
      </c>
      <c r="L45" s="886" t="s">
        <v>620</v>
      </c>
      <c r="M45" s="886" t="str">
        <f>IF(L45=[3]listas!$C$1,[3]listas!$B$1,IF(L45=[3]listas!$C$2,[3]listas!$B$2,IF(L45=[3]listas!$C$3,[3]listas!$B$3,IF(L45=[3]listas!$C$4,[3]listas!$B$4,IF(L45=[3]listas!$C$5,[3]listas!$B$5,IF(L45=[3]listas!$C$6,[3]listas!$B$6,IF(L45=[3]listas!$C$7,[3]listas!$B$7,IF(L45=[3]listas!$C$8,[3]listas!$B$8,""))))))))</f>
        <v>CCE-10</v>
      </c>
      <c r="N45" s="840">
        <v>6774000</v>
      </c>
      <c r="O45" s="844"/>
      <c r="P45" s="844"/>
      <c r="Q45" s="883">
        <f t="shared" si="8"/>
        <v>6774000</v>
      </c>
    </row>
    <row r="46" spans="1:17" ht="30" hidden="1" x14ac:dyDescent="0.2">
      <c r="A46" s="1078"/>
      <c r="B46" s="1085"/>
      <c r="C46" s="664" t="s">
        <v>661</v>
      </c>
      <c r="D46" s="886" t="s">
        <v>743</v>
      </c>
      <c r="E46" s="886" t="s">
        <v>662</v>
      </c>
      <c r="F46" s="598" t="s">
        <v>745</v>
      </c>
      <c r="G46" s="593">
        <v>10105</v>
      </c>
      <c r="H46" s="595" t="s">
        <v>567</v>
      </c>
      <c r="I46" s="596" t="s">
        <v>567</v>
      </c>
      <c r="J46" s="575">
        <v>360</v>
      </c>
      <c r="K46" s="618">
        <v>0</v>
      </c>
      <c r="L46" s="591"/>
      <c r="M46" s="886" t="s">
        <v>743</v>
      </c>
      <c r="N46" s="840">
        <v>2750000</v>
      </c>
      <c r="O46" s="844"/>
      <c r="P46" s="844"/>
      <c r="Q46" s="844">
        <f t="shared" si="8"/>
        <v>2750000</v>
      </c>
    </row>
    <row r="47" spans="1:17" hidden="1" x14ac:dyDescent="0.2">
      <c r="A47" s="1132"/>
      <c r="B47" s="1133"/>
      <c r="C47" s="1134" t="s">
        <v>500</v>
      </c>
      <c r="D47" s="1135"/>
      <c r="E47" s="1135"/>
      <c r="F47" s="1135"/>
      <c r="G47" s="1135"/>
      <c r="H47" s="1135"/>
      <c r="I47" s="1135"/>
      <c r="J47" s="1135"/>
      <c r="K47" s="1135"/>
      <c r="L47" s="1135"/>
      <c r="M47" s="1135"/>
      <c r="N47" s="841">
        <f>SUM(N44:N46)</f>
        <v>54524000</v>
      </c>
      <c r="O47" s="841">
        <f t="shared" ref="O47:Q47" si="10">SUM(O44:O46)</f>
        <v>0</v>
      </c>
      <c r="P47" s="841">
        <f t="shared" si="10"/>
        <v>0</v>
      </c>
      <c r="Q47" s="841">
        <f t="shared" si="10"/>
        <v>54524000</v>
      </c>
    </row>
    <row r="48" spans="1:17" ht="38.25" x14ac:dyDescent="0.2">
      <c r="A48" s="1077">
        <v>12020601</v>
      </c>
      <c r="B48" s="1084" t="s">
        <v>709</v>
      </c>
      <c r="C48" s="597" t="s">
        <v>691</v>
      </c>
      <c r="D48" s="886">
        <v>84131501</v>
      </c>
      <c r="E48" s="593" t="s">
        <v>816</v>
      </c>
      <c r="F48" s="571" t="s">
        <v>602</v>
      </c>
      <c r="G48" s="621">
        <v>10101</v>
      </c>
      <c r="H48" s="595" t="s">
        <v>101</v>
      </c>
      <c r="I48" s="596" t="s">
        <v>101</v>
      </c>
      <c r="J48" s="596">
        <v>360</v>
      </c>
      <c r="K48" s="618">
        <v>0</v>
      </c>
      <c r="L48" s="886" t="s">
        <v>638</v>
      </c>
      <c r="M48" s="886" t="str">
        <f>IF(L48=[3]listas!$C$1,[3]listas!$B$1,IF(L48=[3]listas!$C$2,[3]listas!$B$2,IF(L48=[3]listas!$C$3,[3]listas!$B$3,IF(L48=[3]listas!$C$4,[3]listas!$B$4,IF(L48=[3]listas!$C$5,[3]listas!$B$5,IF(L48=[3]listas!$C$6,[3]listas!$B$6,IF(L48=[3]listas!$C$7,[3]listas!$B$7,IF(L48=[3]listas!$C$8,[3]listas!$B$8,""))))))))</f>
        <v>CCE-04</v>
      </c>
      <c r="N48" s="840">
        <v>0</v>
      </c>
      <c r="O48" s="844"/>
      <c r="P48" s="844"/>
      <c r="Q48" s="883">
        <f t="shared" si="8"/>
        <v>0</v>
      </c>
    </row>
    <row r="49" spans="1:17" ht="89.25" x14ac:dyDescent="0.2">
      <c r="A49" s="1078"/>
      <c r="B49" s="1085"/>
      <c r="C49" s="597" t="s">
        <v>692</v>
      </c>
      <c r="D49" s="886">
        <v>84131501</v>
      </c>
      <c r="E49" s="593" t="s">
        <v>816</v>
      </c>
      <c r="F49" s="571" t="s">
        <v>602</v>
      </c>
      <c r="G49" s="621">
        <v>10101</v>
      </c>
      <c r="H49" s="595" t="s">
        <v>569</v>
      </c>
      <c r="I49" s="596" t="s">
        <v>569</v>
      </c>
      <c r="J49" s="596">
        <v>360</v>
      </c>
      <c r="K49" s="618">
        <v>0</v>
      </c>
      <c r="L49" s="886" t="s">
        <v>640</v>
      </c>
      <c r="M49" s="886" t="str">
        <f>IF(L49=[3]listas!$C$1,[3]listas!$B$1,IF(L49=[3]listas!$C$2,[3]listas!$B$2,IF(L49=[3]listas!$C$3,[3]listas!$B$3,IF(L49=[3]listas!$C$4,[3]listas!$B$4,IF(L49=[3]listas!$C$5,[3]listas!$B$5,IF(L49=[3]listas!$C$6,[3]listas!$B$6,IF(L49=[3]listas!$C$7,[3]listas!$B$7,IF(L49=[3]listas!$C$8,[3]listas!$B$8,""))))))))</f>
        <v>CCE-06</v>
      </c>
      <c r="N49" s="840">
        <v>61800000</v>
      </c>
      <c r="O49" s="846"/>
      <c r="P49" s="840"/>
      <c r="Q49" s="883">
        <f>+N49+O49+P49</f>
        <v>61800000</v>
      </c>
    </row>
    <row r="50" spans="1:17" hidden="1" x14ac:dyDescent="0.2">
      <c r="A50" s="1078"/>
      <c r="B50" s="1133"/>
      <c r="C50" s="1134" t="s">
        <v>500</v>
      </c>
      <c r="D50" s="1135"/>
      <c r="E50" s="1135"/>
      <c r="F50" s="1135"/>
      <c r="G50" s="1135"/>
      <c r="H50" s="1135"/>
      <c r="I50" s="1135"/>
      <c r="J50" s="1135"/>
      <c r="K50" s="1135"/>
      <c r="L50" s="1135"/>
      <c r="M50" s="1135"/>
      <c r="N50" s="841">
        <f>SUM(N48:N49)</f>
        <v>61800000</v>
      </c>
      <c r="O50" s="841">
        <f t="shared" ref="O50:Q50" si="11">SUM(O48:O49)</f>
        <v>0</v>
      </c>
      <c r="P50" s="841">
        <f t="shared" si="11"/>
        <v>0</v>
      </c>
      <c r="Q50" s="841">
        <f t="shared" si="11"/>
        <v>61800000</v>
      </c>
    </row>
    <row r="51" spans="1:17" ht="30.75" hidden="1" customHeight="1" x14ac:dyDescent="0.2">
      <c r="A51" s="1077">
        <v>120208</v>
      </c>
      <c r="B51" s="1084" t="s">
        <v>710</v>
      </c>
      <c r="C51" s="585" t="s">
        <v>693</v>
      </c>
      <c r="D51" s="577" t="s">
        <v>743</v>
      </c>
      <c r="E51" s="593" t="s">
        <v>816</v>
      </c>
      <c r="F51" s="571" t="s">
        <v>602</v>
      </c>
      <c r="G51" s="593">
        <v>1010804</v>
      </c>
      <c r="H51" s="576" t="s">
        <v>567</v>
      </c>
      <c r="I51" s="575" t="s">
        <v>567</v>
      </c>
      <c r="J51" s="589">
        <v>360</v>
      </c>
      <c r="K51" s="618">
        <v>0</v>
      </c>
      <c r="L51" s="586" t="s">
        <v>743</v>
      </c>
      <c r="M51" s="580" t="s">
        <v>746</v>
      </c>
      <c r="N51" s="847">
        <v>23500000</v>
      </c>
      <c r="O51" s="844"/>
      <c r="P51" s="844"/>
      <c r="Q51" s="844">
        <f>+N51+O51+P51</f>
        <v>23500000</v>
      </c>
    </row>
    <row r="52" spans="1:17" ht="36" hidden="1" customHeight="1" x14ac:dyDescent="0.2">
      <c r="A52" s="1078"/>
      <c r="B52" s="1085"/>
      <c r="C52" s="585" t="s">
        <v>694</v>
      </c>
      <c r="D52" s="577" t="s">
        <v>743</v>
      </c>
      <c r="E52" s="593" t="s">
        <v>816</v>
      </c>
      <c r="F52" s="571" t="s">
        <v>602</v>
      </c>
      <c r="G52" s="593">
        <v>1010804</v>
      </c>
      <c r="H52" s="576" t="s">
        <v>567</v>
      </c>
      <c r="I52" s="575" t="s">
        <v>567</v>
      </c>
      <c r="J52" s="589">
        <v>360</v>
      </c>
      <c r="K52" s="618">
        <v>0</v>
      </c>
      <c r="L52" s="586" t="s">
        <v>743</v>
      </c>
      <c r="M52" s="580" t="s">
        <v>746</v>
      </c>
      <c r="N52" s="847">
        <v>2500000</v>
      </c>
      <c r="O52" s="844"/>
      <c r="P52" s="844"/>
      <c r="Q52" s="844">
        <f>+N52+O52+P52</f>
        <v>2500000</v>
      </c>
    </row>
    <row r="53" spans="1:17" ht="24.75" hidden="1" customHeight="1" x14ac:dyDescent="0.2">
      <c r="A53" s="1078"/>
      <c r="B53" s="1085"/>
      <c r="C53" s="585" t="s">
        <v>695</v>
      </c>
      <c r="D53" s="577" t="s">
        <v>743</v>
      </c>
      <c r="E53" s="593" t="s">
        <v>816</v>
      </c>
      <c r="F53" s="571" t="s">
        <v>602</v>
      </c>
      <c r="G53" s="593">
        <v>1010804</v>
      </c>
      <c r="H53" s="576" t="s">
        <v>567</v>
      </c>
      <c r="I53" s="575" t="s">
        <v>567</v>
      </c>
      <c r="J53" s="589">
        <v>360</v>
      </c>
      <c r="K53" s="618">
        <v>0</v>
      </c>
      <c r="L53" s="586" t="s">
        <v>743</v>
      </c>
      <c r="M53" s="580" t="s">
        <v>746</v>
      </c>
      <c r="N53" s="847">
        <v>4000000</v>
      </c>
      <c r="O53" s="844"/>
      <c r="P53" s="844"/>
      <c r="Q53" s="844">
        <f>+N53+O53+P53</f>
        <v>4000000</v>
      </c>
    </row>
    <row r="54" spans="1:17" ht="41.25" hidden="1" customHeight="1" x14ac:dyDescent="0.2">
      <c r="A54" s="1078"/>
      <c r="B54" s="1085"/>
      <c r="C54" s="585" t="s">
        <v>696</v>
      </c>
      <c r="D54" s="577" t="s">
        <v>743</v>
      </c>
      <c r="E54" s="593" t="s">
        <v>816</v>
      </c>
      <c r="F54" s="571" t="s">
        <v>602</v>
      </c>
      <c r="G54" s="593">
        <v>1010804</v>
      </c>
      <c r="H54" s="576" t="s">
        <v>567</v>
      </c>
      <c r="I54" s="575" t="s">
        <v>567</v>
      </c>
      <c r="J54" s="589">
        <v>360</v>
      </c>
      <c r="K54" s="618">
        <v>0</v>
      </c>
      <c r="L54" s="586" t="s">
        <v>743</v>
      </c>
      <c r="M54" s="580" t="s">
        <v>746</v>
      </c>
      <c r="N54" s="847">
        <v>18000000</v>
      </c>
      <c r="O54" s="844"/>
      <c r="P54" s="844"/>
      <c r="Q54" s="844">
        <f>+N54+O54+P54</f>
        <v>18000000</v>
      </c>
    </row>
    <row r="55" spans="1:17" hidden="1" x14ac:dyDescent="0.2">
      <c r="A55" s="1132"/>
      <c r="B55" s="1133"/>
      <c r="C55" s="1134" t="s">
        <v>500</v>
      </c>
      <c r="D55" s="1135"/>
      <c r="E55" s="1135"/>
      <c r="F55" s="1135"/>
      <c r="G55" s="1135"/>
      <c r="H55" s="1135"/>
      <c r="I55" s="1135"/>
      <c r="J55" s="1135"/>
      <c r="K55" s="1135"/>
      <c r="L55" s="1135"/>
      <c r="M55" s="1135"/>
      <c r="N55" s="841">
        <f>SUM(N51:N54)</f>
        <v>48000000</v>
      </c>
      <c r="O55" s="841">
        <f t="shared" ref="O55:Q55" si="12">SUM(O51:O54)</f>
        <v>0</v>
      </c>
      <c r="P55" s="841">
        <f t="shared" si="12"/>
        <v>0</v>
      </c>
      <c r="Q55" s="841">
        <f t="shared" si="12"/>
        <v>48000000</v>
      </c>
    </row>
    <row r="56" spans="1:17" ht="25.5" x14ac:dyDescent="0.2">
      <c r="A56" s="1080">
        <v>120209</v>
      </c>
      <c r="B56" s="1084" t="s">
        <v>711</v>
      </c>
      <c r="C56" s="583" t="s">
        <v>697</v>
      </c>
      <c r="D56" s="593">
        <v>86101705</v>
      </c>
      <c r="E56" s="593" t="s">
        <v>652</v>
      </c>
      <c r="F56" s="600" t="s">
        <v>653</v>
      </c>
      <c r="G56" s="621">
        <v>10106</v>
      </c>
      <c r="H56" s="595" t="s">
        <v>568</v>
      </c>
      <c r="I56" s="575" t="s">
        <v>568</v>
      </c>
      <c r="J56" s="596">
        <v>90</v>
      </c>
      <c r="K56" s="618">
        <v>0</v>
      </c>
      <c r="L56" s="886" t="s">
        <v>620</v>
      </c>
      <c r="M56" s="886" t="str">
        <f>IF(L56=[3]listas!$C$1,[3]listas!$B$1,IF(L56=[3]listas!$C$2,[3]listas!$B$2,IF(L56=[3]listas!$C$3,[3]listas!$B$3,IF(L56=[3]listas!$C$4,[3]listas!$B$4,IF(L56=[3]listas!$C$5,[3]listas!$B$5,IF(L56=[3]listas!$C$6,[3]listas!$B$6,IF(L56=[3]listas!$C$7,[3]listas!$B$7,IF(L56=[3]listas!$C$8,[3]listas!$B$8,""))))))))</f>
        <v>CCE-10</v>
      </c>
      <c r="N56" s="840">
        <v>13320000</v>
      </c>
      <c r="O56" s="844"/>
      <c r="P56" s="844"/>
      <c r="Q56" s="883">
        <f>+N56+O56+P56</f>
        <v>13320000</v>
      </c>
    </row>
    <row r="57" spans="1:17" hidden="1" x14ac:dyDescent="0.2">
      <c r="A57" s="1080"/>
      <c r="B57" s="1133"/>
      <c r="C57" s="1134" t="s">
        <v>500</v>
      </c>
      <c r="D57" s="1135"/>
      <c r="E57" s="1135"/>
      <c r="F57" s="1135"/>
      <c r="G57" s="1135"/>
      <c r="H57" s="1135"/>
      <c r="I57" s="1135"/>
      <c r="J57" s="1135"/>
      <c r="K57" s="1135"/>
      <c r="L57" s="1135"/>
      <c r="M57" s="1135"/>
      <c r="N57" s="841">
        <f>SUM(N56)</f>
        <v>13320000</v>
      </c>
      <c r="O57" s="841">
        <f t="shared" ref="O57:Q57" si="13">SUM(O56)</f>
        <v>0</v>
      </c>
      <c r="P57" s="841">
        <f t="shared" si="13"/>
        <v>0</v>
      </c>
      <c r="Q57" s="841">
        <f t="shared" si="13"/>
        <v>13320000</v>
      </c>
    </row>
    <row r="58" spans="1:17" ht="38.25" x14ac:dyDescent="0.2">
      <c r="A58" s="1080">
        <v>120210</v>
      </c>
      <c r="B58" s="1084" t="s">
        <v>712</v>
      </c>
      <c r="C58" s="597" t="s">
        <v>698</v>
      </c>
      <c r="D58" s="587" t="s">
        <v>699</v>
      </c>
      <c r="E58" s="593" t="s">
        <v>652</v>
      </c>
      <c r="F58" s="600" t="s">
        <v>653</v>
      </c>
      <c r="G58" s="621">
        <v>10106</v>
      </c>
      <c r="H58" s="595" t="s">
        <v>571</v>
      </c>
      <c r="I58" s="596" t="s">
        <v>571</v>
      </c>
      <c r="J58" s="596">
        <v>60</v>
      </c>
      <c r="K58" s="618">
        <v>0</v>
      </c>
      <c r="L58" s="886" t="s">
        <v>620</v>
      </c>
      <c r="M58" s="886" t="str">
        <f>IF(L58=[3]listas!$C$1,[3]listas!$B$1,IF(L58=[3]listas!$C$2,[3]listas!$B$2,IF(L58=[3]listas!$C$3,[3]listas!$B$3,IF(L58=[3]listas!$C$4,[3]listas!$B$4,IF(L58=[3]listas!$C$5,[3]listas!$B$5,IF(L58=[3]listas!$C$6,[3]listas!$B$6,IF(L58=[3]listas!$C$7,[3]listas!$B$7,IF(L58=[3]listas!$C$8,[3]listas!$B$8,""))))))))</f>
        <v>CCE-10</v>
      </c>
      <c r="N58" s="840">
        <v>20790000</v>
      </c>
      <c r="O58" s="844"/>
      <c r="P58" s="844"/>
      <c r="Q58" s="883">
        <f>+N58+O58+P58</f>
        <v>20790000</v>
      </c>
    </row>
    <row r="59" spans="1:17" ht="63.75" x14ac:dyDescent="0.2">
      <c r="A59" s="1080"/>
      <c r="B59" s="1085"/>
      <c r="C59" s="583" t="s">
        <v>700</v>
      </c>
      <c r="D59" s="886">
        <v>93141506</v>
      </c>
      <c r="E59" s="593" t="s">
        <v>652</v>
      </c>
      <c r="F59" s="600" t="s">
        <v>653</v>
      </c>
      <c r="G59" s="621">
        <v>10106</v>
      </c>
      <c r="H59" s="595" t="s">
        <v>568</v>
      </c>
      <c r="I59" s="596" t="s">
        <v>568</v>
      </c>
      <c r="J59" s="596">
        <v>90</v>
      </c>
      <c r="K59" s="618">
        <v>0</v>
      </c>
      <c r="L59" s="886" t="s">
        <v>620</v>
      </c>
      <c r="M59" s="886" t="str">
        <f>IF(L59=[3]listas!$C$1,[3]listas!$B$1,IF(L59=[3]listas!$C$2,[3]listas!$B$2,IF(L59=[3]listas!$C$3,[3]listas!$B$3,IF(L59=[3]listas!$C$4,[3]listas!$B$4,IF(L59=[3]listas!$C$5,[3]listas!$B$5,IF(L59=[3]listas!$C$6,[3]listas!$B$6,IF(L59=[3]listas!$C$7,[3]listas!$B$7,IF(L59=[3]listas!$C$8,[3]listas!$B$8,""))))))))</f>
        <v>CCE-10</v>
      </c>
      <c r="N59" s="840">
        <v>7800000</v>
      </c>
      <c r="O59" s="844"/>
      <c r="P59" s="844"/>
      <c r="Q59" s="883">
        <f>+N59+O59+P59</f>
        <v>7800000</v>
      </c>
    </row>
    <row r="60" spans="1:17" ht="25.5" hidden="1" customHeight="1" x14ac:dyDescent="0.2">
      <c r="A60" s="1080"/>
      <c r="B60" s="1085"/>
      <c r="C60" s="617" t="s">
        <v>701</v>
      </c>
      <c r="D60" s="587" t="s">
        <v>743</v>
      </c>
      <c r="E60" s="593" t="s">
        <v>652</v>
      </c>
      <c r="F60" s="571" t="s">
        <v>653</v>
      </c>
      <c r="G60" s="621">
        <v>10106</v>
      </c>
      <c r="H60" s="595" t="s">
        <v>389</v>
      </c>
      <c r="I60" s="596" t="s">
        <v>389</v>
      </c>
      <c r="J60" s="596">
        <v>180</v>
      </c>
      <c r="K60" s="618">
        <v>0</v>
      </c>
      <c r="L60" s="584" t="s">
        <v>744</v>
      </c>
      <c r="M60" s="591" t="s">
        <v>743</v>
      </c>
      <c r="N60" s="840">
        <v>5000000</v>
      </c>
      <c r="O60" s="844"/>
      <c r="P60" s="844"/>
      <c r="Q60" s="844">
        <f>+N60+O60+P60</f>
        <v>5000000</v>
      </c>
    </row>
    <row r="61" spans="1:17" hidden="1" x14ac:dyDescent="0.2">
      <c r="A61" s="1080"/>
      <c r="B61" s="1133"/>
      <c r="C61" s="1134" t="s">
        <v>500</v>
      </c>
      <c r="D61" s="1135"/>
      <c r="E61" s="1135"/>
      <c r="F61" s="1135"/>
      <c r="G61" s="1135"/>
      <c r="H61" s="1135"/>
      <c r="I61" s="1135"/>
      <c r="J61" s="1135"/>
      <c r="K61" s="1135"/>
      <c r="L61" s="1135"/>
      <c r="M61" s="1135"/>
      <c r="N61" s="841">
        <f>SUM(N58:N60)</f>
        <v>33590000</v>
      </c>
      <c r="O61" s="841">
        <f t="shared" ref="O61:Q61" si="14">SUM(O58:O60)</f>
        <v>0</v>
      </c>
      <c r="P61" s="841">
        <f t="shared" si="14"/>
        <v>0</v>
      </c>
      <c r="Q61" s="841">
        <f t="shared" si="14"/>
        <v>33590000</v>
      </c>
    </row>
    <row r="62" spans="1:17" ht="25.5" x14ac:dyDescent="0.2">
      <c r="A62" s="1077">
        <v>120212</v>
      </c>
      <c r="B62" s="1084" t="s">
        <v>702</v>
      </c>
      <c r="C62" s="597" t="s">
        <v>703</v>
      </c>
      <c r="D62" s="593">
        <v>93141808</v>
      </c>
      <c r="E62" s="593" t="s">
        <v>652</v>
      </c>
      <c r="F62" s="600" t="s">
        <v>653</v>
      </c>
      <c r="G62" s="621">
        <v>10106</v>
      </c>
      <c r="H62" s="595" t="s">
        <v>389</v>
      </c>
      <c r="I62" s="596" t="s">
        <v>389</v>
      </c>
      <c r="J62" s="596">
        <v>90</v>
      </c>
      <c r="K62" s="618">
        <v>0</v>
      </c>
      <c r="L62" s="886" t="s">
        <v>620</v>
      </c>
      <c r="M62" s="886" t="str">
        <f>IF(L62=[3]listas!$C$1,[3]listas!$B$1,IF(L62=[3]listas!$C$2,[3]listas!$B$2,IF(L62=[3]listas!$C$3,[3]listas!$B$3,IF(L62=[3]listas!$C$4,[3]listas!$B$4,IF(L62=[3]listas!$C$5,[3]listas!$B$5,IF(L62=[3]listas!$C$6,[3]listas!$B$6,IF(L62=[3]listas!$C$7,[3]listas!$B$7,IF(L62=[3]listas!$C$8,[3]listas!$B$8,""))))))))</f>
        <v>CCE-10</v>
      </c>
      <c r="N62" s="840">
        <v>4440000</v>
      </c>
      <c r="O62" s="844"/>
      <c r="P62" s="844"/>
      <c r="Q62" s="883">
        <f>+N62+O62+P62</f>
        <v>4440000</v>
      </c>
    </row>
    <row r="63" spans="1:17" ht="12.75" hidden="1" customHeight="1" x14ac:dyDescent="0.2">
      <c r="A63" s="1132"/>
      <c r="B63" s="1133"/>
      <c r="C63" s="1134" t="s">
        <v>500</v>
      </c>
      <c r="D63" s="1135"/>
      <c r="E63" s="1135"/>
      <c r="F63" s="1135"/>
      <c r="G63" s="1135"/>
      <c r="H63" s="1135"/>
      <c r="I63" s="1135"/>
      <c r="J63" s="1135"/>
      <c r="K63" s="1135"/>
      <c r="L63" s="1135"/>
      <c r="M63" s="1135"/>
      <c r="N63" s="841">
        <f>SUM(N62)</f>
        <v>4440000</v>
      </c>
      <c r="O63" s="841">
        <f t="shared" ref="O63:Q63" si="15">SUM(O62)</f>
        <v>0</v>
      </c>
      <c r="P63" s="841">
        <f t="shared" si="15"/>
        <v>0</v>
      </c>
      <c r="Q63" s="841">
        <f t="shared" si="15"/>
        <v>4440000</v>
      </c>
    </row>
    <row r="64" spans="1:17" ht="12.75" hidden="1" customHeight="1" x14ac:dyDescent="0.2">
      <c r="A64" s="1138" t="s">
        <v>704</v>
      </c>
      <c r="B64" s="1139"/>
      <c r="C64" s="1139"/>
      <c r="D64" s="1139"/>
      <c r="E64" s="1139"/>
      <c r="F64" s="1139"/>
      <c r="G64" s="1139"/>
      <c r="H64" s="1139"/>
      <c r="I64" s="1139"/>
      <c r="J64" s="606"/>
      <c r="K64" s="607"/>
      <c r="L64" s="608"/>
      <c r="M64" s="608"/>
      <c r="N64" s="842">
        <f>+N34+N39+N43+N47+N50+N55+N57+N61+N63</f>
        <v>728050000</v>
      </c>
      <c r="O64" s="842">
        <f t="shared" ref="O64:Q64" si="16">+O34+O39+O43+O47+O50+O55+O57+O61+O63</f>
        <v>0</v>
      </c>
      <c r="P64" s="842">
        <f t="shared" si="16"/>
        <v>0</v>
      </c>
      <c r="Q64" s="842">
        <f t="shared" si="16"/>
        <v>728050000</v>
      </c>
    </row>
    <row r="65" spans="1:41" ht="51" hidden="1" customHeight="1" x14ac:dyDescent="0.2">
      <c r="A65" s="1077">
        <v>120302</v>
      </c>
      <c r="B65" s="1084" t="s">
        <v>705</v>
      </c>
      <c r="C65" s="664" t="s">
        <v>747</v>
      </c>
      <c r="D65" s="886" t="s">
        <v>743</v>
      </c>
      <c r="E65" s="593" t="s">
        <v>748</v>
      </c>
      <c r="F65" s="573" t="s">
        <v>749</v>
      </c>
      <c r="G65" s="621">
        <v>10105</v>
      </c>
      <c r="H65" s="614" t="s">
        <v>389</v>
      </c>
      <c r="I65" s="615" t="s">
        <v>389</v>
      </c>
      <c r="J65" s="596">
        <v>360</v>
      </c>
      <c r="K65" s="618">
        <v>0</v>
      </c>
      <c r="L65" s="588" t="s">
        <v>743</v>
      </c>
      <c r="M65" s="586" t="s">
        <v>743</v>
      </c>
      <c r="N65" s="847">
        <v>200000</v>
      </c>
      <c r="O65" s="840"/>
      <c r="P65" s="844"/>
      <c r="Q65" s="844">
        <f>+N65+O65+P65</f>
        <v>200000</v>
      </c>
    </row>
    <row r="66" spans="1:41" hidden="1" x14ac:dyDescent="0.2">
      <c r="A66" s="1132"/>
      <c r="B66" s="1133"/>
      <c r="C66" s="1134" t="s">
        <v>500</v>
      </c>
      <c r="D66" s="1135"/>
      <c r="E66" s="1135"/>
      <c r="F66" s="1135"/>
      <c r="G66" s="1135"/>
      <c r="H66" s="1135"/>
      <c r="I66" s="1135"/>
      <c r="J66" s="1135"/>
      <c r="K66" s="1135"/>
      <c r="L66" s="1135"/>
      <c r="M66" s="1135"/>
      <c r="N66" s="841">
        <f>+N65</f>
        <v>200000</v>
      </c>
      <c r="O66" s="841">
        <f t="shared" ref="O66:Q66" si="17">+O65</f>
        <v>0</v>
      </c>
      <c r="P66" s="841">
        <f t="shared" si="17"/>
        <v>0</v>
      </c>
      <c r="Q66" s="841">
        <f t="shared" si="17"/>
        <v>200000</v>
      </c>
    </row>
    <row r="67" spans="1:41" ht="21.75" hidden="1" customHeight="1" x14ac:dyDescent="0.2">
      <c r="A67" s="1138" t="s">
        <v>706</v>
      </c>
      <c r="B67" s="1139"/>
      <c r="C67" s="1139"/>
      <c r="D67" s="1139"/>
      <c r="E67" s="1139"/>
      <c r="F67" s="1139"/>
      <c r="G67" s="1139"/>
      <c r="H67" s="1139"/>
      <c r="I67" s="1139"/>
      <c r="J67" s="609"/>
      <c r="K67" s="607"/>
      <c r="L67" s="608"/>
      <c r="M67" s="608"/>
      <c r="N67" s="842">
        <f>+N66</f>
        <v>200000</v>
      </c>
      <c r="O67" s="848"/>
      <c r="P67" s="848"/>
      <c r="Q67" s="848">
        <f>+N67+O67+P67</f>
        <v>200000</v>
      </c>
    </row>
    <row r="68" spans="1:41" ht="27.75" hidden="1" customHeight="1" x14ac:dyDescent="0.2">
      <c r="A68" s="1140" t="s">
        <v>707</v>
      </c>
      <c r="B68" s="1141"/>
      <c r="C68" s="1141"/>
      <c r="D68" s="1141"/>
      <c r="E68" s="1141"/>
      <c r="F68" s="1141"/>
      <c r="G68" s="1141"/>
      <c r="H68" s="1141"/>
      <c r="I68" s="1141"/>
      <c r="J68" s="610"/>
      <c r="K68" s="611"/>
      <c r="L68" s="612"/>
      <c r="M68" s="612"/>
      <c r="N68" s="849">
        <f>+N28+N64+N67</f>
        <v>900000000.20000005</v>
      </c>
      <c r="O68" s="849">
        <f t="shared" ref="O68:Q68" si="18">+O28+O64+O67</f>
        <v>0</v>
      </c>
      <c r="P68" s="849">
        <f t="shared" si="18"/>
        <v>0</v>
      </c>
      <c r="Q68" s="849">
        <f t="shared" si="18"/>
        <v>900000000.20000005</v>
      </c>
    </row>
    <row r="69" spans="1:41" ht="30" hidden="1" customHeight="1" x14ac:dyDescent="0.2">
      <c r="A69" s="1142" t="s">
        <v>629</v>
      </c>
      <c r="B69" s="1142"/>
      <c r="C69" s="1142"/>
      <c r="D69" s="1142"/>
      <c r="E69" s="1142"/>
      <c r="F69" s="1142"/>
      <c r="G69" s="1142"/>
      <c r="H69" s="1142"/>
      <c r="I69" s="1142"/>
      <c r="J69" s="1142"/>
      <c r="K69" s="1142"/>
      <c r="L69" s="1142"/>
      <c r="M69" s="912"/>
      <c r="N69" s="850">
        <f>+N68</f>
        <v>900000000.20000005</v>
      </c>
      <c r="O69" s="850">
        <f t="shared" ref="O69:Q69" si="19">+O68</f>
        <v>0</v>
      </c>
      <c r="P69" s="850">
        <f t="shared" si="19"/>
        <v>0</v>
      </c>
      <c r="Q69" s="850">
        <f t="shared" si="19"/>
        <v>900000000.20000005</v>
      </c>
    </row>
    <row r="70" spans="1:41" x14ac:dyDescent="0.2">
      <c r="A70" s="868"/>
      <c r="B70" s="868"/>
      <c r="C70" s="868"/>
      <c r="D70" s="868"/>
      <c r="E70" s="868"/>
      <c r="F70" s="868"/>
      <c r="G70" s="868"/>
      <c r="H70" s="868"/>
      <c r="I70" s="868"/>
      <c r="J70" s="868"/>
      <c r="K70" s="868"/>
      <c r="L70" s="868"/>
      <c r="M70" s="868"/>
      <c r="N70" s="851"/>
      <c r="O70" s="851"/>
      <c r="P70" s="851"/>
      <c r="Q70" s="851"/>
    </row>
    <row r="71" spans="1:41" x14ac:dyDescent="0.2">
      <c r="A71" s="868"/>
      <c r="B71" s="868"/>
      <c r="C71" s="868"/>
      <c r="D71" s="868"/>
      <c r="E71" s="868"/>
      <c r="F71" s="868"/>
      <c r="G71" s="868"/>
      <c r="H71" s="868"/>
      <c r="I71" s="868"/>
      <c r="J71" s="868"/>
      <c r="K71" s="868"/>
      <c r="L71" s="868"/>
      <c r="M71" s="868"/>
      <c r="N71" s="851"/>
      <c r="O71" s="851"/>
      <c r="P71" s="851"/>
      <c r="Q71" s="851"/>
    </row>
    <row r="72" spans="1:41" s="643" customFormat="1" ht="12" x14ac:dyDescent="0.2">
      <c r="A72" s="543"/>
      <c r="B72" s="879"/>
      <c r="C72" s="879"/>
      <c r="D72" s="881"/>
      <c r="E72" s="881"/>
      <c r="F72" s="881"/>
      <c r="G72" s="543"/>
      <c r="H72" s="543"/>
      <c r="I72" s="543"/>
      <c r="J72" s="543"/>
      <c r="K72" s="543"/>
      <c r="L72" s="543"/>
      <c r="M72" s="543"/>
      <c r="N72" s="543"/>
      <c r="O72" s="543"/>
      <c r="P72" s="543"/>
      <c r="Q72" s="874"/>
      <c r="R72" s="873"/>
      <c r="S72" s="873"/>
      <c r="T72" s="873"/>
      <c r="U72" s="873"/>
      <c r="V72" s="873"/>
      <c r="W72" s="873"/>
      <c r="X72" s="873"/>
      <c r="Y72" s="873"/>
      <c r="Z72" s="873"/>
      <c r="AA72" s="873"/>
      <c r="AB72" s="873"/>
      <c r="AC72" s="873"/>
      <c r="AD72" s="873"/>
      <c r="AE72" s="873"/>
      <c r="AF72" s="873"/>
      <c r="AG72" s="873"/>
      <c r="AH72" s="873"/>
      <c r="AI72" s="873"/>
      <c r="AJ72" s="873"/>
      <c r="AK72" s="873"/>
      <c r="AL72" s="873"/>
      <c r="AM72" s="873"/>
      <c r="AN72" s="873"/>
      <c r="AO72" s="873"/>
    </row>
    <row r="73" spans="1:41" s="756" customFormat="1" ht="12" x14ac:dyDescent="0.2">
      <c r="A73" s="751"/>
      <c r="B73" s="876" t="s">
        <v>555</v>
      </c>
      <c r="C73" s="876"/>
      <c r="D73" s="880"/>
      <c r="E73" s="880"/>
      <c r="F73" s="880"/>
      <c r="G73" s="752"/>
      <c r="L73" s="753" t="s">
        <v>502</v>
      </c>
      <c r="M73" s="754"/>
      <c r="N73" s="755"/>
      <c r="O73" s="755"/>
      <c r="R73" s="568"/>
      <c r="AB73" s="757">
        <v>1039</v>
      </c>
      <c r="AC73" s="758">
        <f t="shared" ref="AC73:AN73" si="20">+AC52+AC58</f>
        <v>0</v>
      </c>
      <c r="AD73" s="758">
        <f t="shared" si="20"/>
        <v>0</v>
      </c>
      <c r="AE73" s="758">
        <f t="shared" si="20"/>
        <v>0</v>
      </c>
      <c r="AF73" s="758">
        <f t="shared" si="20"/>
        <v>0</v>
      </c>
      <c r="AG73" s="758">
        <f t="shared" si="20"/>
        <v>0</v>
      </c>
      <c r="AH73" s="758">
        <f t="shared" si="20"/>
        <v>0</v>
      </c>
      <c r="AI73" s="758">
        <f t="shared" si="20"/>
        <v>0</v>
      </c>
      <c r="AJ73" s="758">
        <f t="shared" si="20"/>
        <v>0</v>
      </c>
      <c r="AK73" s="758">
        <f t="shared" si="20"/>
        <v>0</v>
      </c>
      <c r="AL73" s="758">
        <f t="shared" si="20"/>
        <v>0</v>
      </c>
      <c r="AM73" s="758">
        <f t="shared" si="20"/>
        <v>0</v>
      </c>
      <c r="AN73" s="758">
        <f t="shared" si="20"/>
        <v>0</v>
      </c>
      <c r="AO73" s="758">
        <f>SUM(AC73:AN73)</f>
        <v>0</v>
      </c>
    </row>
    <row r="74" spans="1:41" s="667" customFormat="1" ht="12" x14ac:dyDescent="0.2">
      <c r="A74" s="759"/>
      <c r="B74" s="877" t="s">
        <v>556</v>
      </c>
      <c r="C74" s="877"/>
      <c r="D74" s="877"/>
      <c r="E74" s="877"/>
      <c r="F74" s="877"/>
      <c r="G74" s="760"/>
      <c r="L74" s="761" t="s">
        <v>503</v>
      </c>
      <c r="M74" s="761"/>
      <c r="N74" s="761"/>
      <c r="O74" s="761"/>
      <c r="R74" s="762"/>
      <c r="U74" s="750"/>
      <c r="V74" s="677"/>
    </row>
    <row r="75" spans="1:41" s="667" customFormat="1" ht="12" x14ac:dyDescent="0.2">
      <c r="A75" s="759"/>
      <c r="B75" s="904"/>
      <c r="C75" s="904"/>
      <c r="D75" s="904"/>
      <c r="E75" s="904"/>
      <c r="F75" s="904"/>
      <c r="G75" s="760"/>
      <c r="L75" s="865"/>
      <c r="M75" s="865"/>
      <c r="N75" s="761"/>
      <c r="O75" s="761"/>
      <c r="R75" s="762"/>
      <c r="U75" s="750"/>
      <c r="V75" s="677"/>
    </row>
    <row r="76" spans="1:41" s="667" customFormat="1" ht="12" x14ac:dyDescent="0.2">
      <c r="A76" s="759"/>
      <c r="B76" s="904"/>
      <c r="C76" s="904"/>
      <c r="D76" s="904"/>
      <c r="E76" s="904"/>
      <c r="F76" s="904"/>
      <c r="G76" s="760"/>
      <c r="L76" s="865"/>
      <c r="M76" s="865"/>
      <c r="N76" s="761"/>
      <c r="O76" s="761"/>
      <c r="R76" s="762"/>
      <c r="U76" s="750"/>
      <c r="V76" s="677"/>
    </row>
    <row r="77" spans="1:41" s="667" customFormat="1" ht="12" x14ac:dyDescent="0.2">
      <c r="A77" s="759"/>
      <c r="B77" s="904"/>
      <c r="C77" s="904"/>
      <c r="D77" s="904"/>
      <c r="E77" s="904"/>
      <c r="F77" s="904"/>
      <c r="G77" s="760"/>
      <c r="L77" s="865"/>
      <c r="M77" s="865"/>
      <c r="N77" s="761"/>
      <c r="O77" s="761"/>
      <c r="R77" s="762"/>
      <c r="U77" s="750"/>
      <c r="V77" s="677"/>
    </row>
    <row r="78" spans="1:41" s="667" customFormat="1" ht="12" x14ac:dyDescent="0.2">
      <c r="A78" s="759"/>
      <c r="B78" s="904"/>
      <c r="C78" s="904"/>
      <c r="D78" s="904"/>
      <c r="E78" s="904"/>
      <c r="F78" s="904"/>
      <c r="G78" s="760"/>
      <c r="L78" s="865"/>
      <c r="M78" s="865"/>
      <c r="N78" s="761"/>
      <c r="O78" s="761"/>
      <c r="R78" s="762"/>
      <c r="U78" s="750"/>
      <c r="V78" s="677"/>
    </row>
    <row r="79" spans="1:41" s="667" customFormat="1" ht="12" x14ac:dyDescent="0.2">
      <c r="A79" s="759"/>
      <c r="B79" s="904"/>
      <c r="C79" s="904"/>
      <c r="D79" s="904"/>
      <c r="E79" s="904"/>
      <c r="F79" s="904"/>
      <c r="G79" s="760"/>
      <c r="L79" s="865"/>
      <c r="M79" s="865"/>
      <c r="N79" s="761"/>
      <c r="O79" s="761"/>
      <c r="R79" s="762"/>
      <c r="U79" s="750"/>
      <c r="V79" s="677"/>
    </row>
    <row r="80" spans="1:41" s="667" customFormat="1" ht="12" x14ac:dyDescent="0.2">
      <c r="A80" s="759"/>
      <c r="B80" s="904"/>
      <c r="C80" s="904"/>
      <c r="D80" s="904"/>
      <c r="E80" s="904"/>
      <c r="F80" s="904"/>
      <c r="G80" s="760"/>
      <c r="L80" s="865"/>
      <c r="M80" s="865"/>
      <c r="N80" s="761"/>
      <c r="O80" s="761"/>
      <c r="R80" s="762"/>
      <c r="U80" s="750"/>
      <c r="V80" s="677"/>
    </row>
    <row r="81" spans="1:22" s="667" customFormat="1" ht="12" x14ac:dyDescent="0.2">
      <c r="A81" s="759"/>
      <c r="B81" s="904"/>
      <c r="C81" s="904"/>
      <c r="D81" s="904"/>
      <c r="E81" s="904"/>
      <c r="F81" s="904"/>
      <c r="G81" s="760"/>
      <c r="L81" s="865"/>
      <c r="M81" s="865"/>
      <c r="N81" s="761"/>
      <c r="O81" s="761"/>
      <c r="R81" s="762"/>
      <c r="U81" s="750"/>
      <c r="V81" s="677"/>
    </row>
    <row r="82" spans="1:22" s="667" customFormat="1" ht="12" x14ac:dyDescent="0.2">
      <c r="A82" s="759"/>
      <c r="B82" s="904"/>
      <c r="C82" s="904"/>
      <c r="D82" s="904"/>
      <c r="E82" s="904"/>
      <c r="F82" s="904"/>
      <c r="G82" s="760"/>
      <c r="L82" s="865"/>
      <c r="M82" s="865"/>
      <c r="N82" s="761"/>
      <c r="O82" s="761"/>
      <c r="R82" s="762"/>
      <c r="U82" s="750"/>
      <c r="V82" s="677"/>
    </row>
    <row r="83" spans="1:22" s="667" customFormat="1" ht="12" x14ac:dyDescent="0.2">
      <c r="A83" s="675"/>
      <c r="B83" s="675"/>
      <c r="C83" s="686"/>
      <c r="D83" s="686"/>
      <c r="E83" s="686"/>
      <c r="F83" s="686"/>
      <c r="G83" s="682"/>
      <c r="L83" s="763"/>
      <c r="M83" s="764"/>
      <c r="N83" s="676"/>
      <c r="O83" s="676"/>
      <c r="R83" s="557"/>
      <c r="V83" s="677"/>
    </row>
    <row r="84" spans="1:22" s="759" customFormat="1" ht="12" x14ac:dyDescent="0.25">
      <c r="A84" s="675"/>
      <c r="B84" s="878" t="s">
        <v>814</v>
      </c>
      <c r="C84" s="878"/>
      <c r="D84" s="678"/>
      <c r="E84" s="678"/>
      <c r="F84" s="678"/>
      <c r="G84" s="682"/>
      <c r="L84" s="882" t="s">
        <v>813</v>
      </c>
      <c r="M84" s="882"/>
      <c r="N84" s="676"/>
      <c r="O84" s="676"/>
      <c r="R84" s="676"/>
      <c r="V84" s="766"/>
    </row>
    <row r="85" spans="1:22" s="759" customFormat="1" ht="12" x14ac:dyDescent="0.2">
      <c r="A85" s="675"/>
      <c r="B85" s="678" t="s">
        <v>557</v>
      </c>
      <c r="C85" s="678"/>
      <c r="D85" s="678"/>
      <c r="E85" s="678"/>
      <c r="F85" s="678"/>
      <c r="G85" s="678"/>
      <c r="L85" s="769" t="s">
        <v>558</v>
      </c>
      <c r="M85" s="769"/>
      <c r="N85" s="767"/>
      <c r="O85" s="767"/>
      <c r="R85" s="676"/>
      <c r="V85" s="766"/>
    </row>
    <row r="86" spans="1:22" s="667" customFormat="1" ht="12" x14ac:dyDescent="0.2">
      <c r="A86" s="675"/>
      <c r="B86" s="675"/>
      <c r="C86" s="675"/>
      <c r="D86" s="675"/>
      <c r="E86" s="675"/>
      <c r="F86" s="681"/>
      <c r="G86" s="682"/>
      <c r="H86" s="683"/>
      <c r="I86" s="768"/>
      <c r="J86" s="767"/>
      <c r="K86" s="767"/>
      <c r="L86" s="767"/>
      <c r="M86" s="767"/>
      <c r="N86" s="767"/>
      <c r="O86" s="767"/>
      <c r="P86" s="676"/>
      <c r="Q86" s="676"/>
      <c r="R86" s="676"/>
      <c r="V86" s="677"/>
    </row>
  </sheetData>
  <autoFilter ref="A8:Q69">
    <filterColumn colId="12">
      <filters>
        <filter val="CCE-04"/>
        <filter val="CCE-05"/>
        <filter val="CCE-06"/>
        <filter val="CCE-10"/>
      </filters>
    </filterColumn>
  </autoFilter>
  <mergeCells count="64">
    <mergeCell ref="A67:I67"/>
    <mergeCell ref="A68:I68"/>
    <mergeCell ref="A69:L69"/>
    <mergeCell ref="A62:A63"/>
    <mergeCell ref="B62:B63"/>
    <mergeCell ref="C63:M63"/>
    <mergeCell ref="A64:I64"/>
    <mergeCell ref="A65:A66"/>
    <mergeCell ref="B65:B66"/>
    <mergeCell ref="C66:M66"/>
    <mergeCell ref="A56:A57"/>
    <mergeCell ref="B56:B57"/>
    <mergeCell ref="C57:M57"/>
    <mergeCell ref="A58:A61"/>
    <mergeCell ref="B58:B61"/>
    <mergeCell ref="C61:M61"/>
    <mergeCell ref="A48:A50"/>
    <mergeCell ref="B48:B50"/>
    <mergeCell ref="C50:M50"/>
    <mergeCell ref="A51:A55"/>
    <mergeCell ref="B51:B55"/>
    <mergeCell ref="C55:M55"/>
    <mergeCell ref="A40:A43"/>
    <mergeCell ref="B40:B43"/>
    <mergeCell ref="C43:M43"/>
    <mergeCell ref="A44:A47"/>
    <mergeCell ref="B44:B47"/>
    <mergeCell ref="C47:M47"/>
    <mergeCell ref="A28:L28"/>
    <mergeCell ref="A29:A34"/>
    <mergeCell ref="B29:B34"/>
    <mergeCell ref="C34:L34"/>
    <mergeCell ref="A35:A39"/>
    <mergeCell ref="B35:B39"/>
    <mergeCell ref="C39:L39"/>
    <mergeCell ref="A23:A24"/>
    <mergeCell ref="B23:B24"/>
    <mergeCell ref="C24:L24"/>
    <mergeCell ref="A25:A27"/>
    <mergeCell ref="B25:B27"/>
    <mergeCell ref="C27:L27"/>
    <mergeCell ref="A9:A10"/>
    <mergeCell ref="B9:B10"/>
    <mergeCell ref="C10:L10"/>
    <mergeCell ref="A11:A22"/>
    <mergeCell ref="B11:B22"/>
    <mergeCell ref="C22:L22"/>
    <mergeCell ref="A6:B6"/>
    <mergeCell ref="C6:Q6"/>
    <mergeCell ref="A7:A8"/>
    <mergeCell ref="B7:B8"/>
    <mergeCell ref="C7:C8"/>
    <mergeCell ref="D7:D8"/>
    <mergeCell ref="E7:E8"/>
    <mergeCell ref="F7:F8"/>
    <mergeCell ref="G7:G8"/>
    <mergeCell ref="H7:L7"/>
    <mergeCell ref="N7:Q7"/>
    <mergeCell ref="A1:B5"/>
    <mergeCell ref="C1:M5"/>
    <mergeCell ref="N1:Q1"/>
    <mergeCell ref="N2:Q3"/>
    <mergeCell ref="N4:Q4"/>
    <mergeCell ref="N5:Q5"/>
  </mergeCells>
  <conditionalFormatting sqref="C1:C1048576">
    <cfRule type="duplicateValues" dxfId="1" priority="1"/>
  </conditionalFormatting>
  <dataValidations count="1">
    <dataValidation type="list" allowBlank="1" showInputMessage="1" showErrorMessage="1" sqref="L11:L21 L9 L62 L23 L25 L29:L32 L40 L44:L45 L48:L49 L56 L58:L59 L35:L36">
      <formula1>modalidad</formula1>
    </dataValidation>
  </dataValidations>
  <hyperlinks>
    <hyperlink ref="F9" r:id="rId1"/>
    <hyperlink ref="F11" r:id="rId2"/>
    <hyperlink ref="F12:F18" r:id="rId3" display="olsanchez@idep.edu.co"/>
    <hyperlink ref="F17" r:id="rId4"/>
    <hyperlink ref="F19" r:id="rId5"/>
    <hyperlink ref="F20" r:id="rId6"/>
    <hyperlink ref="F21" r:id="rId7"/>
    <hyperlink ref="F23" r:id="rId8"/>
    <hyperlink ref="F25" r:id="rId9"/>
    <hyperlink ref="F29" r:id="rId10"/>
    <hyperlink ref="F30" r:id="rId11"/>
    <hyperlink ref="F31" r:id="rId12"/>
    <hyperlink ref="F32" r:id="rId13"/>
    <hyperlink ref="F40" r:id="rId14"/>
    <hyperlink ref="F44" r:id="rId15"/>
    <hyperlink ref="F45" r:id="rId16"/>
    <hyperlink ref="F48" r:id="rId17"/>
    <hyperlink ref="F49" r:id="rId18"/>
    <hyperlink ref="F56" r:id="rId19"/>
    <hyperlink ref="F58" r:id="rId20"/>
    <hyperlink ref="F59" r:id="rId21"/>
    <hyperlink ref="F60" r:id="rId22"/>
    <hyperlink ref="F62" r:id="rId23"/>
    <hyperlink ref="F35" r:id="rId24"/>
    <hyperlink ref="F36" r:id="rId25"/>
    <hyperlink ref="F38" r:id="rId26"/>
    <hyperlink ref="F26" r:id="rId27"/>
    <hyperlink ref="F42" r:id="rId28"/>
    <hyperlink ref="F46" r:id="rId29"/>
    <hyperlink ref="F51" r:id="rId30"/>
    <hyperlink ref="F52" r:id="rId31"/>
    <hyperlink ref="F53" r:id="rId32"/>
    <hyperlink ref="F54" r:id="rId33"/>
    <hyperlink ref="F65" r:id="rId34"/>
    <hyperlink ref="F41" r:id="rId35"/>
    <hyperlink ref="F33" r:id="rId36"/>
    <hyperlink ref="F37" r:id="rId37"/>
  </hyperlinks>
  <pageMargins left="0.70866141732283472" right="0.70866141732283472" top="0.74803149606299213" bottom="0.74803149606299213" header="0.31496062992125984" footer="0.31496062992125984"/>
  <pageSetup paperSize="14" scale="49" orientation="landscape" r:id="rId38"/>
  <headerFooter>
    <oddFooter>&amp;LElaboró: oficina Asesora de Planeación
Olga Lucía Sánchez Mendieta&amp;CAprobado mediante Comité, 28 de diciembre de 2017&amp;RVersión 1
&amp;P de &amp;N</oddFooter>
  </headerFooter>
  <rowBreaks count="2" manualBreakCount="2">
    <brk id="28" max="16383" man="1"/>
    <brk id="47" max="16383" man="1"/>
  </rowBreaks>
  <drawing r:id="rId3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63"/>
  <sheetViews>
    <sheetView view="pageBreakPreview" topLeftCell="A46" zoomScale="85" zoomScaleNormal="70" zoomScaleSheetLayoutView="85" zoomScalePageLayoutView="55" workbookViewId="0">
      <selection activeCell="G51" sqref="G51"/>
    </sheetView>
  </sheetViews>
  <sheetFormatPr baseColWidth="10" defaultRowHeight="12" x14ac:dyDescent="0.2"/>
  <cols>
    <col min="1" max="1" width="5.42578125" style="667" customWidth="1"/>
    <col min="2" max="2" width="5.7109375" style="667" customWidth="1"/>
    <col min="3" max="3" width="5.5703125" style="667" customWidth="1"/>
    <col min="4" max="4" width="4.5703125" style="667" customWidth="1"/>
    <col min="5" max="5" width="5.7109375" style="667" customWidth="1"/>
    <col min="6" max="6" width="12.42578125" style="672" customWidth="1"/>
    <col min="7" max="7" width="62.28515625" style="760" customWidth="1"/>
    <col min="8" max="8" width="14" style="667" customWidth="1"/>
    <col min="9" max="9" width="11.5703125" style="768" customWidth="1"/>
    <col min="10" max="10" width="11.85546875" style="667" customWidth="1"/>
    <col min="11" max="11" width="12.85546875" style="667" customWidth="1"/>
    <col min="12" max="12" width="12" style="667" customWidth="1"/>
    <col min="13" max="13" width="12.140625" style="667" customWidth="1"/>
    <col min="14" max="15" width="9.140625" style="667" customWidth="1"/>
    <col min="16" max="16" width="12.7109375" style="667" customWidth="1"/>
    <col min="17" max="17" width="10.42578125" style="667" customWidth="1"/>
    <col min="18" max="21" width="20" style="821" customWidth="1"/>
    <col min="22" max="22" width="7.7109375" style="667" hidden="1" customWidth="1"/>
    <col min="23" max="23" width="0.140625" style="667" customWidth="1"/>
    <col min="24" max="24" width="16.42578125" style="667" hidden="1" customWidth="1"/>
    <col min="25" max="25" width="17.28515625" style="667" hidden="1" customWidth="1"/>
    <col min="26" max="26" width="12.5703125" style="677" hidden="1" customWidth="1"/>
    <col min="27" max="27" width="11" style="667" hidden="1" customWidth="1"/>
    <col min="28" max="28" width="37.85546875" style="667" hidden="1" customWidth="1"/>
    <col min="29" max="29" width="16.140625" style="667" hidden="1" customWidth="1"/>
    <col min="30" max="30" width="16.5703125" style="667" hidden="1" customWidth="1"/>
    <col min="31" max="31" width="14.140625" style="667" hidden="1" customWidth="1"/>
    <col min="32" max="32" width="15.5703125" style="667" hidden="1" customWidth="1"/>
    <col min="33" max="33" width="17.140625" style="667" hidden="1" customWidth="1"/>
    <col min="34" max="35" width="17.85546875" style="667" hidden="1" customWidth="1"/>
    <col min="36" max="36" width="17.42578125" style="667" hidden="1" customWidth="1"/>
    <col min="37" max="37" width="18.5703125" style="667" hidden="1" customWidth="1"/>
    <col min="38" max="39" width="19.28515625" style="667" hidden="1" customWidth="1"/>
    <col min="40" max="41" width="19.5703125" style="667" hidden="1" customWidth="1"/>
    <col min="42" max="42" width="20.140625" style="667" hidden="1" customWidth="1"/>
    <col min="43" max="43" width="20.42578125" style="667" hidden="1" customWidth="1"/>
    <col min="44" max="45" width="20.85546875" style="667" hidden="1" customWidth="1"/>
    <col min="46" max="46" width="11.7109375" style="667" hidden="1" customWidth="1"/>
    <col min="47" max="47" width="13" style="667" bestFit="1" customWidth="1"/>
    <col min="48" max="228" width="11.42578125" style="667"/>
    <col min="229" max="229" width="1.42578125" style="667" customWidth="1"/>
    <col min="230" max="230" width="7.5703125" style="667" customWidth="1"/>
    <col min="231" max="231" width="4.85546875" style="667" customWidth="1"/>
    <col min="232" max="232" width="8" style="667" customWidth="1"/>
    <col min="233" max="233" width="8.140625" style="667" customWidth="1"/>
    <col min="234" max="234" width="7.28515625" style="667" customWidth="1"/>
    <col min="235" max="235" width="20.7109375" style="667" customWidth="1"/>
    <col min="236" max="236" width="15" style="667" customWidth="1"/>
    <col min="237" max="237" width="0.140625" style="667" customWidth="1"/>
    <col min="238" max="238" width="0" style="667" hidden="1" customWidth="1"/>
    <col min="239" max="239" width="78.85546875" style="667" customWidth="1"/>
    <col min="240" max="240" width="14.140625" style="667" customWidth="1"/>
    <col min="241" max="241" width="0.28515625" style="667" customWidth="1"/>
    <col min="242" max="242" width="11.7109375" style="667" customWidth="1"/>
    <col min="243" max="243" width="8.7109375" style="667" customWidth="1"/>
    <col min="244" max="244" width="0" style="667" hidden="1" customWidth="1"/>
    <col min="245" max="245" width="11.42578125" style="667" customWidth="1"/>
    <col min="246" max="248" width="0" style="667" hidden="1" customWidth="1"/>
    <col min="249" max="249" width="19" style="667" customWidth="1"/>
    <col min="250" max="250" width="17.28515625" style="667" customWidth="1"/>
    <col min="251" max="251" width="19.7109375" style="667" customWidth="1"/>
    <col min="252" max="252" width="20.7109375" style="667" customWidth="1"/>
    <col min="253" max="253" width="13.140625" style="667" bestFit="1" customWidth="1"/>
    <col min="254" max="254" width="21.5703125" style="667" customWidth="1"/>
    <col min="255" max="255" width="16" style="667" bestFit="1" customWidth="1"/>
    <col min="256" max="256" width="13.140625" style="667" bestFit="1" customWidth="1"/>
    <col min="257" max="257" width="38.28515625" style="667" bestFit="1" customWidth="1"/>
    <col min="258" max="258" width="1.28515625" style="667" customWidth="1"/>
    <col min="259" max="259" width="0" style="667" hidden="1" customWidth="1"/>
    <col min="260" max="484" width="11.42578125" style="667"/>
    <col min="485" max="485" width="1.42578125" style="667" customWidth="1"/>
    <col min="486" max="486" width="7.5703125" style="667" customWidth="1"/>
    <col min="487" max="487" width="4.85546875" style="667" customWidth="1"/>
    <col min="488" max="488" width="8" style="667" customWidth="1"/>
    <col min="489" max="489" width="8.140625" style="667" customWidth="1"/>
    <col min="490" max="490" width="7.28515625" style="667" customWidth="1"/>
    <col min="491" max="491" width="20.7109375" style="667" customWidth="1"/>
    <col min="492" max="492" width="15" style="667" customWidth="1"/>
    <col min="493" max="493" width="0.140625" style="667" customWidth="1"/>
    <col min="494" max="494" width="0" style="667" hidden="1" customWidth="1"/>
    <col min="495" max="495" width="78.85546875" style="667" customWidth="1"/>
    <col min="496" max="496" width="14.140625" style="667" customWidth="1"/>
    <col min="497" max="497" width="0.28515625" style="667" customWidth="1"/>
    <col min="498" max="498" width="11.7109375" style="667" customWidth="1"/>
    <col min="499" max="499" width="8.7109375" style="667" customWidth="1"/>
    <col min="500" max="500" width="0" style="667" hidden="1" customWidth="1"/>
    <col min="501" max="501" width="11.42578125" style="667" customWidth="1"/>
    <col min="502" max="504" width="0" style="667" hidden="1" customWidth="1"/>
    <col min="505" max="505" width="19" style="667" customWidth="1"/>
    <col min="506" max="506" width="17.28515625" style="667" customWidth="1"/>
    <col min="507" max="507" width="19.7109375" style="667" customWidth="1"/>
    <col min="508" max="508" width="20.7109375" style="667" customWidth="1"/>
    <col min="509" max="509" width="13.140625" style="667" bestFit="1" customWidth="1"/>
    <col min="510" max="510" width="21.5703125" style="667" customWidth="1"/>
    <col min="511" max="511" width="16" style="667" bestFit="1" customWidth="1"/>
    <col min="512" max="512" width="13.140625" style="667" bestFit="1" customWidth="1"/>
    <col min="513" max="513" width="38.28515625" style="667" bestFit="1" customWidth="1"/>
    <col min="514" max="514" width="1.28515625" style="667" customWidth="1"/>
    <col min="515" max="515" width="0" style="667" hidden="1" customWidth="1"/>
    <col min="516" max="740" width="11.42578125" style="667"/>
    <col min="741" max="741" width="1.42578125" style="667" customWidth="1"/>
    <col min="742" max="742" width="7.5703125" style="667" customWidth="1"/>
    <col min="743" max="743" width="4.85546875" style="667" customWidth="1"/>
    <col min="744" max="744" width="8" style="667" customWidth="1"/>
    <col min="745" max="745" width="8.140625" style="667" customWidth="1"/>
    <col min="746" max="746" width="7.28515625" style="667" customWidth="1"/>
    <col min="747" max="747" width="20.7109375" style="667" customWidth="1"/>
    <col min="748" max="748" width="15" style="667" customWidth="1"/>
    <col min="749" max="749" width="0.140625" style="667" customWidth="1"/>
    <col min="750" max="750" width="0" style="667" hidden="1" customWidth="1"/>
    <col min="751" max="751" width="78.85546875" style="667" customWidth="1"/>
    <col min="752" max="752" width="14.140625" style="667" customWidth="1"/>
    <col min="753" max="753" width="0.28515625" style="667" customWidth="1"/>
    <col min="754" max="754" width="11.7109375" style="667" customWidth="1"/>
    <col min="755" max="755" width="8.7109375" style="667" customWidth="1"/>
    <col min="756" max="756" width="0" style="667" hidden="1" customWidth="1"/>
    <col min="757" max="757" width="11.42578125" style="667" customWidth="1"/>
    <col min="758" max="760" width="0" style="667" hidden="1" customWidth="1"/>
    <col min="761" max="761" width="19" style="667" customWidth="1"/>
    <col min="762" max="762" width="17.28515625" style="667" customWidth="1"/>
    <col min="763" max="763" width="19.7109375" style="667" customWidth="1"/>
    <col min="764" max="764" width="20.7109375" style="667" customWidth="1"/>
    <col min="765" max="765" width="13.140625" style="667" bestFit="1" customWidth="1"/>
    <col min="766" max="766" width="21.5703125" style="667" customWidth="1"/>
    <col min="767" max="767" width="16" style="667" bestFit="1" customWidth="1"/>
    <col min="768" max="768" width="13.140625" style="667" bestFit="1" customWidth="1"/>
    <col min="769" max="769" width="38.28515625" style="667" bestFit="1" customWidth="1"/>
    <col min="770" max="770" width="1.28515625" style="667" customWidth="1"/>
    <col min="771" max="771" width="0" style="667" hidden="1" customWidth="1"/>
    <col min="772" max="996" width="11.42578125" style="667"/>
    <col min="997" max="997" width="1.42578125" style="667" customWidth="1"/>
    <col min="998" max="998" width="7.5703125" style="667" customWidth="1"/>
    <col min="999" max="999" width="4.85546875" style="667" customWidth="1"/>
    <col min="1000" max="1000" width="8" style="667" customWidth="1"/>
    <col min="1001" max="1001" width="8.140625" style="667" customWidth="1"/>
    <col min="1002" max="1002" width="7.28515625" style="667" customWidth="1"/>
    <col min="1003" max="1003" width="20.7109375" style="667" customWidth="1"/>
    <col min="1004" max="1004" width="15" style="667" customWidth="1"/>
    <col min="1005" max="1005" width="0.140625" style="667" customWidth="1"/>
    <col min="1006" max="1006" width="0" style="667" hidden="1" customWidth="1"/>
    <col min="1007" max="1007" width="78.85546875" style="667" customWidth="1"/>
    <col min="1008" max="1008" width="14.140625" style="667" customWidth="1"/>
    <col min="1009" max="1009" width="0.28515625" style="667" customWidth="1"/>
    <col min="1010" max="1010" width="11.7109375" style="667" customWidth="1"/>
    <col min="1011" max="1011" width="8.7109375" style="667" customWidth="1"/>
    <col min="1012" max="1012" width="0" style="667" hidden="1" customWidth="1"/>
    <col min="1013" max="1013" width="11.42578125" style="667" customWidth="1"/>
    <col min="1014" max="1016" width="0" style="667" hidden="1" customWidth="1"/>
    <col min="1017" max="1017" width="19" style="667" customWidth="1"/>
    <col min="1018" max="1018" width="17.28515625" style="667" customWidth="1"/>
    <col min="1019" max="1019" width="19.7109375" style="667" customWidth="1"/>
    <col min="1020" max="1020" width="20.7109375" style="667" customWidth="1"/>
    <col min="1021" max="1021" width="13.140625" style="667" bestFit="1" customWidth="1"/>
    <col min="1022" max="1022" width="21.5703125" style="667" customWidth="1"/>
    <col min="1023" max="1023" width="16" style="667" bestFit="1" customWidth="1"/>
    <col min="1024" max="1024" width="13.140625" style="667" bestFit="1" customWidth="1"/>
    <col min="1025" max="1025" width="38.28515625" style="667" bestFit="1" customWidth="1"/>
    <col min="1026" max="1026" width="1.28515625" style="667" customWidth="1"/>
    <col min="1027" max="1027" width="0" style="667" hidden="1" customWidth="1"/>
    <col min="1028" max="1252" width="11.42578125" style="667"/>
    <col min="1253" max="1253" width="1.42578125" style="667" customWidth="1"/>
    <col min="1254" max="1254" width="7.5703125" style="667" customWidth="1"/>
    <col min="1255" max="1255" width="4.85546875" style="667" customWidth="1"/>
    <col min="1256" max="1256" width="8" style="667" customWidth="1"/>
    <col min="1257" max="1257" width="8.140625" style="667" customWidth="1"/>
    <col min="1258" max="1258" width="7.28515625" style="667" customWidth="1"/>
    <col min="1259" max="1259" width="20.7109375" style="667" customWidth="1"/>
    <col min="1260" max="1260" width="15" style="667" customWidth="1"/>
    <col min="1261" max="1261" width="0.140625" style="667" customWidth="1"/>
    <col min="1262" max="1262" width="0" style="667" hidden="1" customWidth="1"/>
    <col min="1263" max="1263" width="78.85546875" style="667" customWidth="1"/>
    <col min="1264" max="1264" width="14.140625" style="667" customWidth="1"/>
    <col min="1265" max="1265" width="0.28515625" style="667" customWidth="1"/>
    <col min="1266" max="1266" width="11.7109375" style="667" customWidth="1"/>
    <col min="1267" max="1267" width="8.7109375" style="667" customWidth="1"/>
    <col min="1268" max="1268" width="0" style="667" hidden="1" customWidth="1"/>
    <col min="1269" max="1269" width="11.42578125" style="667" customWidth="1"/>
    <col min="1270" max="1272" width="0" style="667" hidden="1" customWidth="1"/>
    <col min="1273" max="1273" width="19" style="667" customWidth="1"/>
    <col min="1274" max="1274" width="17.28515625" style="667" customWidth="1"/>
    <col min="1275" max="1275" width="19.7109375" style="667" customWidth="1"/>
    <col min="1276" max="1276" width="20.7109375" style="667" customWidth="1"/>
    <col min="1277" max="1277" width="13.140625" style="667" bestFit="1" customWidth="1"/>
    <col min="1278" max="1278" width="21.5703125" style="667" customWidth="1"/>
    <col min="1279" max="1279" width="16" style="667" bestFit="1" customWidth="1"/>
    <col min="1280" max="1280" width="13.140625" style="667" bestFit="1" customWidth="1"/>
    <col min="1281" max="1281" width="38.28515625" style="667" bestFit="1" customWidth="1"/>
    <col min="1282" max="1282" width="1.28515625" style="667" customWidth="1"/>
    <col min="1283" max="1283" width="0" style="667" hidden="1" customWidth="1"/>
    <col min="1284" max="1508" width="11.42578125" style="667"/>
    <col min="1509" max="1509" width="1.42578125" style="667" customWidth="1"/>
    <col min="1510" max="1510" width="7.5703125" style="667" customWidth="1"/>
    <col min="1511" max="1511" width="4.85546875" style="667" customWidth="1"/>
    <col min="1512" max="1512" width="8" style="667" customWidth="1"/>
    <col min="1513" max="1513" width="8.140625" style="667" customWidth="1"/>
    <col min="1514" max="1514" width="7.28515625" style="667" customWidth="1"/>
    <col min="1515" max="1515" width="20.7109375" style="667" customWidth="1"/>
    <col min="1516" max="1516" width="15" style="667" customWidth="1"/>
    <col min="1517" max="1517" width="0.140625" style="667" customWidth="1"/>
    <col min="1518" max="1518" width="0" style="667" hidden="1" customWidth="1"/>
    <col min="1519" max="1519" width="78.85546875" style="667" customWidth="1"/>
    <col min="1520" max="1520" width="14.140625" style="667" customWidth="1"/>
    <col min="1521" max="1521" width="0.28515625" style="667" customWidth="1"/>
    <col min="1522" max="1522" width="11.7109375" style="667" customWidth="1"/>
    <col min="1523" max="1523" width="8.7109375" style="667" customWidth="1"/>
    <col min="1524" max="1524" width="0" style="667" hidden="1" customWidth="1"/>
    <col min="1525" max="1525" width="11.42578125" style="667" customWidth="1"/>
    <col min="1526" max="1528" width="0" style="667" hidden="1" customWidth="1"/>
    <col min="1529" max="1529" width="19" style="667" customWidth="1"/>
    <col min="1530" max="1530" width="17.28515625" style="667" customWidth="1"/>
    <col min="1531" max="1531" width="19.7109375" style="667" customWidth="1"/>
    <col min="1532" max="1532" width="20.7109375" style="667" customWidth="1"/>
    <col min="1533" max="1533" width="13.140625" style="667" bestFit="1" customWidth="1"/>
    <col min="1534" max="1534" width="21.5703125" style="667" customWidth="1"/>
    <col min="1535" max="1535" width="16" style="667" bestFit="1" customWidth="1"/>
    <col min="1536" max="1536" width="13.140625" style="667" bestFit="1" customWidth="1"/>
    <col min="1537" max="1537" width="38.28515625" style="667" bestFit="1" customWidth="1"/>
    <col min="1538" max="1538" width="1.28515625" style="667" customWidth="1"/>
    <col min="1539" max="1539" width="0" style="667" hidden="1" customWidth="1"/>
    <col min="1540" max="1764" width="11.42578125" style="667"/>
    <col min="1765" max="1765" width="1.42578125" style="667" customWidth="1"/>
    <col min="1766" max="1766" width="7.5703125" style="667" customWidth="1"/>
    <col min="1767" max="1767" width="4.85546875" style="667" customWidth="1"/>
    <col min="1768" max="1768" width="8" style="667" customWidth="1"/>
    <col min="1769" max="1769" width="8.140625" style="667" customWidth="1"/>
    <col min="1770" max="1770" width="7.28515625" style="667" customWidth="1"/>
    <col min="1771" max="1771" width="20.7109375" style="667" customWidth="1"/>
    <col min="1772" max="1772" width="15" style="667" customWidth="1"/>
    <col min="1773" max="1773" width="0.140625" style="667" customWidth="1"/>
    <col min="1774" max="1774" width="0" style="667" hidden="1" customWidth="1"/>
    <col min="1775" max="1775" width="78.85546875" style="667" customWidth="1"/>
    <col min="1776" max="1776" width="14.140625" style="667" customWidth="1"/>
    <col min="1777" max="1777" width="0.28515625" style="667" customWidth="1"/>
    <col min="1778" max="1778" width="11.7109375" style="667" customWidth="1"/>
    <col min="1779" max="1779" width="8.7109375" style="667" customWidth="1"/>
    <col min="1780" max="1780" width="0" style="667" hidden="1" customWidth="1"/>
    <col min="1781" max="1781" width="11.42578125" style="667" customWidth="1"/>
    <col min="1782" max="1784" width="0" style="667" hidden="1" customWidth="1"/>
    <col min="1785" max="1785" width="19" style="667" customWidth="1"/>
    <col min="1786" max="1786" width="17.28515625" style="667" customWidth="1"/>
    <col min="1787" max="1787" width="19.7109375" style="667" customWidth="1"/>
    <col min="1788" max="1788" width="20.7109375" style="667" customWidth="1"/>
    <col min="1789" max="1789" width="13.140625" style="667" bestFit="1" customWidth="1"/>
    <col min="1790" max="1790" width="21.5703125" style="667" customWidth="1"/>
    <col min="1791" max="1791" width="16" style="667" bestFit="1" customWidth="1"/>
    <col min="1792" max="1792" width="13.140625" style="667" bestFit="1" customWidth="1"/>
    <col min="1793" max="1793" width="38.28515625" style="667" bestFit="1" customWidth="1"/>
    <col min="1794" max="1794" width="1.28515625" style="667" customWidth="1"/>
    <col min="1795" max="1795" width="0" style="667" hidden="1" customWidth="1"/>
    <col min="1796" max="2020" width="11.42578125" style="667"/>
    <col min="2021" max="2021" width="1.42578125" style="667" customWidth="1"/>
    <col min="2022" max="2022" width="7.5703125" style="667" customWidth="1"/>
    <col min="2023" max="2023" width="4.85546875" style="667" customWidth="1"/>
    <col min="2024" max="2024" width="8" style="667" customWidth="1"/>
    <col min="2025" max="2025" width="8.140625" style="667" customWidth="1"/>
    <col min="2026" max="2026" width="7.28515625" style="667" customWidth="1"/>
    <col min="2027" max="2027" width="20.7109375" style="667" customWidth="1"/>
    <col min="2028" max="2028" width="15" style="667" customWidth="1"/>
    <col min="2029" max="2029" width="0.140625" style="667" customWidth="1"/>
    <col min="2030" max="2030" width="0" style="667" hidden="1" customWidth="1"/>
    <col min="2031" max="2031" width="78.85546875" style="667" customWidth="1"/>
    <col min="2032" max="2032" width="14.140625" style="667" customWidth="1"/>
    <col min="2033" max="2033" width="0.28515625" style="667" customWidth="1"/>
    <col min="2034" max="2034" width="11.7109375" style="667" customWidth="1"/>
    <col min="2035" max="2035" width="8.7109375" style="667" customWidth="1"/>
    <col min="2036" max="2036" width="0" style="667" hidden="1" customWidth="1"/>
    <col min="2037" max="2037" width="11.42578125" style="667" customWidth="1"/>
    <col min="2038" max="2040" width="0" style="667" hidden="1" customWidth="1"/>
    <col min="2041" max="2041" width="19" style="667" customWidth="1"/>
    <col min="2042" max="2042" width="17.28515625" style="667" customWidth="1"/>
    <col min="2043" max="2043" width="19.7109375" style="667" customWidth="1"/>
    <col min="2044" max="2044" width="20.7109375" style="667" customWidth="1"/>
    <col min="2045" max="2045" width="13.140625" style="667" bestFit="1" customWidth="1"/>
    <col min="2046" max="2046" width="21.5703125" style="667" customWidth="1"/>
    <col min="2047" max="2047" width="16" style="667" bestFit="1" customWidth="1"/>
    <col min="2048" max="2048" width="13.140625" style="667" bestFit="1" customWidth="1"/>
    <col min="2049" max="2049" width="38.28515625" style="667" bestFit="1" customWidth="1"/>
    <col min="2050" max="2050" width="1.28515625" style="667" customWidth="1"/>
    <col min="2051" max="2051" width="0" style="667" hidden="1" customWidth="1"/>
    <col min="2052" max="2276" width="11.42578125" style="667"/>
    <col min="2277" max="2277" width="1.42578125" style="667" customWidth="1"/>
    <col min="2278" max="2278" width="7.5703125" style="667" customWidth="1"/>
    <col min="2279" max="2279" width="4.85546875" style="667" customWidth="1"/>
    <col min="2280" max="2280" width="8" style="667" customWidth="1"/>
    <col min="2281" max="2281" width="8.140625" style="667" customWidth="1"/>
    <col min="2282" max="2282" width="7.28515625" style="667" customWidth="1"/>
    <col min="2283" max="2283" width="20.7109375" style="667" customWidth="1"/>
    <col min="2284" max="2284" width="15" style="667" customWidth="1"/>
    <col min="2285" max="2285" width="0.140625" style="667" customWidth="1"/>
    <col min="2286" max="2286" width="0" style="667" hidden="1" customWidth="1"/>
    <col min="2287" max="2287" width="78.85546875" style="667" customWidth="1"/>
    <col min="2288" max="2288" width="14.140625" style="667" customWidth="1"/>
    <col min="2289" max="2289" width="0.28515625" style="667" customWidth="1"/>
    <col min="2290" max="2290" width="11.7109375" style="667" customWidth="1"/>
    <col min="2291" max="2291" width="8.7109375" style="667" customWidth="1"/>
    <col min="2292" max="2292" width="0" style="667" hidden="1" customWidth="1"/>
    <col min="2293" max="2293" width="11.42578125" style="667" customWidth="1"/>
    <col min="2294" max="2296" width="0" style="667" hidden="1" customWidth="1"/>
    <col min="2297" max="2297" width="19" style="667" customWidth="1"/>
    <col min="2298" max="2298" width="17.28515625" style="667" customWidth="1"/>
    <col min="2299" max="2299" width="19.7109375" style="667" customWidth="1"/>
    <col min="2300" max="2300" width="20.7109375" style="667" customWidth="1"/>
    <col min="2301" max="2301" width="13.140625" style="667" bestFit="1" customWidth="1"/>
    <col min="2302" max="2302" width="21.5703125" style="667" customWidth="1"/>
    <col min="2303" max="2303" width="16" style="667" bestFit="1" customWidth="1"/>
    <col min="2304" max="2304" width="13.140625" style="667" bestFit="1" customWidth="1"/>
    <col min="2305" max="2305" width="38.28515625" style="667" bestFit="1" customWidth="1"/>
    <col min="2306" max="2306" width="1.28515625" style="667" customWidth="1"/>
    <col min="2307" max="2307" width="0" style="667" hidden="1" customWidth="1"/>
    <col min="2308" max="2532" width="11.42578125" style="667"/>
    <col min="2533" max="2533" width="1.42578125" style="667" customWidth="1"/>
    <col min="2534" max="2534" width="7.5703125" style="667" customWidth="1"/>
    <col min="2535" max="2535" width="4.85546875" style="667" customWidth="1"/>
    <col min="2536" max="2536" width="8" style="667" customWidth="1"/>
    <col min="2537" max="2537" width="8.140625" style="667" customWidth="1"/>
    <col min="2538" max="2538" width="7.28515625" style="667" customWidth="1"/>
    <col min="2539" max="2539" width="20.7109375" style="667" customWidth="1"/>
    <col min="2540" max="2540" width="15" style="667" customWidth="1"/>
    <col min="2541" max="2541" width="0.140625" style="667" customWidth="1"/>
    <col min="2542" max="2542" width="0" style="667" hidden="1" customWidth="1"/>
    <col min="2543" max="2543" width="78.85546875" style="667" customWidth="1"/>
    <col min="2544" max="2544" width="14.140625" style="667" customWidth="1"/>
    <col min="2545" max="2545" width="0.28515625" style="667" customWidth="1"/>
    <col min="2546" max="2546" width="11.7109375" style="667" customWidth="1"/>
    <col min="2547" max="2547" width="8.7109375" style="667" customWidth="1"/>
    <col min="2548" max="2548" width="0" style="667" hidden="1" customWidth="1"/>
    <col min="2549" max="2549" width="11.42578125" style="667" customWidth="1"/>
    <col min="2550" max="2552" width="0" style="667" hidden="1" customWidth="1"/>
    <col min="2553" max="2553" width="19" style="667" customWidth="1"/>
    <col min="2554" max="2554" width="17.28515625" style="667" customWidth="1"/>
    <col min="2555" max="2555" width="19.7109375" style="667" customWidth="1"/>
    <col min="2556" max="2556" width="20.7109375" style="667" customWidth="1"/>
    <col min="2557" max="2557" width="13.140625" style="667" bestFit="1" customWidth="1"/>
    <col min="2558" max="2558" width="21.5703125" style="667" customWidth="1"/>
    <col min="2559" max="2559" width="16" style="667" bestFit="1" customWidth="1"/>
    <col min="2560" max="2560" width="13.140625" style="667" bestFit="1" customWidth="1"/>
    <col min="2561" max="2561" width="38.28515625" style="667" bestFit="1" customWidth="1"/>
    <col min="2562" max="2562" width="1.28515625" style="667" customWidth="1"/>
    <col min="2563" max="2563" width="0" style="667" hidden="1" customWidth="1"/>
    <col min="2564" max="2788" width="11.42578125" style="667"/>
    <col min="2789" max="2789" width="1.42578125" style="667" customWidth="1"/>
    <col min="2790" max="2790" width="7.5703125" style="667" customWidth="1"/>
    <col min="2791" max="2791" width="4.85546875" style="667" customWidth="1"/>
    <col min="2792" max="2792" width="8" style="667" customWidth="1"/>
    <col min="2793" max="2793" width="8.140625" style="667" customWidth="1"/>
    <col min="2794" max="2794" width="7.28515625" style="667" customWidth="1"/>
    <col min="2795" max="2795" width="20.7109375" style="667" customWidth="1"/>
    <col min="2796" max="2796" width="15" style="667" customWidth="1"/>
    <col min="2797" max="2797" width="0.140625" style="667" customWidth="1"/>
    <col min="2798" max="2798" width="0" style="667" hidden="1" customWidth="1"/>
    <col min="2799" max="2799" width="78.85546875" style="667" customWidth="1"/>
    <col min="2800" max="2800" width="14.140625" style="667" customWidth="1"/>
    <col min="2801" max="2801" width="0.28515625" style="667" customWidth="1"/>
    <col min="2802" max="2802" width="11.7109375" style="667" customWidth="1"/>
    <col min="2803" max="2803" width="8.7109375" style="667" customWidth="1"/>
    <col min="2804" max="2804" width="0" style="667" hidden="1" customWidth="1"/>
    <col min="2805" max="2805" width="11.42578125" style="667" customWidth="1"/>
    <col min="2806" max="2808" width="0" style="667" hidden="1" customWidth="1"/>
    <col min="2809" max="2809" width="19" style="667" customWidth="1"/>
    <col min="2810" max="2810" width="17.28515625" style="667" customWidth="1"/>
    <col min="2811" max="2811" width="19.7109375" style="667" customWidth="1"/>
    <col min="2812" max="2812" width="20.7109375" style="667" customWidth="1"/>
    <col min="2813" max="2813" width="13.140625" style="667" bestFit="1" customWidth="1"/>
    <col min="2814" max="2814" width="21.5703125" style="667" customWidth="1"/>
    <col min="2815" max="2815" width="16" style="667" bestFit="1" customWidth="1"/>
    <col min="2816" max="2816" width="13.140625" style="667" bestFit="1" customWidth="1"/>
    <col min="2817" max="2817" width="38.28515625" style="667" bestFit="1" customWidth="1"/>
    <col min="2818" max="2818" width="1.28515625" style="667" customWidth="1"/>
    <col min="2819" max="2819" width="0" style="667" hidden="1" customWidth="1"/>
    <col min="2820" max="3044" width="11.42578125" style="667"/>
    <col min="3045" max="3045" width="1.42578125" style="667" customWidth="1"/>
    <col min="3046" max="3046" width="7.5703125" style="667" customWidth="1"/>
    <col min="3047" max="3047" width="4.85546875" style="667" customWidth="1"/>
    <col min="3048" max="3048" width="8" style="667" customWidth="1"/>
    <col min="3049" max="3049" width="8.140625" style="667" customWidth="1"/>
    <col min="3050" max="3050" width="7.28515625" style="667" customWidth="1"/>
    <col min="3051" max="3051" width="20.7109375" style="667" customWidth="1"/>
    <col min="3052" max="3052" width="15" style="667" customWidth="1"/>
    <col min="3053" max="3053" width="0.140625" style="667" customWidth="1"/>
    <col min="3054" max="3054" width="0" style="667" hidden="1" customWidth="1"/>
    <col min="3055" max="3055" width="78.85546875" style="667" customWidth="1"/>
    <col min="3056" max="3056" width="14.140625" style="667" customWidth="1"/>
    <col min="3057" max="3057" width="0.28515625" style="667" customWidth="1"/>
    <col min="3058" max="3058" width="11.7109375" style="667" customWidth="1"/>
    <col min="3059" max="3059" width="8.7109375" style="667" customWidth="1"/>
    <col min="3060" max="3060" width="0" style="667" hidden="1" customWidth="1"/>
    <col min="3061" max="3061" width="11.42578125" style="667" customWidth="1"/>
    <col min="3062" max="3064" width="0" style="667" hidden="1" customWidth="1"/>
    <col min="3065" max="3065" width="19" style="667" customWidth="1"/>
    <col min="3066" max="3066" width="17.28515625" style="667" customWidth="1"/>
    <col min="3067" max="3067" width="19.7109375" style="667" customWidth="1"/>
    <col min="3068" max="3068" width="20.7109375" style="667" customWidth="1"/>
    <col min="3069" max="3069" width="13.140625" style="667" bestFit="1" customWidth="1"/>
    <col min="3070" max="3070" width="21.5703125" style="667" customWidth="1"/>
    <col min="3071" max="3071" width="16" style="667" bestFit="1" customWidth="1"/>
    <col min="3072" max="3072" width="13.140625" style="667" bestFit="1" customWidth="1"/>
    <col min="3073" max="3073" width="38.28515625" style="667" bestFit="1" customWidth="1"/>
    <col min="3074" max="3074" width="1.28515625" style="667" customWidth="1"/>
    <col min="3075" max="3075" width="0" style="667" hidden="1" customWidth="1"/>
    <col min="3076" max="3300" width="11.42578125" style="667"/>
    <col min="3301" max="3301" width="1.42578125" style="667" customWidth="1"/>
    <col min="3302" max="3302" width="7.5703125" style="667" customWidth="1"/>
    <col min="3303" max="3303" width="4.85546875" style="667" customWidth="1"/>
    <col min="3304" max="3304" width="8" style="667" customWidth="1"/>
    <col min="3305" max="3305" width="8.140625" style="667" customWidth="1"/>
    <col min="3306" max="3306" width="7.28515625" style="667" customWidth="1"/>
    <col min="3307" max="3307" width="20.7109375" style="667" customWidth="1"/>
    <col min="3308" max="3308" width="15" style="667" customWidth="1"/>
    <col min="3309" max="3309" width="0.140625" style="667" customWidth="1"/>
    <col min="3310" max="3310" width="0" style="667" hidden="1" customWidth="1"/>
    <col min="3311" max="3311" width="78.85546875" style="667" customWidth="1"/>
    <col min="3312" max="3312" width="14.140625" style="667" customWidth="1"/>
    <col min="3313" max="3313" width="0.28515625" style="667" customWidth="1"/>
    <col min="3314" max="3314" width="11.7109375" style="667" customWidth="1"/>
    <col min="3315" max="3315" width="8.7109375" style="667" customWidth="1"/>
    <col min="3316" max="3316" width="0" style="667" hidden="1" customWidth="1"/>
    <col min="3317" max="3317" width="11.42578125" style="667" customWidth="1"/>
    <col min="3318" max="3320" width="0" style="667" hidden="1" customWidth="1"/>
    <col min="3321" max="3321" width="19" style="667" customWidth="1"/>
    <col min="3322" max="3322" width="17.28515625" style="667" customWidth="1"/>
    <col min="3323" max="3323" width="19.7109375" style="667" customWidth="1"/>
    <col min="3324" max="3324" width="20.7109375" style="667" customWidth="1"/>
    <col min="3325" max="3325" width="13.140625" style="667" bestFit="1" customWidth="1"/>
    <col min="3326" max="3326" width="21.5703125" style="667" customWidth="1"/>
    <col min="3327" max="3327" width="16" style="667" bestFit="1" customWidth="1"/>
    <col min="3328" max="3328" width="13.140625" style="667" bestFit="1" customWidth="1"/>
    <col min="3329" max="3329" width="38.28515625" style="667" bestFit="1" customWidth="1"/>
    <col min="3330" max="3330" width="1.28515625" style="667" customWidth="1"/>
    <col min="3331" max="3331" width="0" style="667" hidden="1" customWidth="1"/>
    <col min="3332" max="3556" width="11.42578125" style="667"/>
    <col min="3557" max="3557" width="1.42578125" style="667" customWidth="1"/>
    <col min="3558" max="3558" width="7.5703125" style="667" customWidth="1"/>
    <col min="3559" max="3559" width="4.85546875" style="667" customWidth="1"/>
    <col min="3560" max="3560" width="8" style="667" customWidth="1"/>
    <col min="3561" max="3561" width="8.140625" style="667" customWidth="1"/>
    <col min="3562" max="3562" width="7.28515625" style="667" customWidth="1"/>
    <col min="3563" max="3563" width="20.7109375" style="667" customWidth="1"/>
    <col min="3564" max="3564" width="15" style="667" customWidth="1"/>
    <col min="3565" max="3565" width="0.140625" style="667" customWidth="1"/>
    <col min="3566" max="3566" width="0" style="667" hidden="1" customWidth="1"/>
    <col min="3567" max="3567" width="78.85546875" style="667" customWidth="1"/>
    <col min="3568" max="3568" width="14.140625" style="667" customWidth="1"/>
    <col min="3569" max="3569" width="0.28515625" style="667" customWidth="1"/>
    <col min="3570" max="3570" width="11.7109375" style="667" customWidth="1"/>
    <col min="3571" max="3571" width="8.7109375" style="667" customWidth="1"/>
    <col min="3572" max="3572" width="0" style="667" hidden="1" customWidth="1"/>
    <col min="3573" max="3573" width="11.42578125" style="667" customWidth="1"/>
    <col min="3574" max="3576" width="0" style="667" hidden="1" customWidth="1"/>
    <col min="3577" max="3577" width="19" style="667" customWidth="1"/>
    <col min="3578" max="3578" width="17.28515625" style="667" customWidth="1"/>
    <col min="3579" max="3579" width="19.7109375" style="667" customWidth="1"/>
    <col min="3580" max="3580" width="20.7109375" style="667" customWidth="1"/>
    <col min="3581" max="3581" width="13.140625" style="667" bestFit="1" customWidth="1"/>
    <col min="3582" max="3582" width="21.5703125" style="667" customWidth="1"/>
    <col min="3583" max="3583" width="16" style="667" bestFit="1" customWidth="1"/>
    <col min="3584" max="3584" width="13.140625" style="667" bestFit="1" customWidth="1"/>
    <col min="3585" max="3585" width="38.28515625" style="667" bestFit="1" customWidth="1"/>
    <col min="3586" max="3586" width="1.28515625" style="667" customWidth="1"/>
    <col min="3587" max="3587" width="0" style="667" hidden="1" customWidth="1"/>
    <col min="3588" max="3812" width="11.42578125" style="667"/>
    <col min="3813" max="3813" width="1.42578125" style="667" customWidth="1"/>
    <col min="3814" max="3814" width="7.5703125" style="667" customWidth="1"/>
    <col min="3815" max="3815" width="4.85546875" style="667" customWidth="1"/>
    <col min="3816" max="3816" width="8" style="667" customWidth="1"/>
    <col min="3817" max="3817" width="8.140625" style="667" customWidth="1"/>
    <col min="3818" max="3818" width="7.28515625" style="667" customWidth="1"/>
    <col min="3819" max="3819" width="20.7109375" style="667" customWidth="1"/>
    <col min="3820" max="3820" width="15" style="667" customWidth="1"/>
    <col min="3821" max="3821" width="0.140625" style="667" customWidth="1"/>
    <col min="3822" max="3822" width="0" style="667" hidden="1" customWidth="1"/>
    <col min="3823" max="3823" width="78.85546875" style="667" customWidth="1"/>
    <col min="3824" max="3824" width="14.140625" style="667" customWidth="1"/>
    <col min="3825" max="3825" width="0.28515625" style="667" customWidth="1"/>
    <col min="3826" max="3826" width="11.7109375" style="667" customWidth="1"/>
    <col min="3827" max="3827" width="8.7109375" style="667" customWidth="1"/>
    <col min="3828" max="3828" width="0" style="667" hidden="1" customWidth="1"/>
    <col min="3829" max="3829" width="11.42578125" style="667" customWidth="1"/>
    <col min="3830" max="3832" width="0" style="667" hidden="1" customWidth="1"/>
    <col min="3833" max="3833" width="19" style="667" customWidth="1"/>
    <col min="3834" max="3834" width="17.28515625" style="667" customWidth="1"/>
    <col min="3835" max="3835" width="19.7109375" style="667" customWidth="1"/>
    <col min="3836" max="3836" width="20.7109375" style="667" customWidth="1"/>
    <col min="3837" max="3837" width="13.140625" style="667" bestFit="1" customWidth="1"/>
    <col min="3838" max="3838" width="21.5703125" style="667" customWidth="1"/>
    <col min="3839" max="3839" width="16" style="667" bestFit="1" customWidth="1"/>
    <col min="3840" max="3840" width="13.140625" style="667" bestFit="1" customWidth="1"/>
    <col min="3841" max="3841" width="38.28515625" style="667" bestFit="1" customWidth="1"/>
    <col min="3842" max="3842" width="1.28515625" style="667" customWidth="1"/>
    <col min="3843" max="3843" width="0" style="667" hidden="1" customWidth="1"/>
    <col min="3844" max="4068" width="11.42578125" style="667"/>
    <col min="4069" max="4069" width="1.42578125" style="667" customWidth="1"/>
    <col min="4070" max="4070" width="7.5703125" style="667" customWidth="1"/>
    <col min="4071" max="4071" width="4.85546875" style="667" customWidth="1"/>
    <col min="4072" max="4072" width="8" style="667" customWidth="1"/>
    <col min="4073" max="4073" width="8.140625" style="667" customWidth="1"/>
    <col min="4074" max="4074" width="7.28515625" style="667" customWidth="1"/>
    <col min="4075" max="4075" width="20.7109375" style="667" customWidth="1"/>
    <col min="4076" max="4076" width="15" style="667" customWidth="1"/>
    <col min="4077" max="4077" width="0.140625" style="667" customWidth="1"/>
    <col min="4078" max="4078" width="0" style="667" hidden="1" customWidth="1"/>
    <col min="4079" max="4079" width="78.85546875" style="667" customWidth="1"/>
    <col min="4080" max="4080" width="14.140625" style="667" customWidth="1"/>
    <col min="4081" max="4081" width="0.28515625" style="667" customWidth="1"/>
    <col min="4082" max="4082" width="11.7109375" style="667" customWidth="1"/>
    <col min="4083" max="4083" width="8.7109375" style="667" customWidth="1"/>
    <col min="4084" max="4084" width="0" style="667" hidden="1" customWidth="1"/>
    <col min="4085" max="4085" width="11.42578125" style="667" customWidth="1"/>
    <col min="4086" max="4088" width="0" style="667" hidden="1" customWidth="1"/>
    <col min="4089" max="4089" width="19" style="667" customWidth="1"/>
    <col min="4090" max="4090" width="17.28515625" style="667" customWidth="1"/>
    <col min="4091" max="4091" width="19.7109375" style="667" customWidth="1"/>
    <col min="4092" max="4092" width="20.7109375" style="667" customWidth="1"/>
    <col min="4093" max="4093" width="13.140625" style="667" bestFit="1" customWidth="1"/>
    <col min="4094" max="4094" width="21.5703125" style="667" customWidth="1"/>
    <col min="4095" max="4095" width="16" style="667" bestFit="1" customWidth="1"/>
    <col min="4096" max="4096" width="13.140625" style="667" bestFit="1" customWidth="1"/>
    <col min="4097" max="4097" width="38.28515625" style="667" bestFit="1" customWidth="1"/>
    <col min="4098" max="4098" width="1.28515625" style="667" customWidth="1"/>
    <col min="4099" max="4099" width="0" style="667" hidden="1" customWidth="1"/>
    <col min="4100" max="4324" width="11.42578125" style="667"/>
    <col min="4325" max="4325" width="1.42578125" style="667" customWidth="1"/>
    <col min="4326" max="4326" width="7.5703125" style="667" customWidth="1"/>
    <col min="4327" max="4327" width="4.85546875" style="667" customWidth="1"/>
    <col min="4328" max="4328" width="8" style="667" customWidth="1"/>
    <col min="4329" max="4329" width="8.140625" style="667" customWidth="1"/>
    <col min="4330" max="4330" width="7.28515625" style="667" customWidth="1"/>
    <col min="4331" max="4331" width="20.7109375" style="667" customWidth="1"/>
    <col min="4332" max="4332" width="15" style="667" customWidth="1"/>
    <col min="4333" max="4333" width="0.140625" style="667" customWidth="1"/>
    <col min="4334" max="4334" width="0" style="667" hidden="1" customWidth="1"/>
    <col min="4335" max="4335" width="78.85546875" style="667" customWidth="1"/>
    <col min="4336" max="4336" width="14.140625" style="667" customWidth="1"/>
    <col min="4337" max="4337" width="0.28515625" style="667" customWidth="1"/>
    <col min="4338" max="4338" width="11.7109375" style="667" customWidth="1"/>
    <col min="4339" max="4339" width="8.7109375" style="667" customWidth="1"/>
    <col min="4340" max="4340" width="0" style="667" hidden="1" customWidth="1"/>
    <col min="4341" max="4341" width="11.42578125" style="667" customWidth="1"/>
    <col min="4342" max="4344" width="0" style="667" hidden="1" customWidth="1"/>
    <col min="4345" max="4345" width="19" style="667" customWidth="1"/>
    <col min="4346" max="4346" width="17.28515625" style="667" customWidth="1"/>
    <col min="4347" max="4347" width="19.7109375" style="667" customWidth="1"/>
    <col min="4348" max="4348" width="20.7109375" style="667" customWidth="1"/>
    <col min="4349" max="4349" width="13.140625" style="667" bestFit="1" customWidth="1"/>
    <col min="4350" max="4350" width="21.5703125" style="667" customWidth="1"/>
    <col min="4351" max="4351" width="16" style="667" bestFit="1" customWidth="1"/>
    <col min="4352" max="4352" width="13.140625" style="667" bestFit="1" customWidth="1"/>
    <col min="4353" max="4353" width="38.28515625" style="667" bestFit="1" customWidth="1"/>
    <col min="4354" max="4354" width="1.28515625" style="667" customWidth="1"/>
    <col min="4355" max="4355" width="0" style="667" hidden="1" customWidth="1"/>
    <col min="4356" max="4580" width="11.42578125" style="667"/>
    <col min="4581" max="4581" width="1.42578125" style="667" customWidth="1"/>
    <col min="4582" max="4582" width="7.5703125" style="667" customWidth="1"/>
    <col min="4583" max="4583" width="4.85546875" style="667" customWidth="1"/>
    <col min="4584" max="4584" width="8" style="667" customWidth="1"/>
    <col min="4585" max="4585" width="8.140625" style="667" customWidth="1"/>
    <col min="4586" max="4586" width="7.28515625" style="667" customWidth="1"/>
    <col min="4587" max="4587" width="20.7109375" style="667" customWidth="1"/>
    <col min="4588" max="4588" width="15" style="667" customWidth="1"/>
    <col min="4589" max="4589" width="0.140625" style="667" customWidth="1"/>
    <col min="4590" max="4590" width="0" style="667" hidden="1" customWidth="1"/>
    <col min="4591" max="4591" width="78.85546875" style="667" customWidth="1"/>
    <col min="4592" max="4592" width="14.140625" style="667" customWidth="1"/>
    <col min="4593" max="4593" width="0.28515625" style="667" customWidth="1"/>
    <col min="4594" max="4594" width="11.7109375" style="667" customWidth="1"/>
    <col min="4595" max="4595" width="8.7109375" style="667" customWidth="1"/>
    <col min="4596" max="4596" width="0" style="667" hidden="1" customWidth="1"/>
    <col min="4597" max="4597" width="11.42578125" style="667" customWidth="1"/>
    <col min="4598" max="4600" width="0" style="667" hidden="1" customWidth="1"/>
    <col min="4601" max="4601" width="19" style="667" customWidth="1"/>
    <col min="4602" max="4602" width="17.28515625" style="667" customWidth="1"/>
    <col min="4603" max="4603" width="19.7109375" style="667" customWidth="1"/>
    <col min="4604" max="4604" width="20.7109375" style="667" customWidth="1"/>
    <col min="4605" max="4605" width="13.140625" style="667" bestFit="1" customWidth="1"/>
    <col min="4606" max="4606" width="21.5703125" style="667" customWidth="1"/>
    <col min="4607" max="4607" width="16" style="667" bestFit="1" customWidth="1"/>
    <col min="4608" max="4608" width="13.140625" style="667" bestFit="1" customWidth="1"/>
    <col min="4609" max="4609" width="38.28515625" style="667" bestFit="1" customWidth="1"/>
    <col min="4610" max="4610" width="1.28515625" style="667" customWidth="1"/>
    <col min="4611" max="4611" width="0" style="667" hidden="1" customWidth="1"/>
    <col min="4612" max="4836" width="11.42578125" style="667"/>
    <col min="4837" max="4837" width="1.42578125" style="667" customWidth="1"/>
    <col min="4838" max="4838" width="7.5703125" style="667" customWidth="1"/>
    <col min="4839" max="4839" width="4.85546875" style="667" customWidth="1"/>
    <col min="4840" max="4840" width="8" style="667" customWidth="1"/>
    <col min="4841" max="4841" width="8.140625" style="667" customWidth="1"/>
    <col min="4842" max="4842" width="7.28515625" style="667" customWidth="1"/>
    <col min="4843" max="4843" width="20.7109375" style="667" customWidth="1"/>
    <col min="4844" max="4844" width="15" style="667" customWidth="1"/>
    <col min="4845" max="4845" width="0.140625" style="667" customWidth="1"/>
    <col min="4846" max="4846" width="0" style="667" hidden="1" customWidth="1"/>
    <col min="4847" max="4847" width="78.85546875" style="667" customWidth="1"/>
    <col min="4848" max="4848" width="14.140625" style="667" customWidth="1"/>
    <col min="4849" max="4849" width="0.28515625" style="667" customWidth="1"/>
    <col min="4850" max="4850" width="11.7109375" style="667" customWidth="1"/>
    <col min="4851" max="4851" width="8.7109375" style="667" customWidth="1"/>
    <col min="4852" max="4852" width="0" style="667" hidden="1" customWidth="1"/>
    <col min="4853" max="4853" width="11.42578125" style="667" customWidth="1"/>
    <col min="4854" max="4856" width="0" style="667" hidden="1" customWidth="1"/>
    <col min="4857" max="4857" width="19" style="667" customWidth="1"/>
    <col min="4858" max="4858" width="17.28515625" style="667" customWidth="1"/>
    <col min="4859" max="4859" width="19.7109375" style="667" customWidth="1"/>
    <col min="4860" max="4860" width="20.7109375" style="667" customWidth="1"/>
    <col min="4861" max="4861" width="13.140625" style="667" bestFit="1" customWidth="1"/>
    <col min="4862" max="4862" width="21.5703125" style="667" customWidth="1"/>
    <col min="4863" max="4863" width="16" style="667" bestFit="1" customWidth="1"/>
    <col min="4864" max="4864" width="13.140625" style="667" bestFit="1" customWidth="1"/>
    <col min="4865" max="4865" width="38.28515625" style="667" bestFit="1" customWidth="1"/>
    <col min="4866" max="4866" width="1.28515625" style="667" customWidth="1"/>
    <col min="4867" max="4867" width="0" style="667" hidden="1" customWidth="1"/>
    <col min="4868" max="5092" width="11.42578125" style="667"/>
    <col min="5093" max="5093" width="1.42578125" style="667" customWidth="1"/>
    <col min="5094" max="5094" width="7.5703125" style="667" customWidth="1"/>
    <col min="5095" max="5095" width="4.85546875" style="667" customWidth="1"/>
    <col min="5096" max="5096" width="8" style="667" customWidth="1"/>
    <col min="5097" max="5097" width="8.140625" style="667" customWidth="1"/>
    <col min="5098" max="5098" width="7.28515625" style="667" customWidth="1"/>
    <col min="5099" max="5099" width="20.7109375" style="667" customWidth="1"/>
    <col min="5100" max="5100" width="15" style="667" customWidth="1"/>
    <col min="5101" max="5101" width="0.140625" style="667" customWidth="1"/>
    <col min="5102" max="5102" width="0" style="667" hidden="1" customWidth="1"/>
    <col min="5103" max="5103" width="78.85546875" style="667" customWidth="1"/>
    <col min="5104" max="5104" width="14.140625" style="667" customWidth="1"/>
    <col min="5105" max="5105" width="0.28515625" style="667" customWidth="1"/>
    <col min="5106" max="5106" width="11.7109375" style="667" customWidth="1"/>
    <col min="5107" max="5107" width="8.7109375" style="667" customWidth="1"/>
    <col min="5108" max="5108" width="0" style="667" hidden="1" customWidth="1"/>
    <col min="5109" max="5109" width="11.42578125" style="667" customWidth="1"/>
    <col min="5110" max="5112" width="0" style="667" hidden="1" customWidth="1"/>
    <col min="5113" max="5113" width="19" style="667" customWidth="1"/>
    <col min="5114" max="5114" width="17.28515625" style="667" customWidth="1"/>
    <col min="5115" max="5115" width="19.7109375" style="667" customWidth="1"/>
    <col min="5116" max="5116" width="20.7109375" style="667" customWidth="1"/>
    <col min="5117" max="5117" width="13.140625" style="667" bestFit="1" customWidth="1"/>
    <col min="5118" max="5118" width="21.5703125" style="667" customWidth="1"/>
    <col min="5119" max="5119" width="16" style="667" bestFit="1" customWidth="1"/>
    <col min="5120" max="5120" width="13.140625" style="667" bestFit="1" customWidth="1"/>
    <col min="5121" max="5121" width="38.28515625" style="667" bestFit="1" customWidth="1"/>
    <col min="5122" max="5122" width="1.28515625" style="667" customWidth="1"/>
    <col min="5123" max="5123" width="0" style="667" hidden="1" customWidth="1"/>
    <col min="5124" max="5348" width="11.42578125" style="667"/>
    <col min="5349" max="5349" width="1.42578125" style="667" customWidth="1"/>
    <col min="5350" max="5350" width="7.5703125" style="667" customWidth="1"/>
    <col min="5351" max="5351" width="4.85546875" style="667" customWidth="1"/>
    <col min="5352" max="5352" width="8" style="667" customWidth="1"/>
    <col min="5353" max="5353" width="8.140625" style="667" customWidth="1"/>
    <col min="5354" max="5354" width="7.28515625" style="667" customWidth="1"/>
    <col min="5355" max="5355" width="20.7109375" style="667" customWidth="1"/>
    <col min="5356" max="5356" width="15" style="667" customWidth="1"/>
    <col min="5357" max="5357" width="0.140625" style="667" customWidth="1"/>
    <col min="5358" max="5358" width="0" style="667" hidden="1" customWidth="1"/>
    <col min="5359" max="5359" width="78.85546875" style="667" customWidth="1"/>
    <col min="5360" max="5360" width="14.140625" style="667" customWidth="1"/>
    <col min="5361" max="5361" width="0.28515625" style="667" customWidth="1"/>
    <col min="5362" max="5362" width="11.7109375" style="667" customWidth="1"/>
    <col min="5363" max="5363" width="8.7109375" style="667" customWidth="1"/>
    <col min="5364" max="5364" width="0" style="667" hidden="1" customWidth="1"/>
    <col min="5365" max="5365" width="11.42578125" style="667" customWidth="1"/>
    <col min="5366" max="5368" width="0" style="667" hidden="1" customWidth="1"/>
    <col min="5369" max="5369" width="19" style="667" customWidth="1"/>
    <col min="5370" max="5370" width="17.28515625" style="667" customWidth="1"/>
    <col min="5371" max="5371" width="19.7109375" style="667" customWidth="1"/>
    <col min="5372" max="5372" width="20.7109375" style="667" customWidth="1"/>
    <col min="5373" max="5373" width="13.140625" style="667" bestFit="1" customWidth="1"/>
    <col min="5374" max="5374" width="21.5703125" style="667" customWidth="1"/>
    <col min="5375" max="5375" width="16" style="667" bestFit="1" customWidth="1"/>
    <col min="5376" max="5376" width="13.140625" style="667" bestFit="1" customWidth="1"/>
    <col min="5377" max="5377" width="38.28515625" style="667" bestFit="1" customWidth="1"/>
    <col min="5378" max="5378" width="1.28515625" style="667" customWidth="1"/>
    <col min="5379" max="5379" width="0" style="667" hidden="1" customWidth="1"/>
    <col min="5380" max="5604" width="11.42578125" style="667"/>
    <col min="5605" max="5605" width="1.42578125" style="667" customWidth="1"/>
    <col min="5606" max="5606" width="7.5703125" style="667" customWidth="1"/>
    <col min="5607" max="5607" width="4.85546875" style="667" customWidth="1"/>
    <col min="5608" max="5608" width="8" style="667" customWidth="1"/>
    <col min="5609" max="5609" width="8.140625" style="667" customWidth="1"/>
    <col min="5610" max="5610" width="7.28515625" style="667" customWidth="1"/>
    <col min="5611" max="5611" width="20.7109375" style="667" customWidth="1"/>
    <col min="5612" max="5612" width="15" style="667" customWidth="1"/>
    <col min="5613" max="5613" width="0.140625" style="667" customWidth="1"/>
    <col min="5614" max="5614" width="0" style="667" hidden="1" customWidth="1"/>
    <col min="5615" max="5615" width="78.85546875" style="667" customWidth="1"/>
    <col min="5616" max="5616" width="14.140625" style="667" customWidth="1"/>
    <col min="5617" max="5617" width="0.28515625" style="667" customWidth="1"/>
    <col min="5618" max="5618" width="11.7109375" style="667" customWidth="1"/>
    <col min="5619" max="5619" width="8.7109375" style="667" customWidth="1"/>
    <col min="5620" max="5620" width="0" style="667" hidden="1" customWidth="1"/>
    <col min="5621" max="5621" width="11.42578125" style="667" customWidth="1"/>
    <col min="5622" max="5624" width="0" style="667" hidden="1" customWidth="1"/>
    <col min="5625" max="5625" width="19" style="667" customWidth="1"/>
    <col min="5626" max="5626" width="17.28515625" style="667" customWidth="1"/>
    <col min="5627" max="5627" width="19.7109375" style="667" customWidth="1"/>
    <col min="5628" max="5628" width="20.7109375" style="667" customWidth="1"/>
    <col min="5629" max="5629" width="13.140625" style="667" bestFit="1" customWidth="1"/>
    <col min="5630" max="5630" width="21.5703125" style="667" customWidth="1"/>
    <col min="5631" max="5631" width="16" style="667" bestFit="1" customWidth="1"/>
    <col min="5632" max="5632" width="13.140625" style="667" bestFit="1" customWidth="1"/>
    <col min="5633" max="5633" width="38.28515625" style="667" bestFit="1" customWidth="1"/>
    <col min="5634" max="5634" width="1.28515625" style="667" customWidth="1"/>
    <col min="5635" max="5635" width="0" style="667" hidden="1" customWidth="1"/>
    <col min="5636" max="5860" width="11.42578125" style="667"/>
    <col min="5861" max="5861" width="1.42578125" style="667" customWidth="1"/>
    <col min="5862" max="5862" width="7.5703125" style="667" customWidth="1"/>
    <col min="5863" max="5863" width="4.85546875" style="667" customWidth="1"/>
    <col min="5864" max="5864" width="8" style="667" customWidth="1"/>
    <col min="5865" max="5865" width="8.140625" style="667" customWidth="1"/>
    <col min="5866" max="5866" width="7.28515625" style="667" customWidth="1"/>
    <col min="5867" max="5867" width="20.7109375" style="667" customWidth="1"/>
    <col min="5868" max="5868" width="15" style="667" customWidth="1"/>
    <col min="5869" max="5869" width="0.140625" style="667" customWidth="1"/>
    <col min="5870" max="5870" width="0" style="667" hidden="1" customWidth="1"/>
    <col min="5871" max="5871" width="78.85546875" style="667" customWidth="1"/>
    <col min="5872" max="5872" width="14.140625" style="667" customWidth="1"/>
    <col min="5873" max="5873" width="0.28515625" style="667" customWidth="1"/>
    <col min="5874" max="5874" width="11.7109375" style="667" customWidth="1"/>
    <col min="5875" max="5875" width="8.7109375" style="667" customWidth="1"/>
    <col min="5876" max="5876" width="0" style="667" hidden="1" customWidth="1"/>
    <col min="5877" max="5877" width="11.42578125" style="667" customWidth="1"/>
    <col min="5878" max="5880" width="0" style="667" hidden="1" customWidth="1"/>
    <col min="5881" max="5881" width="19" style="667" customWidth="1"/>
    <col min="5882" max="5882" width="17.28515625" style="667" customWidth="1"/>
    <col min="5883" max="5883" width="19.7109375" style="667" customWidth="1"/>
    <col min="5884" max="5884" width="20.7109375" style="667" customWidth="1"/>
    <col min="5885" max="5885" width="13.140625" style="667" bestFit="1" customWidth="1"/>
    <col min="5886" max="5886" width="21.5703125" style="667" customWidth="1"/>
    <col min="5887" max="5887" width="16" style="667" bestFit="1" customWidth="1"/>
    <col min="5888" max="5888" width="13.140625" style="667" bestFit="1" customWidth="1"/>
    <col min="5889" max="5889" width="38.28515625" style="667" bestFit="1" customWidth="1"/>
    <col min="5890" max="5890" width="1.28515625" style="667" customWidth="1"/>
    <col min="5891" max="5891" width="0" style="667" hidden="1" customWidth="1"/>
    <col min="5892" max="6116" width="11.42578125" style="667"/>
    <col min="6117" max="6117" width="1.42578125" style="667" customWidth="1"/>
    <col min="6118" max="6118" width="7.5703125" style="667" customWidth="1"/>
    <col min="6119" max="6119" width="4.85546875" style="667" customWidth="1"/>
    <col min="6120" max="6120" width="8" style="667" customWidth="1"/>
    <col min="6121" max="6121" width="8.140625" style="667" customWidth="1"/>
    <col min="6122" max="6122" width="7.28515625" style="667" customWidth="1"/>
    <col min="6123" max="6123" width="20.7109375" style="667" customWidth="1"/>
    <col min="6124" max="6124" width="15" style="667" customWidth="1"/>
    <col min="6125" max="6125" width="0.140625" style="667" customWidth="1"/>
    <col min="6126" max="6126" width="0" style="667" hidden="1" customWidth="1"/>
    <col min="6127" max="6127" width="78.85546875" style="667" customWidth="1"/>
    <col min="6128" max="6128" width="14.140625" style="667" customWidth="1"/>
    <col min="6129" max="6129" width="0.28515625" style="667" customWidth="1"/>
    <col min="6130" max="6130" width="11.7109375" style="667" customWidth="1"/>
    <col min="6131" max="6131" width="8.7109375" style="667" customWidth="1"/>
    <col min="6132" max="6132" width="0" style="667" hidden="1" customWidth="1"/>
    <col min="6133" max="6133" width="11.42578125" style="667" customWidth="1"/>
    <col min="6134" max="6136" width="0" style="667" hidden="1" customWidth="1"/>
    <col min="6137" max="6137" width="19" style="667" customWidth="1"/>
    <col min="6138" max="6138" width="17.28515625" style="667" customWidth="1"/>
    <col min="6139" max="6139" width="19.7109375" style="667" customWidth="1"/>
    <col min="6140" max="6140" width="20.7109375" style="667" customWidth="1"/>
    <col min="6141" max="6141" width="13.140625" style="667" bestFit="1" customWidth="1"/>
    <col min="6142" max="6142" width="21.5703125" style="667" customWidth="1"/>
    <col min="6143" max="6143" width="16" style="667" bestFit="1" customWidth="1"/>
    <col min="6144" max="6144" width="13.140625" style="667" bestFit="1" customWidth="1"/>
    <col min="6145" max="6145" width="38.28515625" style="667" bestFit="1" customWidth="1"/>
    <col min="6146" max="6146" width="1.28515625" style="667" customWidth="1"/>
    <col min="6147" max="6147" width="0" style="667" hidden="1" customWidth="1"/>
    <col min="6148" max="6372" width="11.42578125" style="667"/>
    <col min="6373" max="6373" width="1.42578125" style="667" customWidth="1"/>
    <col min="6374" max="6374" width="7.5703125" style="667" customWidth="1"/>
    <col min="6375" max="6375" width="4.85546875" style="667" customWidth="1"/>
    <col min="6376" max="6376" width="8" style="667" customWidth="1"/>
    <col min="6377" max="6377" width="8.140625" style="667" customWidth="1"/>
    <col min="6378" max="6378" width="7.28515625" style="667" customWidth="1"/>
    <col min="6379" max="6379" width="20.7109375" style="667" customWidth="1"/>
    <col min="6380" max="6380" width="15" style="667" customWidth="1"/>
    <col min="6381" max="6381" width="0.140625" style="667" customWidth="1"/>
    <col min="6382" max="6382" width="0" style="667" hidden="1" customWidth="1"/>
    <col min="6383" max="6383" width="78.85546875" style="667" customWidth="1"/>
    <col min="6384" max="6384" width="14.140625" style="667" customWidth="1"/>
    <col min="6385" max="6385" width="0.28515625" style="667" customWidth="1"/>
    <col min="6386" max="6386" width="11.7109375" style="667" customWidth="1"/>
    <col min="6387" max="6387" width="8.7109375" style="667" customWidth="1"/>
    <col min="6388" max="6388" width="0" style="667" hidden="1" customWidth="1"/>
    <col min="6389" max="6389" width="11.42578125" style="667" customWidth="1"/>
    <col min="6390" max="6392" width="0" style="667" hidden="1" customWidth="1"/>
    <col min="6393" max="6393" width="19" style="667" customWidth="1"/>
    <col min="6394" max="6394" width="17.28515625" style="667" customWidth="1"/>
    <col min="6395" max="6395" width="19.7109375" style="667" customWidth="1"/>
    <col min="6396" max="6396" width="20.7109375" style="667" customWidth="1"/>
    <col min="6397" max="6397" width="13.140625" style="667" bestFit="1" customWidth="1"/>
    <col min="6398" max="6398" width="21.5703125" style="667" customWidth="1"/>
    <col min="6399" max="6399" width="16" style="667" bestFit="1" customWidth="1"/>
    <col min="6400" max="6400" width="13.140625" style="667" bestFit="1" customWidth="1"/>
    <col min="6401" max="6401" width="38.28515625" style="667" bestFit="1" customWidth="1"/>
    <col min="6402" max="6402" width="1.28515625" style="667" customWidth="1"/>
    <col min="6403" max="6403" width="0" style="667" hidden="1" customWidth="1"/>
    <col min="6404" max="6628" width="11.42578125" style="667"/>
    <col min="6629" max="6629" width="1.42578125" style="667" customWidth="1"/>
    <col min="6630" max="6630" width="7.5703125" style="667" customWidth="1"/>
    <col min="6631" max="6631" width="4.85546875" style="667" customWidth="1"/>
    <col min="6632" max="6632" width="8" style="667" customWidth="1"/>
    <col min="6633" max="6633" width="8.140625" style="667" customWidth="1"/>
    <col min="6634" max="6634" width="7.28515625" style="667" customWidth="1"/>
    <col min="6635" max="6635" width="20.7109375" style="667" customWidth="1"/>
    <col min="6636" max="6636" width="15" style="667" customWidth="1"/>
    <col min="6637" max="6637" width="0.140625" style="667" customWidth="1"/>
    <col min="6638" max="6638" width="0" style="667" hidden="1" customWidth="1"/>
    <col min="6639" max="6639" width="78.85546875" style="667" customWidth="1"/>
    <col min="6640" max="6640" width="14.140625" style="667" customWidth="1"/>
    <col min="6641" max="6641" width="0.28515625" style="667" customWidth="1"/>
    <col min="6642" max="6642" width="11.7109375" style="667" customWidth="1"/>
    <col min="6643" max="6643" width="8.7109375" style="667" customWidth="1"/>
    <col min="6644" max="6644" width="0" style="667" hidden="1" customWidth="1"/>
    <col min="6645" max="6645" width="11.42578125" style="667" customWidth="1"/>
    <col min="6646" max="6648" width="0" style="667" hidden="1" customWidth="1"/>
    <col min="6649" max="6649" width="19" style="667" customWidth="1"/>
    <col min="6650" max="6650" width="17.28515625" style="667" customWidth="1"/>
    <col min="6651" max="6651" width="19.7109375" style="667" customWidth="1"/>
    <col min="6652" max="6652" width="20.7109375" style="667" customWidth="1"/>
    <col min="6653" max="6653" width="13.140625" style="667" bestFit="1" customWidth="1"/>
    <col min="6654" max="6654" width="21.5703125" style="667" customWidth="1"/>
    <col min="6655" max="6655" width="16" style="667" bestFit="1" customWidth="1"/>
    <col min="6656" max="6656" width="13.140625" style="667" bestFit="1" customWidth="1"/>
    <col min="6657" max="6657" width="38.28515625" style="667" bestFit="1" customWidth="1"/>
    <col min="6658" max="6658" width="1.28515625" style="667" customWidth="1"/>
    <col min="6659" max="6659" width="0" style="667" hidden="1" customWidth="1"/>
    <col min="6660" max="6884" width="11.42578125" style="667"/>
    <col min="6885" max="6885" width="1.42578125" style="667" customWidth="1"/>
    <col min="6886" max="6886" width="7.5703125" style="667" customWidth="1"/>
    <col min="6887" max="6887" width="4.85546875" style="667" customWidth="1"/>
    <col min="6888" max="6888" width="8" style="667" customWidth="1"/>
    <col min="6889" max="6889" width="8.140625" style="667" customWidth="1"/>
    <col min="6890" max="6890" width="7.28515625" style="667" customWidth="1"/>
    <col min="6891" max="6891" width="20.7109375" style="667" customWidth="1"/>
    <col min="6892" max="6892" width="15" style="667" customWidth="1"/>
    <col min="6893" max="6893" width="0.140625" style="667" customWidth="1"/>
    <col min="6894" max="6894" width="0" style="667" hidden="1" customWidth="1"/>
    <col min="6895" max="6895" width="78.85546875" style="667" customWidth="1"/>
    <col min="6896" max="6896" width="14.140625" style="667" customWidth="1"/>
    <col min="6897" max="6897" width="0.28515625" style="667" customWidth="1"/>
    <col min="6898" max="6898" width="11.7109375" style="667" customWidth="1"/>
    <col min="6899" max="6899" width="8.7109375" style="667" customWidth="1"/>
    <col min="6900" max="6900" width="0" style="667" hidden="1" customWidth="1"/>
    <col min="6901" max="6901" width="11.42578125" style="667" customWidth="1"/>
    <col min="6902" max="6904" width="0" style="667" hidden="1" customWidth="1"/>
    <col min="6905" max="6905" width="19" style="667" customWidth="1"/>
    <col min="6906" max="6906" width="17.28515625" style="667" customWidth="1"/>
    <col min="6907" max="6907" width="19.7109375" style="667" customWidth="1"/>
    <col min="6908" max="6908" width="20.7109375" style="667" customWidth="1"/>
    <col min="6909" max="6909" width="13.140625" style="667" bestFit="1" customWidth="1"/>
    <col min="6910" max="6910" width="21.5703125" style="667" customWidth="1"/>
    <col min="6911" max="6911" width="16" style="667" bestFit="1" customWidth="1"/>
    <col min="6912" max="6912" width="13.140625" style="667" bestFit="1" customWidth="1"/>
    <col min="6913" max="6913" width="38.28515625" style="667" bestFit="1" customWidth="1"/>
    <col min="6914" max="6914" width="1.28515625" style="667" customWidth="1"/>
    <col min="6915" max="6915" width="0" style="667" hidden="1" customWidth="1"/>
    <col min="6916" max="7140" width="11.42578125" style="667"/>
    <col min="7141" max="7141" width="1.42578125" style="667" customWidth="1"/>
    <col min="7142" max="7142" width="7.5703125" style="667" customWidth="1"/>
    <col min="7143" max="7143" width="4.85546875" style="667" customWidth="1"/>
    <col min="7144" max="7144" width="8" style="667" customWidth="1"/>
    <col min="7145" max="7145" width="8.140625" style="667" customWidth="1"/>
    <col min="7146" max="7146" width="7.28515625" style="667" customWidth="1"/>
    <col min="7147" max="7147" width="20.7109375" style="667" customWidth="1"/>
    <col min="7148" max="7148" width="15" style="667" customWidth="1"/>
    <col min="7149" max="7149" width="0.140625" style="667" customWidth="1"/>
    <col min="7150" max="7150" width="0" style="667" hidden="1" customWidth="1"/>
    <col min="7151" max="7151" width="78.85546875" style="667" customWidth="1"/>
    <col min="7152" max="7152" width="14.140625" style="667" customWidth="1"/>
    <col min="7153" max="7153" width="0.28515625" style="667" customWidth="1"/>
    <col min="7154" max="7154" width="11.7109375" style="667" customWidth="1"/>
    <col min="7155" max="7155" width="8.7109375" style="667" customWidth="1"/>
    <col min="7156" max="7156" width="0" style="667" hidden="1" customWidth="1"/>
    <col min="7157" max="7157" width="11.42578125" style="667" customWidth="1"/>
    <col min="7158" max="7160" width="0" style="667" hidden="1" customWidth="1"/>
    <col min="7161" max="7161" width="19" style="667" customWidth="1"/>
    <col min="7162" max="7162" width="17.28515625" style="667" customWidth="1"/>
    <col min="7163" max="7163" width="19.7109375" style="667" customWidth="1"/>
    <col min="7164" max="7164" width="20.7109375" style="667" customWidth="1"/>
    <col min="7165" max="7165" width="13.140625" style="667" bestFit="1" customWidth="1"/>
    <col min="7166" max="7166" width="21.5703125" style="667" customWidth="1"/>
    <col min="7167" max="7167" width="16" style="667" bestFit="1" customWidth="1"/>
    <col min="7168" max="7168" width="13.140625" style="667" bestFit="1" customWidth="1"/>
    <col min="7169" max="7169" width="38.28515625" style="667" bestFit="1" customWidth="1"/>
    <col min="7170" max="7170" width="1.28515625" style="667" customWidth="1"/>
    <col min="7171" max="7171" width="0" style="667" hidden="1" customWidth="1"/>
    <col min="7172" max="7396" width="11.42578125" style="667"/>
    <col min="7397" max="7397" width="1.42578125" style="667" customWidth="1"/>
    <col min="7398" max="7398" width="7.5703125" style="667" customWidth="1"/>
    <col min="7399" max="7399" width="4.85546875" style="667" customWidth="1"/>
    <col min="7400" max="7400" width="8" style="667" customWidth="1"/>
    <col min="7401" max="7401" width="8.140625" style="667" customWidth="1"/>
    <col min="7402" max="7402" width="7.28515625" style="667" customWidth="1"/>
    <col min="7403" max="7403" width="20.7109375" style="667" customWidth="1"/>
    <col min="7404" max="7404" width="15" style="667" customWidth="1"/>
    <col min="7405" max="7405" width="0.140625" style="667" customWidth="1"/>
    <col min="7406" max="7406" width="0" style="667" hidden="1" customWidth="1"/>
    <col min="7407" max="7407" width="78.85546875" style="667" customWidth="1"/>
    <col min="7408" max="7408" width="14.140625" style="667" customWidth="1"/>
    <col min="7409" max="7409" width="0.28515625" style="667" customWidth="1"/>
    <col min="7410" max="7410" width="11.7109375" style="667" customWidth="1"/>
    <col min="7411" max="7411" width="8.7109375" style="667" customWidth="1"/>
    <col min="7412" max="7412" width="0" style="667" hidden="1" customWidth="1"/>
    <col min="7413" max="7413" width="11.42578125" style="667" customWidth="1"/>
    <col min="7414" max="7416" width="0" style="667" hidden="1" customWidth="1"/>
    <col min="7417" max="7417" width="19" style="667" customWidth="1"/>
    <col min="7418" max="7418" width="17.28515625" style="667" customWidth="1"/>
    <col min="7419" max="7419" width="19.7109375" style="667" customWidth="1"/>
    <col min="7420" max="7420" width="20.7109375" style="667" customWidth="1"/>
    <col min="7421" max="7421" width="13.140625" style="667" bestFit="1" customWidth="1"/>
    <col min="7422" max="7422" width="21.5703125" style="667" customWidth="1"/>
    <col min="7423" max="7423" width="16" style="667" bestFit="1" customWidth="1"/>
    <col min="7424" max="7424" width="13.140625" style="667" bestFit="1" customWidth="1"/>
    <col min="7425" max="7425" width="38.28515625" style="667" bestFit="1" customWidth="1"/>
    <col min="7426" max="7426" width="1.28515625" style="667" customWidth="1"/>
    <col min="7427" max="7427" width="0" style="667" hidden="1" customWidth="1"/>
    <col min="7428" max="7652" width="11.42578125" style="667"/>
    <col min="7653" max="7653" width="1.42578125" style="667" customWidth="1"/>
    <col min="7654" max="7654" width="7.5703125" style="667" customWidth="1"/>
    <col min="7655" max="7655" width="4.85546875" style="667" customWidth="1"/>
    <col min="7656" max="7656" width="8" style="667" customWidth="1"/>
    <col min="7657" max="7657" width="8.140625" style="667" customWidth="1"/>
    <col min="7658" max="7658" width="7.28515625" style="667" customWidth="1"/>
    <col min="7659" max="7659" width="20.7109375" style="667" customWidth="1"/>
    <col min="7660" max="7660" width="15" style="667" customWidth="1"/>
    <col min="7661" max="7661" width="0.140625" style="667" customWidth="1"/>
    <col min="7662" max="7662" width="0" style="667" hidden="1" customWidth="1"/>
    <col min="7663" max="7663" width="78.85546875" style="667" customWidth="1"/>
    <col min="7664" max="7664" width="14.140625" style="667" customWidth="1"/>
    <col min="7665" max="7665" width="0.28515625" style="667" customWidth="1"/>
    <col min="7666" max="7666" width="11.7109375" style="667" customWidth="1"/>
    <col min="7667" max="7667" width="8.7109375" style="667" customWidth="1"/>
    <col min="7668" max="7668" width="0" style="667" hidden="1" customWidth="1"/>
    <col min="7669" max="7669" width="11.42578125" style="667" customWidth="1"/>
    <col min="7670" max="7672" width="0" style="667" hidden="1" customWidth="1"/>
    <col min="7673" max="7673" width="19" style="667" customWidth="1"/>
    <col min="7674" max="7674" width="17.28515625" style="667" customWidth="1"/>
    <col min="7675" max="7675" width="19.7109375" style="667" customWidth="1"/>
    <col min="7676" max="7676" width="20.7109375" style="667" customWidth="1"/>
    <col min="7677" max="7677" width="13.140625" style="667" bestFit="1" customWidth="1"/>
    <col min="7678" max="7678" width="21.5703125" style="667" customWidth="1"/>
    <col min="7679" max="7679" width="16" style="667" bestFit="1" customWidth="1"/>
    <col min="7680" max="7680" width="13.140625" style="667" bestFit="1" customWidth="1"/>
    <col min="7681" max="7681" width="38.28515625" style="667" bestFit="1" customWidth="1"/>
    <col min="7682" max="7682" width="1.28515625" style="667" customWidth="1"/>
    <col min="7683" max="7683" width="0" style="667" hidden="1" customWidth="1"/>
    <col min="7684" max="7908" width="11.42578125" style="667"/>
    <col min="7909" max="7909" width="1.42578125" style="667" customWidth="1"/>
    <col min="7910" max="7910" width="7.5703125" style="667" customWidth="1"/>
    <col min="7911" max="7911" width="4.85546875" style="667" customWidth="1"/>
    <col min="7912" max="7912" width="8" style="667" customWidth="1"/>
    <col min="7913" max="7913" width="8.140625" style="667" customWidth="1"/>
    <col min="7914" max="7914" width="7.28515625" style="667" customWidth="1"/>
    <col min="7915" max="7915" width="20.7109375" style="667" customWidth="1"/>
    <col min="7916" max="7916" width="15" style="667" customWidth="1"/>
    <col min="7917" max="7917" width="0.140625" style="667" customWidth="1"/>
    <col min="7918" max="7918" width="0" style="667" hidden="1" customWidth="1"/>
    <col min="7919" max="7919" width="78.85546875" style="667" customWidth="1"/>
    <col min="7920" max="7920" width="14.140625" style="667" customWidth="1"/>
    <col min="7921" max="7921" width="0.28515625" style="667" customWidth="1"/>
    <col min="7922" max="7922" width="11.7109375" style="667" customWidth="1"/>
    <col min="7923" max="7923" width="8.7109375" style="667" customWidth="1"/>
    <col min="7924" max="7924" width="0" style="667" hidden="1" customWidth="1"/>
    <col min="7925" max="7925" width="11.42578125" style="667" customWidth="1"/>
    <col min="7926" max="7928" width="0" style="667" hidden="1" customWidth="1"/>
    <col min="7929" max="7929" width="19" style="667" customWidth="1"/>
    <col min="7930" max="7930" width="17.28515625" style="667" customWidth="1"/>
    <col min="7931" max="7931" width="19.7109375" style="667" customWidth="1"/>
    <col min="7932" max="7932" width="20.7109375" style="667" customWidth="1"/>
    <col min="7933" max="7933" width="13.140625" style="667" bestFit="1" customWidth="1"/>
    <col min="7934" max="7934" width="21.5703125" style="667" customWidth="1"/>
    <col min="7935" max="7935" width="16" style="667" bestFit="1" customWidth="1"/>
    <col min="7936" max="7936" width="13.140625" style="667" bestFit="1" customWidth="1"/>
    <col min="7937" max="7937" width="38.28515625" style="667" bestFit="1" customWidth="1"/>
    <col min="7938" max="7938" width="1.28515625" style="667" customWidth="1"/>
    <col min="7939" max="7939" width="0" style="667" hidden="1" customWidth="1"/>
    <col min="7940" max="8164" width="11.42578125" style="667"/>
    <col min="8165" max="8165" width="1.42578125" style="667" customWidth="1"/>
    <col min="8166" max="8166" width="7.5703125" style="667" customWidth="1"/>
    <col min="8167" max="8167" width="4.85546875" style="667" customWidth="1"/>
    <col min="8168" max="8168" width="8" style="667" customWidth="1"/>
    <col min="8169" max="8169" width="8.140625" style="667" customWidth="1"/>
    <col min="8170" max="8170" width="7.28515625" style="667" customWidth="1"/>
    <col min="8171" max="8171" width="20.7109375" style="667" customWidth="1"/>
    <col min="8172" max="8172" width="15" style="667" customWidth="1"/>
    <col min="8173" max="8173" width="0.140625" style="667" customWidth="1"/>
    <col min="8174" max="8174" width="0" style="667" hidden="1" customWidth="1"/>
    <col min="8175" max="8175" width="78.85546875" style="667" customWidth="1"/>
    <col min="8176" max="8176" width="14.140625" style="667" customWidth="1"/>
    <col min="8177" max="8177" width="0.28515625" style="667" customWidth="1"/>
    <col min="8178" max="8178" width="11.7109375" style="667" customWidth="1"/>
    <col min="8179" max="8179" width="8.7109375" style="667" customWidth="1"/>
    <col min="8180" max="8180" width="0" style="667" hidden="1" customWidth="1"/>
    <col min="8181" max="8181" width="11.42578125" style="667" customWidth="1"/>
    <col min="8182" max="8184" width="0" style="667" hidden="1" customWidth="1"/>
    <col min="8185" max="8185" width="19" style="667" customWidth="1"/>
    <col min="8186" max="8186" width="17.28515625" style="667" customWidth="1"/>
    <col min="8187" max="8187" width="19.7109375" style="667" customWidth="1"/>
    <col min="8188" max="8188" width="20.7109375" style="667" customWidth="1"/>
    <col min="8189" max="8189" width="13.140625" style="667" bestFit="1" customWidth="1"/>
    <col min="8190" max="8190" width="21.5703125" style="667" customWidth="1"/>
    <col min="8191" max="8191" width="16" style="667" bestFit="1" customWidth="1"/>
    <col min="8192" max="8192" width="13.140625" style="667" bestFit="1" customWidth="1"/>
    <col min="8193" max="8193" width="38.28515625" style="667" bestFit="1" customWidth="1"/>
    <col min="8194" max="8194" width="1.28515625" style="667" customWidth="1"/>
    <col min="8195" max="8195" width="0" style="667" hidden="1" customWidth="1"/>
    <col min="8196" max="8420" width="11.42578125" style="667"/>
    <col min="8421" max="8421" width="1.42578125" style="667" customWidth="1"/>
    <col min="8422" max="8422" width="7.5703125" style="667" customWidth="1"/>
    <col min="8423" max="8423" width="4.85546875" style="667" customWidth="1"/>
    <col min="8424" max="8424" width="8" style="667" customWidth="1"/>
    <col min="8425" max="8425" width="8.140625" style="667" customWidth="1"/>
    <col min="8426" max="8426" width="7.28515625" style="667" customWidth="1"/>
    <col min="8427" max="8427" width="20.7109375" style="667" customWidth="1"/>
    <col min="8428" max="8428" width="15" style="667" customWidth="1"/>
    <col min="8429" max="8429" width="0.140625" style="667" customWidth="1"/>
    <col min="8430" max="8430" width="0" style="667" hidden="1" customWidth="1"/>
    <col min="8431" max="8431" width="78.85546875" style="667" customWidth="1"/>
    <col min="8432" max="8432" width="14.140625" style="667" customWidth="1"/>
    <col min="8433" max="8433" width="0.28515625" style="667" customWidth="1"/>
    <col min="8434" max="8434" width="11.7109375" style="667" customWidth="1"/>
    <col min="8435" max="8435" width="8.7109375" style="667" customWidth="1"/>
    <col min="8436" max="8436" width="0" style="667" hidden="1" customWidth="1"/>
    <col min="8437" max="8437" width="11.42578125" style="667" customWidth="1"/>
    <col min="8438" max="8440" width="0" style="667" hidden="1" customWidth="1"/>
    <col min="8441" max="8441" width="19" style="667" customWidth="1"/>
    <col min="8442" max="8442" width="17.28515625" style="667" customWidth="1"/>
    <col min="8443" max="8443" width="19.7109375" style="667" customWidth="1"/>
    <col min="8444" max="8444" width="20.7109375" style="667" customWidth="1"/>
    <col min="8445" max="8445" width="13.140625" style="667" bestFit="1" customWidth="1"/>
    <col min="8446" max="8446" width="21.5703125" style="667" customWidth="1"/>
    <col min="8447" max="8447" width="16" style="667" bestFit="1" customWidth="1"/>
    <col min="8448" max="8448" width="13.140625" style="667" bestFit="1" customWidth="1"/>
    <col min="8449" max="8449" width="38.28515625" style="667" bestFit="1" customWidth="1"/>
    <col min="8450" max="8450" width="1.28515625" style="667" customWidth="1"/>
    <col min="8451" max="8451" width="0" style="667" hidden="1" customWidth="1"/>
    <col min="8452" max="8676" width="11.42578125" style="667"/>
    <col min="8677" max="8677" width="1.42578125" style="667" customWidth="1"/>
    <col min="8678" max="8678" width="7.5703125" style="667" customWidth="1"/>
    <col min="8679" max="8679" width="4.85546875" style="667" customWidth="1"/>
    <col min="8680" max="8680" width="8" style="667" customWidth="1"/>
    <col min="8681" max="8681" width="8.140625" style="667" customWidth="1"/>
    <col min="8682" max="8682" width="7.28515625" style="667" customWidth="1"/>
    <col min="8683" max="8683" width="20.7109375" style="667" customWidth="1"/>
    <col min="8684" max="8684" width="15" style="667" customWidth="1"/>
    <col min="8685" max="8685" width="0.140625" style="667" customWidth="1"/>
    <col min="8686" max="8686" width="0" style="667" hidden="1" customWidth="1"/>
    <col min="8687" max="8687" width="78.85546875" style="667" customWidth="1"/>
    <col min="8688" max="8688" width="14.140625" style="667" customWidth="1"/>
    <col min="8689" max="8689" width="0.28515625" style="667" customWidth="1"/>
    <col min="8690" max="8690" width="11.7109375" style="667" customWidth="1"/>
    <col min="8691" max="8691" width="8.7109375" style="667" customWidth="1"/>
    <col min="8692" max="8692" width="0" style="667" hidden="1" customWidth="1"/>
    <col min="8693" max="8693" width="11.42578125" style="667" customWidth="1"/>
    <col min="8694" max="8696" width="0" style="667" hidden="1" customWidth="1"/>
    <col min="8697" max="8697" width="19" style="667" customWidth="1"/>
    <col min="8698" max="8698" width="17.28515625" style="667" customWidth="1"/>
    <col min="8699" max="8699" width="19.7109375" style="667" customWidth="1"/>
    <col min="8700" max="8700" width="20.7109375" style="667" customWidth="1"/>
    <col min="8701" max="8701" width="13.140625" style="667" bestFit="1" customWidth="1"/>
    <col min="8702" max="8702" width="21.5703125" style="667" customWidth="1"/>
    <col min="8703" max="8703" width="16" style="667" bestFit="1" customWidth="1"/>
    <col min="8704" max="8704" width="13.140625" style="667" bestFit="1" customWidth="1"/>
    <col min="8705" max="8705" width="38.28515625" style="667" bestFit="1" customWidth="1"/>
    <col min="8706" max="8706" width="1.28515625" style="667" customWidth="1"/>
    <col min="8707" max="8707" width="0" style="667" hidden="1" customWidth="1"/>
    <col min="8708" max="8932" width="11.42578125" style="667"/>
    <col min="8933" max="8933" width="1.42578125" style="667" customWidth="1"/>
    <col min="8934" max="8934" width="7.5703125" style="667" customWidth="1"/>
    <col min="8935" max="8935" width="4.85546875" style="667" customWidth="1"/>
    <col min="8936" max="8936" width="8" style="667" customWidth="1"/>
    <col min="8937" max="8937" width="8.140625" style="667" customWidth="1"/>
    <col min="8938" max="8938" width="7.28515625" style="667" customWidth="1"/>
    <col min="8939" max="8939" width="20.7109375" style="667" customWidth="1"/>
    <col min="8940" max="8940" width="15" style="667" customWidth="1"/>
    <col min="8941" max="8941" width="0.140625" style="667" customWidth="1"/>
    <col min="8942" max="8942" width="0" style="667" hidden="1" customWidth="1"/>
    <col min="8943" max="8943" width="78.85546875" style="667" customWidth="1"/>
    <col min="8944" max="8944" width="14.140625" style="667" customWidth="1"/>
    <col min="8945" max="8945" width="0.28515625" style="667" customWidth="1"/>
    <col min="8946" max="8946" width="11.7109375" style="667" customWidth="1"/>
    <col min="8947" max="8947" width="8.7109375" style="667" customWidth="1"/>
    <col min="8948" max="8948" width="0" style="667" hidden="1" customWidth="1"/>
    <col min="8949" max="8949" width="11.42578125" style="667" customWidth="1"/>
    <col min="8950" max="8952" width="0" style="667" hidden="1" customWidth="1"/>
    <col min="8953" max="8953" width="19" style="667" customWidth="1"/>
    <col min="8954" max="8954" width="17.28515625" style="667" customWidth="1"/>
    <col min="8955" max="8955" width="19.7109375" style="667" customWidth="1"/>
    <col min="8956" max="8956" width="20.7109375" style="667" customWidth="1"/>
    <col min="8957" max="8957" width="13.140625" style="667" bestFit="1" customWidth="1"/>
    <col min="8958" max="8958" width="21.5703125" style="667" customWidth="1"/>
    <col min="8959" max="8959" width="16" style="667" bestFit="1" customWidth="1"/>
    <col min="8960" max="8960" width="13.140625" style="667" bestFit="1" customWidth="1"/>
    <col min="8961" max="8961" width="38.28515625" style="667" bestFit="1" customWidth="1"/>
    <col min="8962" max="8962" width="1.28515625" style="667" customWidth="1"/>
    <col min="8963" max="8963" width="0" style="667" hidden="1" customWidth="1"/>
    <col min="8964" max="9188" width="11.42578125" style="667"/>
    <col min="9189" max="9189" width="1.42578125" style="667" customWidth="1"/>
    <col min="9190" max="9190" width="7.5703125" style="667" customWidth="1"/>
    <col min="9191" max="9191" width="4.85546875" style="667" customWidth="1"/>
    <col min="9192" max="9192" width="8" style="667" customWidth="1"/>
    <col min="9193" max="9193" width="8.140625" style="667" customWidth="1"/>
    <col min="9194" max="9194" width="7.28515625" style="667" customWidth="1"/>
    <col min="9195" max="9195" width="20.7109375" style="667" customWidth="1"/>
    <col min="9196" max="9196" width="15" style="667" customWidth="1"/>
    <col min="9197" max="9197" width="0.140625" style="667" customWidth="1"/>
    <col min="9198" max="9198" width="0" style="667" hidden="1" customWidth="1"/>
    <col min="9199" max="9199" width="78.85546875" style="667" customWidth="1"/>
    <col min="9200" max="9200" width="14.140625" style="667" customWidth="1"/>
    <col min="9201" max="9201" width="0.28515625" style="667" customWidth="1"/>
    <col min="9202" max="9202" width="11.7109375" style="667" customWidth="1"/>
    <col min="9203" max="9203" width="8.7109375" style="667" customWidth="1"/>
    <col min="9204" max="9204" width="0" style="667" hidden="1" customWidth="1"/>
    <col min="9205" max="9205" width="11.42578125" style="667" customWidth="1"/>
    <col min="9206" max="9208" width="0" style="667" hidden="1" customWidth="1"/>
    <col min="9209" max="9209" width="19" style="667" customWidth="1"/>
    <col min="9210" max="9210" width="17.28515625" style="667" customWidth="1"/>
    <col min="9211" max="9211" width="19.7109375" style="667" customWidth="1"/>
    <col min="9212" max="9212" width="20.7109375" style="667" customWidth="1"/>
    <col min="9213" max="9213" width="13.140625" style="667" bestFit="1" customWidth="1"/>
    <col min="9214" max="9214" width="21.5703125" style="667" customWidth="1"/>
    <col min="9215" max="9215" width="16" style="667" bestFit="1" customWidth="1"/>
    <col min="9216" max="9216" width="13.140625" style="667" bestFit="1" customWidth="1"/>
    <col min="9217" max="9217" width="38.28515625" style="667" bestFit="1" customWidth="1"/>
    <col min="9218" max="9218" width="1.28515625" style="667" customWidth="1"/>
    <col min="9219" max="9219" width="0" style="667" hidden="1" customWidth="1"/>
    <col min="9220" max="9444" width="11.42578125" style="667"/>
    <col min="9445" max="9445" width="1.42578125" style="667" customWidth="1"/>
    <col min="9446" max="9446" width="7.5703125" style="667" customWidth="1"/>
    <col min="9447" max="9447" width="4.85546875" style="667" customWidth="1"/>
    <col min="9448" max="9448" width="8" style="667" customWidth="1"/>
    <col min="9449" max="9449" width="8.140625" style="667" customWidth="1"/>
    <col min="9450" max="9450" width="7.28515625" style="667" customWidth="1"/>
    <col min="9451" max="9451" width="20.7109375" style="667" customWidth="1"/>
    <col min="9452" max="9452" width="15" style="667" customWidth="1"/>
    <col min="9453" max="9453" width="0.140625" style="667" customWidth="1"/>
    <col min="9454" max="9454" width="0" style="667" hidden="1" customWidth="1"/>
    <col min="9455" max="9455" width="78.85546875" style="667" customWidth="1"/>
    <col min="9456" max="9456" width="14.140625" style="667" customWidth="1"/>
    <col min="9457" max="9457" width="0.28515625" style="667" customWidth="1"/>
    <col min="9458" max="9458" width="11.7109375" style="667" customWidth="1"/>
    <col min="9459" max="9459" width="8.7109375" style="667" customWidth="1"/>
    <col min="9460" max="9460" width="0" style="667" hidden="1" customWidth="1"/>
    <col min="9461" max="9461" width="11.42578125" style="667" customWidth="1"/>
    <col min="9462" max="9464" width="0" style="667" hidden="1" customWidth="1"/>
    <col min="9465" max="9465" width="19" style="667" customWidth="1"/>
    <col min="9466" max="9466" width="17.28515625" style="667" customWidth="1"/>
    <col min="9467" max="9467" width="19.7109375" style="667" customWidth="1"/>
    <col min="9468" max="9468" width="20.7109375" style="667" customWidth="1"/>
    <col min="9469" max="9469" width="13.140625" style="667" bestFit="1" customWidth="1"/>
    <col min="9470" max="9470" width="21.5703125" style="667" customWidth="1"/>
    <col min="9471" max="9471" width="16" style="667" bestFit="1" customWidth="1"/>
    <col min="9472" max="9472" width="13.140625" style="667" bestFit="1" customWidth="1"/>
    <col min="9473" max="9473" width="38.28515625" style="667" bestFit="1" customWidth="1"/>
    <col min="9474" max="9474" width="1.28515625" style="667" customWidth="1"/>
    <col min="9475" max="9475" width="0" style="667" hidden="1" customWidth="1"/>
    <col min="9476" max="9700" width="11.42578125" style="667"/>
    <col min="9701" max="9701" width="1.42578125" style="667" customWidth="1"/>
    <col min="9702" max="9702" width="7.5703125" style="667" customWidth="1"/>
    <col min="9703" max="9703" width="4.85546875" style="667" customWidth="1"/>
    <col min="9704" max="9704" width="8" style="667" customWidth="1"/>
    <col min="9705" max="9705" width="8.140625" style="667" customWidth="1"/>
    <col min="9706" max="9706" width="7.28515625" style="667" customWidth="1"/>
    <col min="9707" max="9707" width="20.7109375" style="667" customWidth="1"/>
    <col min="9708" max="9708" width="15" style="667" customWidth="1"/>
    <col min="9709" max="9709" width="0.140625" style="667" customWidth="1"/>
    <col min="9710" max="9710" width="0" style="667" hidden="1" customWidth="1"/>
    <col min="9711" max="9711" width="78.85546875" style="667" customWidth="1"/>
    <col min="9712" max="9712" width="14.140625" style="667" customWidth="1"/>
    <col min="9713" max="9713" width="0.28515625" style="667" customWidth="1"/>
    <col min="9714" max="9714" width="11.7109375" style="667" customWidth="1"/>
    <col min="9715" max="9715" width="8.7109375" style="667" customWidth="1"/>
    <col min="9716" max="9716" width="0" style="667" hidden="1" customWidth="1"/>
    <col min="9717" max="9717" width="11.42578125" style="667" customWidth="1"/>
    <col min="9718" max="9720" width="0" style="667" hidden="1" customWidth="1"/>
    <col min="9721" max="9721" width="19" style="667" customWidth="1"/>
    <col min="9722" max="9722" width="17.28515625" style="667" customWidth="1"/>
    <col min="9723" max="9723" width="19.7109375" style="667" customWidth="1"/>
    <col min="9724" max="9724" width="20.7109375" style="667" customWidth="1"/>
    <col min="9725" max="9725" width="13.140625" style="667" bestFit="1" customWidth="1"/>
    <col min="9726" max="9726" width="21.5703125" style="667" customWidth="1"/>
    <col min="9727" max="9727" width="16" style="667" bestFit="1" customWidth="1"/>
    <col min="9728" max="9728" width="13.140625" style="667" bestFit="1" customWidth="1"/>
    <col min="9729" max="9729" width="38.28515625" style="667" bestFit="1" customWidth="1"/>
    <col min="9730" max="9730" width="1.28515625" style="667" customWidth="1"/>
    <col min="9731" max="9731" width="0" style="667" hidden="1" customWidth="1"/>
    <col min="9732" max="9956" width="11.42578125" style="667"/>
    <col min="9957" max="9957" width="1.42578125" style="667" customWidth="1"/>
    <col min="9958" max="9958" width="7.5703125" style="667" customWidth="1"/>
    <col min="9959" max="9959" width="4.85546875" style="667" customWidth="1"/>
    <col min="9960" max="9960" width="8" style="667" customWidth="1"/>
    <col min="9961" max="9961" width="8.140625" style="667" customWidth="1"/>
    <col min="9962" max="9962" width="7.28515625" style="667" customWidth="1"/>
    <col min="9963" max="9963" width="20.7109375" style="667" customWidth="1"/>
    <col min="9964" max="9964" width="15" style="667" customWidth="1"/>
    <col min="9965" max="9965" width="0.140625" style="667" customWidth="1"/>
    <col min="9966" max="9966" width="0" style="667" hidden="1" customWidth="1"/>
    <col min="9967" max="9967" width="78.85546875" style="667" customWidth="1"/>
    <col min="9968" max="9968" width="14.140625" style="667" customWidth="1"/>
    <col min="9969" max="9969" width="0.28515625" style="667" customWidth="1"/>
    <col min="9970" max="9970" width="11.7109375" style="667" customWidth="1"/>
    <col min="9971" max="9971" width="8.7109375" style="667" customWidth="1"/>
    <col min="9972" max="9972" width="0" style="667" hidden="1" customWidth="1"/>
    <col min="9973" max="9973" width="11.42578125" style="667" customWidth="1"/>
    <col min="9974" max="9976" width="0" style="667" hidden="1" customWidth="1"/>
    <col min="9977" max="9977" width="19" style="667" customWidth="1"/>
    <col min="9978" max="9978" width="17.28515625" style="667" customWidth="1"/>
    <col min="9979" max="9979" width="19.7109375" style="667" customWidth="1"/>
    <col min="9980" max="9980" width="20.7109375" style="667" customWidth="1"/>
    <col min="9981" max="9981" width="13.140625" style="667" bestFit="1" customWidth="1"/>
    <col min="9982" max="9982" width="21.5703125" style="667" customWidth="1"/>
    <col min="9983" max="9983" width="16" style="667" bestFit="1" customWidth="1"/>
    <col min="9984" max="9984" width="13.140625" style="667" bestFit="1" customWidth="1"/>
    <col min="9985" max="9985" width="38.28515625" style="667" bestFit="1" customWidth="1"/>
    <col min="9986" max="9986" width="1.28515625" style="667" customWidth="1"/>
    <col min="9987" max="9987" width="0" style="667" hidden="1" customWidth="1"/>
    <col min="9988" max="10212" width="11.42578125" style="667"/>
    <col min="10213" max="10213" width="1.42578125" style="667" customWidth="1"/>
    <col min="10214" max="10214" width="7.5703125" style="667" customWidth="1"/>
    <col min="10215" max="10215" width="4.85546875" style="667" customWidth="1"/>
    <col min="10216" max="10216" width="8" style="667" customWidth="1"/>
    <col min="10217" max="10217" width="8.140625" style="667" customWidth="1"/>
    <col min="10218" max="10218" width="7.28515625" style="667" customWidth="1"/>
    <col min="10219" max="10219" width="20.7109375" style="667" customWidth="1"/>
    <col min="10220" max="10220" width="15" style="667" customWidth="1"/>
    <col min="10221" max="10221" width="0.140625" style="667" customWidth="1"/>
    <col min="10222" max="10222" width="0" style="667" hidden="1" customWidth="1"/>
    <col min="10223" max="10223" width="78.85546875" style="667" customWidth="1"/>
    <col min="10224" max="10224" width="14.140625" style="667" customWidth="1"/>
    <col min="10225" max="10225" width="0.28515625" style="667" customWidth="1"/>
    <col min="10226" max="10226" width="11.7109375" style="667" customWidth="1"/>
    <col min="10227" max="10227" width="8.7109375" style="667" customWidth="1"/>
    <col min="10228" max="10228" width="0" style="667" hidden="1" customWidth="1"/>
    <col min="10229" max="10229" width="11.42578125" style="667" customWidth="1"/>
    <col min="10230" max="10232" width="0" style="667" hidden="1" customWidth="1"/>
    <col min="10233" max="10233" width="19" style="667" customWidth="1"/>
    <col min="10234" max="10234" width="17.28515625" style="667" customWidth="1"/>
    <col min="10235" max="10235" width="19.7109375" style="667" customWidth="1"/>
    <col min="10236" max="10236" width="20.7109375" style="667" customWidth="1"/>
    <col min="10237" max="10237" width="13.140625" style="667" bestFit="1" customWidth="1"/>
    <col min="10238" max="10238" width="21.5703125" style="667" customWidth="1"/>
    <col min="10239" max="10239" width="16" style="667" bestFit="1" customWidth="1"/>
    <col min="10240" max="10240" width="13.140625" style="667" bestFit="1" customWidth="1"/>
    <col min="10241" max="10241" width="38.28515625" style="667" bestFit="1" customWidth="1"/>
    <col min="10242" max="10242" width="1.28515625" style="667" customWidth="1"/>
    <col min="10243" max="10243" width="0" style="667" hidden="1" customWidth="1"/>
    <col min="10244" max="10468" width="11.42578125" style="667"/>
    <col min="10469" max="10469" width="1.42578125" style="667" customWidth="1"/>
    <col min="10470" max="10470" width="7.5703125" style="667" customWidth="1"/>
    <col min="10471" max="10471" width="4.85546875" style="667" customWidth="1"/>
    <col min="10472" max="10472" width="8" style="667" customWidth="1"/>
    <col min="10473" max="10473" width="8.140625" style="667" customWidth="1"/>
    <col min="10474" max="10474" width="7.28515625" style="667" customWidth="1"/>
    <col min="10475" max="10475" width="20.7109375" style="667" customWidth="1"/>
    <col min="10476" max="10476" width="15" style="667" customWidth="1"/>
    <col min="10477" max="10477" width="0.140625" style="667" customWidth="1"/>
    <col min="10478" max="10478" width="0" style="667" hidden="1" customWidth="1"/>
    <col min="10479" max="10479" width="78.85546875" style="667" customWidth="1"/>
    <col min="10480" max="10480" width="14.140625" style="667" customWidth="1"/>
    <col min="10481" max="10481" width="0.28515625" style="667" customWidth="1"/>
    <col min="10482" max="10482" width="11.7109375" style="667" customWidth="1"/>
    <col min="10483" max="10483" width="8.7109375" style="667" customWidth="1"/>
    <col min="10484" max="10484" width="0" style="667" hidden="1" customWidth="1"/>
    <col min="10485" max="10485" width="11.42578125" style="667" customWidth="1"/>
    <col min="10486" max="10488" width="0" style="667" hidden="1" customWidth="1"/>
    <col min="10489" max="10489" width="19" style="667" customWidth="1"/>
    <col min="10490" max="10490" width="17.28515625" style="667" customWidth="1"/>
    <col min="10491" max="10491" width="19.7109375" style="667" customWidth="1"/>
    <col min="10492" max="10492" width="20.7109375" style="667" customWidth="1"/>
    <col min="10493" max="10493" width="13.140625" style="667" bestFit="1" customWidth="1"/>
    <col min="10494" max="10494" width="21.5703125" style="667" customWidth="1"/>
    <col min="10495" max="10495" width="16" style="667" bestFit="1" customWidth="1"/>
    <col min="10496" max="10496" width="13.140625" style="667" bestFit="1" customWidth="1"/>
    <col min="10497" max="10497" width="38.28515625" style="667" bestFit="1" customWidth="1"/>
    <col min="10498" max="10498" width="1.28515625" style="667" customWidth="1"/>
    <col min="10499" max="10499" width="0" style="667" hidden="1" customWidth="1"/>
    <col min="10500" max="10724" width="11.42578125" style="667"/>
    <col min="10725" max="10725" width="1.42578125" style="667" customWidth="1"/>
    <col min="10726" max="10726" width="7.5703125" style="667" customWidth="1"/>
    <col min="10727" max="10727" width="4.85546875" style="667" customWidth="1"/>
    <col min="10728" max="10728" width="8" style="667" customWidth="1"/>
    <col min="10729" max="10729" width="8.140625" style="667" customWidth="1"/>
    <col min="10730" max="10730" width="7.28515625" style="667" customWidth="1"/>
    <col min="10731" max="10731" width="20.7109375" style="667" customWidth="1"/>
    <col min="10732" max="10732" width="15" style="667" customWidth="1"/>
    <col min="10733" max="10733" width="0.140625" style="667" customWidth="1"/>
    <col min="10734" max="10734" width="0" style="667" hidden="1" customWidth="1"/>
    <col min="10735" max="10735" width="78.85546875" style="667" customWidth="1"/>
    <col min="10736" max="10736" width="14.140625" style="667" customWidth="1"/>
    <col min="10737" max="10737" width="0.28515625" style="667" customWidth="1"/>
    <col min="10738" max="10738" width="11.7109375" style="667" customWidth="1"/>
    <col min="10739" max="10739" width="8.7109375" style="667" customWidth="1"/>
    <col min="10740" max="10740" width="0" style="667" hidden="1" customWidth="1"/>
    <col min="10741" max="10741" width="11.42578125" style="667" customWidth="1"/>
    <col min="10742" max="10744" width="0" style="667" hidden="1" customWidth="1"/>
    <col min="10745" max="10745" width="19" style="667" customWidth="1"/>
    <col min="10746" max="10746" width="17.28515625" style="667" customWidth="1"/>
    <col min="10747" max="10747" width="19.7109375" style="667" customWidth="1"/>
    <col min="10748" max="10748" width="20.7109375" style="667" customWidth="1"/>
    <col min="10749" max="10749" width="13.140625" style="667" bestFit="1" customWidth="1"/>
    <col min="10750" max="10750" width="21.5703125" style="667" customWidth="1"/>
    <col min="10751" max="10751" width="16" style="667" bestFit="1" customWidth="1"/>
    <col min="10752" max="10752" width="13.140625" style="667" bestFit="1" customWidth="1"/>
    <col min="10753" max="10753" width="38.28515625" style="667" bestFit="1" customWidth="1"/>
    <col min="10754" max="10754" width="1.28515625" style="667" customWidth="1"/>
    <col min="10755" max="10755" width="0" style="667" hidden="1" customWidth="1"/>
    <col min="10756" max="10980" width="11.42578125" style="667"/>
    <col min="10981" max="10981" width="1.42578125" style="667" customWidth="1"/>
    <col min="10982" max="10982" width="7.5703125" style="667" customWidth="1"/>
    <col min="10983" max="10983" width="4.85546875" style="667" customWidth="1"/>
    <col min="10984" max="10984" width="8" style="667" customWidth="1"/>
    <col min="10985" max="10985" width="8.140625" style="667" customWidth="1"/>
    <col min="10986" max="10986" width="7.28515625" style="667" customWidth="1"/>
    <col min="10987" max="10987" width="20.7109375" style="667" customWidth="1"/>
    <col min="10988" max="10988" width="15" style="667" customWidth="1"/>
    <col min="10989" max="10989" width="0.140625" style="667" customWidth="1"/>
    <col min="10990" max="10990" width="0" style="667" hidden="1" customWidth="1"/>
    <col min="10991" max="10991" width="78.85546875" style="667" customWidth="1"/>
    <col min="10992" max="10992" width="14.140625" style="667" customWidth="1"/>
    <col min="10993" max="10993" width="0.28515625" style="667" customWidth="1"/>
    <col min="10994" max="10994" width="11.7109375" style="667" customWidth="1"/>
    <col min="10995" max="10995" width="8.7109375" style="667" customWidth="1"/>
    <col min="10996" max="10996" width="0" style="667" hidden="1" customWidth="1"/>
    <col min="10997" max="10997" width="11.42578125" style="667" customWidth="1"/>
    <col min="10998" max="11000" width="0" style="667" hidden="1" customWidth="1"/>
    <col min="11001" max="11001" width="19" style="667" customWidth="1"/>
    <col min="11002" max="11002" width="17.28515625" style="667" customWidth="1"/>
    <col min="11003" max="11003" width="19.7109375" style="667" customWidth="1"/>
    <col min="11004" max="11004" width="20.7109375" style="667" customWidth="1"/>
    <col min="11005" max="11005" width="13.140625" style="667" bestFit="1" customWidth="1"/>
    <col min="11006" max="11006" width="21.5703125" style="667" customWidth="1"/>
    <col min="11007" max="11007" width="16" style="667" bestFit="1" customWidth="1"/>
    <col min="11008" max="11008" width="13.140625" style="667" bestFit="1" customWidth="1"/>
    <col min="11009" max="11009" width="38.28515625" style="667" bestFit="1" customWidth="1"/>
    <col min="11010" max="11010" width="1.28515625" style="667" customWidth="1"/>
    <col min="11011" max="11011" width="0" style="667" hidden="1" customWidth="1"/>
    <col min="11012" max="11236" width="11.42578125" style="667"/>
    <col min="11237" max="11237" width="1.42578125" style="667" customWidth="1"/>
    <col min="11238" max="11238" width="7.5703125" style="667" customWidth="1"/>
    <col min="11239" max="11239" width="4.85546875" style="667" customWidth="1"/>
    <col min="11240" max="11240" width="8" style="667" customWidth="1"/>
    <col min="11241" max="11241" width="8.140625" style="667" customWidth="1"/>
    <col min="11242" max="11242" width="7.28515625" style="667" customWidth="1"/>
    <col min="11243" max="11243" width="20.7109375" style="667" customWidth="1"/>
    <col min="11244" max="11244" width="15" style="667" customWidth="1"/>
    <col min="11245" max="11245" width="0.140625" style="667" customWidth="1"/>
    <col min="11246" max="11246" width="0" style="667" hidden="1" customWidth="1"/>
    <col min="11247" max="11247" width="78.85546875" style="667" customWidth="1"/>
    <col min="11248" max="11248" width="14.140625" style="667" customWidth="1"/>
    <col min="11249" max="11249" width="0.28515625" style="667" customWidth="1"/>
    <col min="11250" max="11250" width="11.7109375" style="667" customWidth="1"/>
    <col min="11251" max="11251" width="8.7109375" style="667" customWidth="1"/>
    <col min="11252" max="11252" width="0" style="667" hidden="1" customWidth="1"/>
    <col min="11253" max="11253" width="11.42578125" style="667" customWidth="1"/>
    <col min="11254" max="11256" width="0" style="667" hidden="1" customWidth="1"/>
    <col min="11257" max="11257" width="19" style="667" customWidth="1"/>
    <col min="11258" max="11258" width="17.28515625" style="667" customWidth="1"/>
    <col min="11259" max="11259" width="19.7109375" style="667" customWidth="1"/>
    <col min="11260" max="11260" width="20.7109375" style="667" customWidth="1"/>
    <col min="11261" max="11261" width="13.140625" style="667" bestFit="1" customWidth="1"/>
    <col min="11262" max="11262" width="21.5703125" style="667" customWidth="1"/>
    <col min="11263" max="11263" width="16" style="667" bestFit="1" customWidth="1"/>
    <col min="11264" max="11264" width="13.140625" style="667" bestFit="1" customWidth="1"/>
    <col min="11265" max="11265" width="38.28515625" style="667" bestFit="1" customWidth="1"/>
    <col min="11266" max="11266" width="1.28515625" style="667" customWidth="1"/>
    <col min="11267" max="11267" width="0" style="667" hidden="1" customWidth="1"/>
    <col min="11268" max="11492" width="11.42578125" style="667"/>
    <col min="11493" max="11493" width="1.42578125" style="667" customWidth="1"/>
    <col min="11494" max="11494" width="7.5703125" style="667" customWidth="1"/>
    <col min="11495" max="11495" width="4.85546875" style="667" customWidth="1"/>
    <col min="11496" max="11496" width="8" style="667" customWidth="1"/>
    <col min="11497" max="11497" width="8.140625" style="667" customWidth="1"/>
    <col min="11498" max="11498" width="7.28515625" style="667" customWidth="1"/>
    <col min="11499" max="11499" width="20.7109375" style="667" customWidth="1"/>
    <col min="11500" max="11500" width="15" style="667" customWidth="1"/>
    <col min="11501" max="11501" width="0.140625" style="667" customWidth="1"/>
    <col min="11502" max="11502" width="0" style="667" hidden="1" customWidth="1"/>
    <col min="11503" max="11503" width="78.85546875" style="667" customWidth="1"/>
    <col min="11504" max="11504" width="14.140625" style="667" customWidth="1"/>
    <col min="11505" max="11505" width="0.28515625" style="667" customWidth="1"/>
    <col min="11506" max="11506" width="11.7109375" style="667" customWidth="1"/>
    <col min="11507" max="11507" width="8.7109375" style="667" customWidth="1"/>
    <col min="11508" max="11508" width="0" style="667" hidden="1" customWidth="1"/>
    <col min="11509" max="11509" width="11.42578125" style="667" customWidth="1"/>
    <col min="11510" max="11512" width="0" style="667" hidden="1" customWidth="1"/>
    <col min="11513" max="11513" width="19" style="667" customWidth="1"/>
    <col min="11514" max="11514" width="17.28515625" style="667" customWidth="1"/>
    <col min="11515" max="11515" width="19.7109375" style="667" customWidth="1"/>
    <col min="11516" max="11516" width="20.7109375" style="667" customWidth="1"/>
    <col min="11517" max="11517" width="13.140625" style="667" bestFit="1" customWidth="1"/>
    <col min="11518" max="11518" width="21.5703125" style="667" customWidth="1"/>
    <col min="11519" max="11519" width="16" style="667" bestFit="1" customWidth="1"/>
    <col min="11520" max="11520" width="13.140625" style="667" bestFit="1" customWidth="1"/>
    <col min="11521" max="11521" width="38.28515625" style="667" bestFit="1" customWidth="1"/>
    <col min="11522" max="11522" width="1.28515625" style="667" customWidth="1"/>
    <col min="11523" max="11523" width="0" style="667" hidden="1" customWidth="1"/>
    <col min="11524" max="11748" width="11.42578125" style="667"/>
    <col min="11749" max="11749" width="1.42578125" style="667" customWidth="1"/>
    <col min="11750" max="11750" width="7.5703125" style="667" customWidth="1"/>
    <col min="11751" max="11751" width="4.85546875" style="667" customWidth="1"/>
    <col min="11752" max="11752" width="8" style="667" customWidth="1"/>
    <col min="11753" max="11753" width="8.140625" style="667" customWidth="1"/>
    <col min="11754" max="11754" width="7.28515625" style="667" customWidth="1"/>
    <col min="11755" max="11755" width="20.7109375" style="667" customWidth="1"/>
    <col min="11756" max="11756" width="15" style="667" customWidth="1"/>
    <col min="11757" max="11757" width="0.140625" style="667" customWidth="1"/>
    <col min="11758" max="11758" width="0" style="667" hidden="1" customWidth="1"/>
    <col min="11759" max="11759" width="78.85546875" style="667" customWidth="1"/>
    <col min="11760" max="11760" width="14.140625" style="667" customWidth="1"/>
    <col min="11761" max="11761" width="0.28515625" style="667" customWidth="1"/>
    <col min="11762" max="11762" width="11.7109375" style="667" customWidth="1"/>
    <col min="11763" max="11763" width="8.7109375" style="667" customWidth="1"/>
    <col min="11764" max="11764" width="0" style="667" hidden="1" customWidth="1"/>
    <col min="11765" max="11765" width="11.42578125" style="667" customWidth="1"/>
    <col min="11766" max="11768" width="0" style="667" hidden="1" customWidth="1"/>
    <col min="11769" max="11769" width="19" style="667" customWidth="1"/>
    <col min="11770" max="11770" width="17.28515625" style="667" customWidth="1"/>
    <col min="11771" max="11771" width="19.7109375" style="667" customWidth="1"/>
    <col min="11772" max="11772" width="20.7109375" style="667" customWidth="1"/>
    <col min="11773" max="11773" width="13.140625" style="667" bestFit="1" customWidth="1"/>
    <col min="11774" max="11774" width="21.5703125" style="667" customWidth="1"/>
    <col min="11775" max="11775" width="16" style="667" bestFit="1" customWidth="1"/>
    <col min="11776" max="11776" width="13.140625" style="667" bestFit="1" customWidth="1"/>
    <col min="11777" max="11777" width="38.28515625" style="667" bestFit="1" customWidth="1"/>
    <col min="11778" max="11778" width="1.28515625" style="667" customWidth="1"/>
    <col min="11779" max="11779" width="0" style="667" hidden="1" customWidth="1"/>
    <col min="11780" max="12004" width="11.42578125" style="667"/>
    <col min="12005" max="12005" width="1.42578125" style="667" customWidth="1"/>
    <col min="12006" max="12006" width="7.5703125" style="667" customWidth="1"/>
    <col min="12007" max="12007" width="4.85546875" style="667" customWidth="1"/>
    <col min="12008" max="12008" width="8" style="667" customWidth="1"/>
    <col min="12009" max="12009" width="8.140625" style="667" customWidth="1"/>
    <col min="12010" max="12010" width="7.28515625" style="667" customWidth="1"/>
    <col min="12011" max="12011" width="20.7109375" style="667" customWidth="1"/>
    <col min="12012" max="12012" width="15" style="667" customWidth="1"/>
    <col min="12013" max="12013" width="0.140625" style="667" customWidth="1"/>
    <col min="12014" max="12014" width="0" style="667" hidden="1" customWidth="1"/>
    <col min="12015" max="12015" width="78.85546875" style="667" customWidth="1"/>
    <col min="12016" max="12016" width="14.140625" style="667" customWidth="1"/>
    <col min="12017" max="12017" width="0.28515625" style="667" customWidth="1"/>
    <col min="12018" max="12018" width="11.7109375" style="667" customWidth="1"/>
    <col min="12019" max="12019" width="8.7109375" style="667" customWidth="1"/>
    <col min="12020" max="12020" width="0" style="667" hidden="1" customWidth="1"/>
    <col min="12021" max="12021" width="11.42578125" style="667" customWidth="1"/>
    <col min="12022" max="12024" width="0" style="667" hidden="1" customWidth="1"/>
    <col min="12025" max="12025" width="19" style="667" customWidth="1"/>
    <col min="12026" max="12026" width="17.28515625" style="667" customWidth="1"/>
    <col min="12027" max="12027" width="19.7109375" style="667" customWidth="1"/>
    <col min="12028" max="12028" width="20.7109375" style="667" customWidth="1"/>
    <col min="12029" max="12029" width="13.140625" style="667" bestFit="1" customWidth="1"/>
    <col min="12030" max="12030" width="21.5703125" style="667" customWidth="1"/>
    <col min="12031" max="12031" width="16" style="667" bestFit="1" customWidth="1"/>
    <col min="12032" max="12032" width="13.140625" style="667" bestFit="1" customWidth="1"/>
    <col min="12033" max="12033" width="38.28515625" style="667" bestFit="1" customWidth="1"/>
    <col min="12034" max="12034" width="1.28515625" style="667" customWidth="1"/>
    <col min="12035" max="12035" width="0" style="667" hidden="1" customWidth="1"/>
    <col min="12036" max="12260" width="11.42578125" style="667"/>
    <col min="12261" max="12261" width="1.42578125" style="667" customWidth="1"/>
    <col min="12262" max="12262" width="7.5703125" style="667" customWidth="1"/>
    <col min="12263" max="12263" width="4.85546875" style="667" customWidth="1"/>
    <col min="12264" max="12264" width="8" style="667" customWidth="1"/>
    <col min="12265" max="12265" width="8.140625" style="667" customWidth="1"/>
    <col min="12266" max="12266" width="7.28515625" style="667" customWidth="1"/>
    <col min="12267" max="12267" width="20.7109375" style="667" customWidth="1"/>
    <col min="12268" max="12268" width="15" style="667" customWidth="1"/>
    <col min="12269" max="12269" width="0.140625" style="667" customWidth="1"/>
    <col min="12270" max="12270" width="0" style="667" hidden="1" customWidth="1"/>
    <col min="12271" max="12271" width="78.85546875" style="667" customWidth="1"/>
    <col min="12272" max="12272" width="14.140625" style="667" customWidth="1"/>
    <col min="12273" max="12273" width="0.28515625" style="667" customWidth="1"/>
    <col min="12274" max="12274" width="11.7109375" style="667" customWidth="1"/>
    <col min="12275" max="12275" width="8.7109375" style="667" customWidth="1"/>
    <col min="12276" max="12276" width="0" style="667" hidden="1" customWidth="1"/>
    <col min="12277" max="12277" width="11.42578125" style="667" customWidth="1"/>
    <col min="12278" max="12280" width="0" style="667" hidden="1" customWidth="1"/>
    <col min="12281" max="12281" width="19" style="667" customWidth="1"/>
    <col min="12282" max="12282" width="17.28515625" style="667" customWidth="1"/>
    <col min="12283" max="12283" width="19.7109375" style="667" customWidth="1"/>
    <col min="12284" max="12284" width="20.7109375" style="667" customWidth="1"/>
    <col min="12285" max="12285" width="13.140625" style="667" bestFit="1" customWidth="1"/>
    <col min="12286" max="12286" width="21.5703125" style="667" customWidth="1"/>
    <col min="12287" max="12287" width="16" style="667" bestFit="1" customWidth="1"/>
    <col min="12288" max="12288" width="13.140625" style="667" bestFit="1" customWidth="1"/>
    <col min="12289" max="12289" width="38.28515625" style="667" bestFit="1" customWidth="1"/>
    <col min="12290" max="12290" width="1.28515625" style="667" customWidth="1"/>
    <col min="12291" max="12291" width="0" style="667" hidden="1" customWidth="1"/>
    <col min="12292" max="12516" width="11.42578125" style="667"/>
    <col min="12517" max="12517" width="1.42578125" style="667" customWidth="1"/>
    <col min="12518" max="12518" width="7.5703125" style="667" customWidth="1"/>
    <col min="12519" max="12519" width="4.85546875" style="667" customWidth="1"/>
    <col min="12520" max="12520" width="8" style="667" customWidth="1"/>
    <col min="12521" max="12521" width="8.140625" style="667" customWidth="1"/>
    <col min="12522" max="12522" width="7.28515625" style="667" customWidth="1"/>
    <col min="12523" max="12523" width="20.7109375" style="667" customWidth="1"/>
    <col min="12524" max="12524" width="15" style="667" customWidth="1"/>
    <col min="12525" max="12525" width="0.140625" style="667" customWidth="1"/>
    <col min="12526" max="12526" width="0" style="667" hidden="1" customWidth="1"/>
    <col min="12527" max="12527" width="78.85546875" style="667" customWidth="1"/>
    <col min="12528" max="12528" width="14.140625" style="667" customWidth="1"/>
    <col min="12529" max="12529" width="0.28515625" style="667" customWidth="1"/>
    <col min="12530" max="12530" width="11.7109375" style="667" customWidth="1"/>
    <col min="12531" max="12531" width="8.7109375" style="667" customWidth="1"/>
    <col min="12532" max="12532" width="0" style="667" hidden="1" customWidth="1"/>
    <col min="12533" max="12533" width="11.42578125" style="667" customWidth="1"/>
    <col min="12534" max="12536" width="0" style="667" hidden="1" customWidth="1"/>
    <col min="12537" max="12537" width="19" style="667" customWidth="1"/>
    <col min="12538" max="12538" width="17.28515625" style="667" customWidth="1"/>
    <col min="12539" max="12539" width="19.7109375" style="667" customWidth="1"/>
    <col min="12540" max="12540" width="20.7109375" style="667" customWidth="1"/>
    <col min="12541" max="12541" width="13.140625" style="667" bestFit="1" customWidth="1"/>
    <col min="12542" max="12542" width="21.5703125" style="667" customWidth="1"/>
    <col min="12543" max="12543" width="16" style="667" bestFit="1" customWidth="1"/>
    <col min="12544" max="12544" width="13.140625" style="667" bestFit="1" customWidth="1"/>
    <col min="12545" max="12545" width="38.28515625" style="667" bestFit="1" customWidth="1"/>
    <col min="12546" max="12546" width="1.28515625" style="667" customWidth="1"/>
    <col min="12547" max="12547" width="0" style="667" hidden="1" customWidth="1"/>
    <col min="12548" max="12772" width="11.42578125" style="667"/>
    <col min="12773" max="12773" width="1.42578125" style="667" customWidth="1"/>
    <col min="12774" max="12774" width="7.5703125" style="667" customWidth="1"/>
    <col min="12775" max="12775" width="4.85546875" style="667" customWidth="1"/>
    <col min="12776" max="12776" width="8" style="667" customWidth="1"/>
    <col min="12777" max="12777" width="8.140625" style="667" customWidth="1"/>
    <col min="12778" max="12778" width="7.28515625" style="667" customWidth="1"/>
    <col min="12779" max="12779" width="20.7109375" style="667" customWidth="1"/>
    <col min="12780" max="12780" width="15" style="667" customWidth="1"/>
    <col min="12781" max="12781" width="0.140625" style="667" customWidth="1"/>
    <col min="12782" max="12782" width="0" style="667" hidden="1" customWidth="1"/>
    <col min="12783" max="12783" width="78.85546875" style="667" customWidth="1"/>
    <col min="12784" max="12784" width="14.140625" style="667" customWidth="1"/>
    <col min="12785" max="12785" width="0.28515625" style="667" customWidth="1"/>
    <col min="12786" max="12786" width="11.7109375" style="667" customWidth="1"/>
    <col min="12787" max="12787" width="8.7109375" style="667" customWidth="1"/>
    <col min="12788" max="12788" width="0" style="667" hidden="1" customWidth="1"/>
    <col min="12789" max="12789" width="11.42578125" style="667" customWidth="1"/>
    <col min="12790" max="12792" width="0" style="667" hidden="1" customWidth="1"/>
    <col min="12793" max="12793" width="19" style="667" customWidth="1"/>
    <col min="12794" max="12794" width="17.28515625" style="667" customWidth="1"/>
    <col min="12795" max="12795" width="19.7109375" style="667" customWidth="1"/>
    <col min="12796" max="12796" width="20.7109375" style="667" customWidth="1"/>
    <col min="12797" max="12797" width="13.140625" style="667" bestFit="1" customWidth="1"/>
    <col min="12798" max="12798" width="21.5703125" style="667" customWidth="1"/>
    <col min="12799" max="12799" width="16" style="667" bestFit="1" customWidth="1"/>
    <col min="12800" max="12800" width="13.140625" style="667" bestFit="1" customWidth="1"/>
    <col min="12801" max="12801" width="38.28515625" style="667" bestFit="1" customWidth="1"/>
    <col min="12802" max="12802" width="1.28515625" style="667" customWidth="1"/>
    <col min="12803" max="12803" width="0" style="667" hidden="1" customWidth="1"/>
    <col min="12804" max="13028" width="11.42578125" style="667"/>
    <col min="13029" max="13029" width="1.42578125" style="667" customWidth="1"/>
    <col min="13030" max="13030" width="7.5703125" style="667" customWidth="1"/>
    <col min="13031" max="13031" width="4.85546875" style="667" customWidth="1"/>
    <col min="13032" max="13032" width="8" style="667" customWidth="1"/>
    <col min="13033" max="13033" width="8.140625" style="667" customWidth="1"/>
    <col min="13034" max="13034" width="7.28515625" style="667" customWidth="1"/>
    <col min="13035" max="13035" width="20.7109375" style="667" customWidth="1"/>
    <col min="13036" max="13036" width="15" style="667" customWidth="1"/>
    <col min="13037" max="13037" width="0.140625" style="667" customWidth="1"/>
    <col min="13038" max="13038" width="0" style="667" hidden="1" customWidth="1"/>
    <col min="13039" max="13039" width="78.85546875" style="667" customWidth="1"/>
    <col min="13040" max="13040" width="14.140625" style="667" customWidth="1"/>
    <col min="13041" max="13041" width="0.28515625" style="667" customWidth="1"/>
    <col min="13042" max="13042" width="11.7109375" style="667" customWidth="1"/>
    <col min="13043" max="13043" width="8.7109375" style="667" customWidth="1"/>
    <col min="13044" max="13044" width="0" style="667" hidden="1" customWidth="1"/>
    <col min="13045" max="13045" width="11.42578125" style="667" customWidth="1"/>
    <col min="13046" max="13048" width="0" style="667" hidden="1" customWidth="1"/>
    <col min="13049" max="13049" width="19" style="667" customWidth="1"/>
    <col min="13050" max="13050" width="17.28515625" style="667" customWidth="1"/>
    <col min="13051" max="13051" width="19.7109375" style="667" customWidth="1"/>
    <col min="13052" max="13052" width="20.7109375" style="667" customWidth="1"/>
    <col min="13053" max="13053" width="13.140625" style="667" bestFit="1" customWidth="1"/>
    <col min="13054" max="13054" width="21.5703125" style="667" customWidth="1"/>
    <col min="13055" max="13055" width="16" style="667" bestFit="1" customWidth="1"/>
    <col min="13056" max="13056" width="13.140625" style="667" bestFit="1" customWidth="1"/>
    <col min="13057" max="13057" width="38.28515625" style="667" bestFit="1" customWidth="1"/>
    <col min="13058" max="13058" width="1.28515625" style="667" customWidth="1"/>
    <col min="13059" max="13059" width="0" style="667" hidden="1" customWidth="1"/>
    <col min="13060" max="13284" width="11.42578125" style="667"/>
    <col min="13285" max="13285" width="1.42578125" style="667" customWidth="1"/>
    <col min="13286" max="13286" width="7.5703125" style="667" customWidth="1"/>
    <col min="13287" max="13287" width="4.85546875" style="667" customWidth="1"/>
    <col min="13288" max="13288" width="8" style="667" customWidth="1"/>
    <col min="13289" max="13289" width="8.140625" style="667" customWidth="1"/>
    <col min="13290" max="13290" width="7.28515625" style="667" customWidth="1"/>
    <col min="13291" max="13291" width="20.7109375" style="667" customWidth="1"/>
    <col min="13292" max="13292" width="15" style="667" customWidth="1"/>
    <col min="13293" max="13293" width="0.140625" style="667" customWidth="1"/>
    <col min="13294" max="13294" width="0" style="667" hidden="1" customWidth="1"/>
    <col min="13295" max="13295" width="78.85546875" style="667" customWidth="1"/>
    <col min="13296" max="13296" width="14.140625" style="667" customWidth="1"/>
    <col min="13297" max="13297" width="0.28515625" style="667" customWidth="1"/>
    <col min="13298" max="13298" width="11.7109375" style="667" customWidth="1"/>
    <col min="13299" max="13299" width="8.7109375" style="667" customWidth="1"/>
    <col min="13300" max="13300" width="0" style="667" hidden="1" customWidth="1"/>
    <col min="13301" max="13301" width="11.42578125" style="667" customWidth="1"/>
    <col min="13302" max="13304" width="0" style="667" hidden="1" customWidth="1"/>
    <col min="13305" max="13305" width="19" style="667" customWidth="1"/>
    <col min="13306" max="13306" width="17.28515625" style="667" customWidth="1"/>
    <col min="13307" max="13307" width="19.7109375" style="667" customWidth="1"/>
    <col min="13308" max="13308" width="20.7109375" style="667" customWidth="1"/>
    <col min="13309" max="13309" width="13.140625" style="667" bestFit="1" customWidth="1"/>
    <col min="13310" max="13310" width="21.5703125" style="667" customWidth="1"/>
    <col min="13311" max="13311" width="16" style="667" bestFit="1" customWidth="1"/>
    <col min="13312" max="13312" width="13.140625" style="667" bestFit="1" customWidth="1"/>
    <col min="13313" max="13313" width="38.28515625" style="667" bestFit="1" customWidth="1"/>
    <col min="13314" max="13314" width="1.28515625" style="667" customWidth="1"/>
    <col min="13315" max="13315" width="0" style="667" hidden="1" customWidth="1"/>
    <col min="13316" max="13540" width="11.42578125" style="667"/>
    <col min="13541" max="13541" width="1.42578125" style="667" customWidth="1"/>
    <col min="13542" max="13542" width="7.5703125" style="667" customWidth="1"/>
    <col min="13543" max="13543" width="4.85546875" style="667" customWidth="1"/>
    <col min="13544" max="13544" width="8" style="667" customWidth="1"/>
    <col min="13545" max="13545" width="8.140625" style="667" customWidth="1"/>
    <col min="13546" max="13546" width="7.28515625" style="667" customWidth="1"/>
    <col min="13547" max="13547" width="20.7109375" style="667" customWidth="1"/>
    <col min="13548" max="13548" width="15" style="667" customWidth="1"/>
    <col min="13549" max="13549" width="0.140625" style="667" customWidth="1"/>
    <col min="13550" max="13550" width="0" style="667" hidden="1" customWidth="1"/>
    <col min="13551" max="13551" width="78.85546875" style="667" customWidth="1"/>
    <col min="13552" max="13552" width="14.140625" style="667" customWidth="1"/>
    <col min="13553" max="13553" width="0.28515625" style="667" customWidth="1"/>
    <col min="13554" max="13554" width="11.7109375" style="667" customWidth="1"/>
    <col min="13555" max="13555" width="8.7109375" style="667" customWidth="1"/>
    <col min="13556" max="13556" width="0" style="667" hidden="1" customWidth="1"/>
    <col min="13557" max="13557" width="11.42578125" style="667" customWidth="1"/>
    <col min="13558" max="13560" width="0" style="667" hidden="1" customWidth="1"/>
    <col min="13561" max="13561" width="19" style="667" customWidth="1"/>
    <col min="13562" max="13562" width="17.28515625" style="667" customWidth="1"/>
    <col min="13563" max="13563" width="19.7109375" style="667" customWidth="1"/>
    <col min="13564" max="13564" width="20.7109375" style="667" customWidth="1"/>
    <col min="13565" max="13565" width="13.140625" style="667" bestFit="1" customWidth="1"/>
    <col min="13566" max="13566" width="21.5703125" style="667" customWidth="1"/>
    <col min="13567" max="13567" width="16" style="667" bestFit="1" customWidth="1"/>
    <col min="13568" max="13568" width="13.140625" style="667" bestFit="1" customWidth="1"/>
    <col min="13569" max="13569" width="38.28515625" style="667" bestFit="1" customWidth="1"/>
    <col min="13570" max="13570" width="1.28515625" style="667" customWidth="1"/>
    <col min="13571" max="13571" width="0" style="667" hidden="1" customWidth="1"/>
    <col min="13572" max="13796" width="11.42578125" style="667"/>
    <col min="13797" max="13797" width="1.42578125" style="667" customWidth="1"/>
    <col min="13798" max="13798" width="7.5703125" style="667" customWidth="1"/>
    <col min="13799" max="13799" width="4.85546875" style="667" customWidth="1"/>
    <col min="13800" max="13800" width="8" style="667" customWidth="1"/>
    <col min="13801" max="13801" width="8.140625" style="667" customWidth="1"/>
    <col min="13802" max="13802" width="7.28515625" style="667" customWidth="1"/>
    <col min="13803" max="13803" width="20.7109375" style="667" customWidth="1"/>
    <col min="13804" max="13804" width="15" style="667" customWidth="1"/>
    <col min="13805" max="13805" width="0.140625" style="667" customWidth="1"/>
    <col min="13806" max="13806" width="0" style="667" hidden="1" customWidth="1"/>
    <col min="13807" max="13807" width="78.85546875" style="667" customWidth="1"/>
    <col min="13808" max="13808" width="14.140625" style="667" customWidth="1"/>
    <col min="13809" max="13809" width="0.28515625" style="667" customWidth="1"/>
    <col min="13810" max="13810" width="11.7109375" style="667" customWidth="1"/>
    <col min="13811" max="13811" width="8.7109375" style="667" customWidth="1"/>
    <col min="13812" max="13812" width="0" style="667" hidden="1" customWidth="1"/>
    <col min="13813" max="13813" width="11.42578125" style="667" customWidth="1"/>
    <col min="13814" max="13816" width="0" style="667" hidden="1" customWidth="1"/>
    <col min="13817" max="13817" width="19" style="667" customWidth="1"/>
    <col min="13818" max="13818" width="17.28515625" style="667" customWidth="1"/>
    <col min="13819" max="13819" width="19.7109375" style="667" customWidth="1"/>
    <col min="13820" max="13820" width="20.7109375" style="667" customWidth="1"/>
    <col min="13821" max="13821" width="13.140625" style="667" bestFit="1" customWidth="1"/>
    <col min="13822" max="13822" width="21.5703125" style="667" customWidth="1"/>
    <col min="13823" max="13823" width="16" style="667" bestFit="1" customWidth="1"/>
    <col min="13824" max="13824" width="13.140625" style="667" bestFit="1" customWidth="1"/>
    <col min="13825" max="13825" width="38.28515625" style="667" bestFit="1" customWidth="1"/>
    <col min="13826" max="13826" width="1.28515625" style="667" customWidth="1"/>
    <col min="13827" max="13827" width="0" style="667" hidden="1" customWidth="1"/>
    <col min="13828" max="14052" width="11.42578125" style="667"/>
    <col min="14053" max="14053" width="1.42578125" style="667" customWidth="1"/>
    <col min="14054" max="14054" width="7.5703125" style="667" customWidth="1"/>
    <col min="14055" max="14055" width="4.85546875" style="667" customWidth="1"/>
    <col min="14056" max="14056" width="8" style="667" customWidth="1"/>
    <col min="14057" max="14057" width="8.140625" style="667" customWidth="1"/>
    <col min="14058" max="14058" width="7.28515625" style="667" customWidth="1"/>
    <col min="14059" max="14059" width="20.7109375" style="667" customWidth="1"/>
    <col min="14060" max="14060" width="15" style="667" customWidth="1"/>
    <col min="14061" max="14061" width="0.140625" style="667" customWidth="1"/>
    <col min="14062" max="14062" width="0" style="667" hidden="1" customWidth="1"/>
    <col min="14063" max="14063" width="78.85546875" style="667" customWidth="1"/>
    <col min="14064" max="14064" width="14.140625" style="667" customWidth="1"/>
    <col min="14065" max="14065" width="0.28515625" style="667" customWidth="1"/>
    <col min="14066" max="14066" width="11.7109375" style="667" customWidth="1"/>
    <col min="14067" max="14067" width="8.7109375" style="667" customWidth="1"/>
    <col min="14068" max="14068" width="0" style="667" hidden="1" customWidth="1"/>
    <col min="14069" max="14069" width="11.42578125" style="667" customWidth="1"/>
    <col min="14070" max="14072" width="0" style="667" hidden="1" customWidth="1"/>
    <col min="14073" max="14073" width="19" style="667" customWidth="1"/>
    <col min="14074" max="14074" width="17.28515625" style="667" customWidth="1"/>
    <col min="14075" max="14075" width="19.7109375" style="667" customWidth="1"/>
    <col min="14076" max="14076" width="20.7109375" style="667" customWidth="1"/>
    <col min="14077" max="14077" width="13.140625" style="667" bestFit="1" customWidth="1"/>
    <col min="14078" max="14078" width="21.5703125" style="667" customWidth="1"/>
    <col min="14079" max="14079" width="16" style="667" bestFit="1" customWidth="1"/>
    <col min="14080" max="14080" width="13.140625" style="667" bestFit="1" customWidth="1"/>
    <col min="14081" max="14081" width="38.28515625" style="667" bestFit="1" customWidth="1"/>
    <col min="14082" max="14082" width="1.28515625" style="667" customWidth="1"/>
    <col min="14083" max="14083" width="0" style="667" hidden="1" customWidth="1"/>
    <col min="14084" max="14308" width="11.42578125" style="667"/>
    <col min="14309" max="14309" width="1.42578125" style="667" customWidth="1"/>
    <col min="14310" max="14310" width="7.5703125" style="667" customWidth="1"/>
    <col min="14311" max="14311" width="4.85546875" style="667" customWidth="1"/>
    <col min="14312" max="14312" width="8" style="667" customWidth="1"/>
    <col min="14313" max="14313" width="8.140625" style="667" customWidth="1"/>
    <col min="14314" max="14314" width="7.28515625" style="667" customWidth="1"/>
    <col min="14315" max="14315" width="20.7109375" style="667" customWidth="1"/>
    <col min="14316" max="14316" width="15" style="667" customWidth="1"/>
    <col min="14317" max="14317" width="0.140625" style="667" customWidth="1"/>
    <col min="14318" max="14318" width="0" style="667" hidden="1" customWidth="1"/>
    <col min="14319" max="14319" width="78.85546875" style="667" customWidth="1"/>
    <col min="14320" max="14320" width="14.140625" style="667" customWidth="1"/>
    <col min="14321" max="14321" width="0.28515625" style="667" customWidth="1"/>
    <col min="14322" max="14322" width="11.7109375" style="667" customWidth="1"/>
    <col min="14323" max="14323" width="8.7109375" style="667" customWidth="1"/>
    <col min="14324" max="14324" width="0" style="667" hidden="1" customWidth="1"/>
    <col min="14325" max="14325" width="11.42578125" style="667" customWidth="1"/>
    <col min="14326" max="14328" width="0" style="667" hidden="1" customWidth="1"/>
    <col min="14329" max="14329" width="19" style="667" customWidth="1"/>
    <col min="14330" max="14330" width="17.28515625" style="667" customWidth="1"/>
    <col min="14331" max="14331" width="19.7109375" style="667" customWidth="1"/>
    <col min="14332" max="14332" width="20.7109375" style="667" customWidth="1"/>
    <col min="14333" max="14333" width="13.140625" style="667" bestFit="1" customWidth="1"/>
    <col min="14334" max="14334" width="21.5703125" style="667" customWidth="1"/>
    <col min="14335" max="14335" width="16" style="667" bestFit="1" customWidth="1"/>
    <col min="14336" max="14336" width="13.140625" style="667" bestFit="1" customWidth="1"/>
    <col min="14337" max="14337" width="38.28515625" style="667" bestFit="1" customWidth="1"/>
    <col min="14338" max="14338" width="1.28515625" style="667" customWidth="1"/>
    <col min="14339" max="14339" width="0" style="667" hidden="1" customWidth="1"/>
    <col min="14340" max="14564" width="11.42578125" style="667"/>
    <col min="14565" max="14565" width="1.42578125" style="667" customWidth="1"/>
    <col min="14566" max="14566" width="7.5703125" style="667" customWidth="1"/>
    <col min="14567" max="14567" width="4.85546875" style="667" customWidth="1"/>
    <col min="14568" max="14568" width="8" style="667" customWidth="1"/>
    <col min="14569" max="14569" width="8.140625" style="667" customWidth="1"/>
    <col min="14570" max="14570" width="7.28515625" style="667" customWidth="1"/>
    <col min="14571" max="14571" width="20.7109375" style="667" customWidth="1"/>
    <col min="14572" max="14572" width="15" style="667" customWidth="1"/>
    <col min="14573" max="14573" width="0.140625" style="667" customWidth="1"/>
    <col min="14574" max="14574" width="0" style="667" hidden="1" customWidth="1"/>
    <col min="14575" max="14575" width="78.85546875" style="667" customWidth="1"/>
    <col min="14576" max="14576" width="14.140625" style="667" customWidth="1"/>
    <col min="14577" max="14577" width="0.28515625" style="667" customWidth="1"/>
    <col min="14578" max="14578" width="11.7109375" style="667" customWidth="1"/>
    <col min="14579" max="14579" width="8.7109375" style="667" customWidth="1"/>
    <col min="14580" max="14580" width="0" style="667" hidden="1" customWidth="1"/>
    <col min="14581" max="14581" width="11.42578125" style="667" customWidth="1"/>
    <col min="14582" max="14584" width="0" style="667" hidden="1" customWidth="1"/>
    <col min="14585" max="14585" width="19" style="667" customWidth="1"/>
    <col min="14586" max="14586" width="17.28515625" style="667" customWidth="1"/>
    <col min="14587" max="14587" width="19.7109375" style="667" customWidth="1"/>
    <col min="14588" max="14588" width="20.7109375" style="667" customWidth="1"/>
    <col min="14589" max="14589" width="13.140625" style="667" bestFit="1" customWidth="1"/>
    <col min="14590" max="14590" width="21.5703125" style="667" customWidth="1"/>
    <col min="14591" max="14591" width="16" style="667" bestFit="1" customWidth="1"/>
    <col min="14592" max="14592" width="13.140625" style="667" bestFit="1" customWidth="1"/>
    <col min="14593" max="14593" width="38.28515625" style="667" bestFit="1" customWidth="1"/>
    <col min="14594" max="14594" width="1.28515625" style="667" customWidth="1"/>
    <col min="14595" max="14595" width="0" style="667" hidden="1" customWidth="1"/>
    <col min="14596" max="14820" width="11.42578125" style="667"/>
    <col min="14821" max="14821" width="1.42578125" style="667" customWidth="1"/>
    <col min="14822" max="14822" width="7.5703125" style="667" customWidth="1"/>
    <col min="14823" max="14823" width="4.85546875" style="667" customWidth="1"/>
    <col min="14824" max="14824" width="8" style="667" customWidth="1"/>
    <col min="14825" max="14825" width="8.140625" style="667" customWidth="1"/>
    <col min="14826" max="14826" width="7.28515625" style="667" customWidth="1"/>
    <col min="14827" max="14827" width="20.7109375" style="667" customWidth="1"/>
    <col min="14828" max="14828" width="15" style="667" customWidth="1"/>
    <col min="14829" max="14829" width="0.140625" style="667" customWidth="1"/>
    <col min="14830" max="14830" width="0" style="667" hidden="1" customWidth="1"/>
    <col min="14831" max="14831" width="78.85546875" style="667" customWidth="1"/>
    <col min="14832" max="14832" width="14.140625" style="667" customWidth="1"/>
    <col min="14833" max="14833" width="0.28515625" style="667" customWidth="1"/>
    <col min="14834" max="14834" width="11.7109375" style="667" customWidth="1"/>
    <col min="14835" max="14835" width="8.7109375" style="667" customWidth="1"/>
    <col min="14836" max="14836" width="0" style="667" hidden="1" customWidth="1"/>
    <col min="14837" max="14837" width="11.42578125" style="667" customWidth="1"/>
    <col min="14838" max="14840" width="0" style="667" hidden="1" customWidth="1"/>
    <col min="14841" max="14841" width="19" style="667" customWidth="1"/>
    <col min="14842" max="14842" width="17.28515625" style="667" customWidth="1"/>
    <col min="14843" max="14843" width="19.7109375" style="667" customWidth="1"/>
    <col min="14844" max="14844" width="20.7109375" style="667" customWidth="1"/>
    <col min="14845" max="14845" width="13.140625" style="667" bestFit="1" customWidth="1"/>
    <col min="14846" max="14846" width="21.5703125" style="667" customWidth="1"/>
    <col min="14847" max="14847" width="16" style="667" bestFit="1" customWidth="1"/>
    <col min="14848" max="14848" width="13.140625" style="667" bestFit="1" customWidth="1"/>
    <col min="14849" max="14849" width="38.28515625" style="667" bestFit="1" customWidth="1"/>
    <col min="14850" max="14850" width="1.28515625" style="667" customWidth="1"/>
    <col min="14851" max="14851" width="0" style="667" hidden="1" customWidth="1"/>
    <col min="14852" max="15076" width="11.42578125" style="667"/>
    <col min="15077" max="15077" width="1.42578125" style="667" customWidth="1"/>
    <col min="15078" max="15078" width="7.5703125" style="667" customWidth="1"/>
    <col min="15079" max="15079" width="4.85546875" style="667" customWidth="1"/>
    <col min="15080" max="15080" width="8" style="667" customWidth="1"/>
    <col min="15081" max="15081" width="8.140625" style="667" customWidth="1"/>
    <col min="15082" max="15082" width="7.28515625" style="667" customWidth="1"/>
    <col min="15083" max="15083" width="20.7109375" style="667" customWidth="1"/>
    <col min="15084" max="15084" width="15" style="667" customWidth="1"/>
    <col min="15085" max="15085" width="0.140625" style="667" customWidth="1"/>
    <col min="15086" max="15086" width="0" style="667" hidden="1" customWidth="1"/>
    <col min="15087" max="15087" width="78.85546875" style="667" customWidth="1"/>
    <col min="15088" max="15088" width="14.140625" style="667" customWidth="1"/>
    <col min="15089" max="15089" width="0.28515625" style="667" customWidth="1"/>
    <col min="15090" max="15090" width="11.7109375" style="667" customWidth="1"/>
    <col min="15091" max="15091" width="8.7109375" style="667" customWidth="1"/>
    <col min="15092" max="15092" width="0" style="667" hidden="1" customWidth="1"/>
    <col min="15093" max="15093" width="11.42578125" style="667" customWidth="1"/>
    <col min="15094" max="15096" width="0" style="667" hidden="1" customWidth="1"/>
    <col min="15097" max="15097" width="19" style="667" customWidth="1"/>
    <col min="15098" max="15098" width="17.28515625" style="667" customWidth="1"/>
    <col min="15099" max="15099" width="19.7109375" style="667" customWidth="1"/>
    <col min="15100" max="15100" width="20.7109375" style="667" customWidth="1"/>
    <col min="15101" max="15101" width="13.140625" style="667" bestFit="1" customWidth="1"/>
    <col min="15102" max="15102" width="21.5703125" style="667" customWidth="1"/>
    <col min="15103" max="15103" width="16" style="667" bestFit="1" customWidth="1"/>
    <col min="15104" max="15104" width="13.140625" style="667" bestFit="1" customWidth="1"/>
    <col min="15105" max="15105" width="38.28515625" style="667" bestFit="1" customWidth="1"/>
    <col min="15106" max="15106" width="1.28515625" style="667" customWidth="1"/>
    <col min="15107" max="15107" width="0" style="667" hidden="1" customWidth="1"/>
    <col min="15108" max="15332" width="11.42578125" style="667"/>
    <col min="15333" max="15333" width="1.42578125" style="667" customWidth="1"/>
    <col min="15334" max="15334" width="7.5703125" style="667" customWidth="1"/>
    <col min="15335" max="15335" width="4.85546875" style="667" customWidth="1"/>
    <col min="15336" max="15336" width="8" style="667" customWidth="1"/>
    <col min="15337" max="15337" width="8.140625" style="667" customWidth="1"/>
    <col min="15338" max="15338" width="7.28515625" style="667" customWidth="1"/>
    <col min="15339" max="15339" width="20.7109375" style="667" customWidth="1"/>
    <col min="15340" max="15340" width="15" style="667" customWidth="1"/>
    <col min="15341" max="15341" width="0.140625" style="667" customWidth="1"/>
    <col min="15342" max="15342" width="0" style="667" hidden="1" customWidth="1"/>
    <col min="15343" max="15343" width="78.85546875" style="667" customWidth="1"/>
    <col min="15344" max="15344" width="14.140625" style="667" customWidth="1"/>
    <col min="15345" max="15345" width="0.28515625" style="667" customWidth="1"/>
    <col min="15346" max="15346" width="11.7109375" style="667" customWidth="1"/>
    <col min="15347" max="15347" width="8.7109375" style="667" customWidth="1"/>
    <col min="15348" max="15348" width="0" style="667" hidden="1" customWidth="1"/>
    <col min="15349" max="15349" width="11.42578125" style="667" customWidth="1"/>
    <col min="15350" max="15352" width="0" style="667" hidden="1" customWidth="1"/>
    <col min="15353" max="15353" width="19" style="667" customWidth="1"/>
    <col min="15354" max="15354" width="17.28515625" style="667" customWidth="1"/>
    <col min="15355" max="15355" width="19.7109375" style="667" customWidth="1"/>
    <col min="15356" max="15356" width="20.7109375" style="667" customWidth="1"/>
    <col min="15357" max="15357" width="13.140625" style="667" bestFit="1" customWidth="1"/>
    <col min="15358" max="15358" width="21.5703125" style="667" customWidth="1"/>
    <col min="15359" max="15359" width="16" style="667" bestFit="1" customWidth="1"/>
    <col min="15360" max="15360" width="13.140625" style="667" bestFit="1" customWidth="1"/>
    <col min="15361" max="15361" width="38.28515625" style="667" bestFit="1" customWidth="1"/>
    <col min="15362" max="15362" width="1.28515625" style="667" customWidth="1"/>
    <col min="15363" max="15363" width="0" style="667" hidden="1" customWidth="1"/>
    <col min="15364" max="15588" width="11.42578125" style="667"/>
    <col min="15589" max="15589" width="1.42578125" style="667" customWidth="1"/>
    <col min="15590" max="15590" width="7.5703125" style="667" customWidth="1"/>
    <col min="15591" max="15591" width="4.85546875" style="667" customWidth="1"/>
    <col min="15592" max="15592" width="8" style="667" customWidth="1"/>
    <col min="15593" max="15593" width="8.140625" style="667" customWidth="1"/>
    <col min="15594" max="15594" width="7.28515625" style="667" customWidth="1"/>
    <col min="15595" max="15595" width="20.7109375" style="667" customWidth="1"/>
    <col min="15596" max="15596" width="15" style="667" customWidth="1"/>
    <col min="15597" max="15597" width="0.140625" style="667" customWidth="1"/>
    <col min="15598" max="15598" width="0" style="667" hidden="1" customWidth="1"/>
    <col min="15599" max="15599" width="78.85546875" style="667" customWidth="1"/>
    <col min="15600" max="15600" width="14.140625" style="667" customWidth="1"/>
    <col min="15601" max="15601" width="0.28515625" style="667" customWidth="1"/>
    <col min="15602" max="15602" width="11.7109375" style="667" customWidth="1"/>
    <col min="15603" max="15603" width="8.7109375" style="667" customWidth="1"/>
    <col min="15604" max="15604" width="0" style="667" hidden="1" customWidth="1"/>
    <col min="15605" max="15605" width="11.42578125" style="667" customWidth="1"/>
    <col min="15606" max="15608" width="0" style="667" hidden="1" customWidth="1"/>
    <col min="15609" max="15609" width="19" style="667" customWidth="1"/>
    <col min="15610" max="15610" width="17.28515625" style="667" customWidth="1"/>
    <col min="15611" max="15611" width="19.7109375" style="667" customWidth="1"/>
    <col min="15612" max="15612" width="20.7109375" style="667" customWidth="1"/>
    <col min="15613" max="15613" width="13.140625" style="667" bestFit="1" customWidth="1"/>
    <col min="15614" max="15614" width="21.5703125" style="667" customWidth="1"/>
    <col min="15615" max="15615" width="16" style="667" bestFit="1" customWidth="1"/>
    <col min="15616" max="15616" width="13.140625" style="667" bestFit="1" customWidth="1"/>
    <col min="15617" max="15617" width="38.28515625" style="667" bestFit="1" customWidth="1"/>
    <col min="15618" max="15618" width="1.28515625" style="667" customWidth="1"/>
    <col min="15619" max="15619" width="0" style="667" hidden="1" customWidth="1"/>
    <col min="15620" max="15844" width="11.42578125" style="667"/>
    <col min="15845" max="15845" width="1.42578125" style="667" customWidth="1"/>
    <col min="15846" max="15846" width="7.5703125" style="667" customWidth="1"/>
    <col min="15847" max="15847" width="4.85546875" style="667" customWidth="1"/>
    <col min="15848" max="15848" width="8" style="667" customWidth="1"/>
    <col min="15849" max="15849" width="8.140625" style="667" customWidth="1"/>
    <col min="15850" max="15850" width="7.28515625" style="667" customWidth="1"/>
    <col min="15851" max="15851" width="20.7109375" style="667" customWidth="1"/>
    <col min="15852" max="15852" width="15" style="667" customWidth="1"/>
    <col min="15853" max="15853" width="0.140625" style="667" customWidth="1"/>
    <col min="15854" max="15854" width="0" style="667" hidden="1" customWidth="1"/>
    <col min="15855" max="15855" width="78.85546875" style="667" customWidth="1"/>
    <col min="15856" max="15856" width="14.140625" style="667" customWidth="1"/>
    <col min="15857" max="15857" width="0.28515625" style="667" customWidth="1"/>
    <col min="15858" max="15858" width="11.7109375" style="667" customWidth="1"/>
    <col min="15859" max="15859" width="8.7109375" style="667" customWidth="1"/>
    <col min="15860" max="15860" width="0" style="667" hidden="1" customWidth="1"/>
    <col min="15861" max="15861" width="11.42578125" style="667" customWidth="1"/>
    <col min="15862" max="15864" width="0" style="667" hidden="1" customWidth="1"/>
    <col min="15865" max="15865" width="19" style="667" customWidth="1"/>
    <col min="15866" max="15866" width="17.28515625" style="667" customWidth="1"/>
    <col min="15867" max="15867" width="19.7109375" style="667" customWidth="1"/>
    <col min="15868" max="15868" width="20.7109375" style="667" customWidth="1"/>
    <col min="15869" max="15869" width="13.140625" style="667" bestFit="1" customWidth="1"/>
    <col min="15870" max="15870" width="21.5703125" style="667" customWidth="1"/>
    <col min="15871" max="15871" width="16" style="667" bestFit="1" customWidth="1"/>
    <col min="15872" max="15872" width="13.140625" style="667" bestFit="1" customWidth="1"/>
    <col min="15873" max="15873" width="38.28515625" style="667" bestFit="1" customWidth="1"/>
    <col min="15874" max="15874" width="1.28515625" style="667" customWidth="1"/>
    <col min="15875" max="15875" width="0" style="667" hidden="1" customWidth="1"/>
    <col min="15876" max="16100" width="11.42578125" style="667"/>
    <col min="16101" max="16101" width="1.42578125" style="667" customWidth="1"/>
    <col min="16102" max="16102" width="7.5703125" style="667" customWidth="1"/>
    <col min="16103" max="16103" width="4.85546875" style="667" customWidth="1"/>
    <col min="16104" max="16104" width="8" style="667" customWidth="1"/>
    <col min="16105" max="16105" width="8.140625" style="667" customWidth="1"/>
    <col min="16106" max="16106" width="7.28515625" style="667" customWidth="1"/>
    <col min="16107" max="16107" width="20.7109375" style="667" customWidth="1"/>
    <col min="16108" max="16108" width="15" style="667" customWidth="1"/>
    <col min="16109" max="16109" width="0.140625" style="667" customWidth="1"/>
    <col min="16110" max="16110" width="0" style="667" hidden="1" customWidth="1"/>
    <col min="16111" max="16111" width="78.85546875" style="667" customWidth="1"/>
    <col min="16112" max="16112" width="14.140625" style="667" customWidth="1"/>
    <col min="16113" max="16113" width="0.28515625" style="667" customWidth="1"/>
    <col min="16114" max="16114" width="11.7109375" style="667" customWidth="1"/>
    <col min="16115" max="16115" width="8.7109375" style="667" customWidth="1"/>
    <col min="16116" max="16116" width="0" style="667" hidden="1" customWidth="1"/>
    <col min="16117" max="16117" width="11.42578125" style="667" customWidth="1"/>
    <col min="16118" max="16120" width="0" style="667" hidden="1" customWidth="1"/>
    <col min="16121" max="16121" width="19" style="667" customWidth="1"/>
    <col min="16122" max="16122" width="17.28515625" style="667" customWidth="1"/>
    <col min="16123" max="16123" width="19.7109375" style="667" customWidth="1"/>
    <col min="16124" max="16124" width="20.7109375" style="667" customWidth="1"/>
    <col min="16125" max="16125" width="13.140625" style="667" bestFit="1" customWidth="1"/>
    <col min="16126" max="16126" width="21.5703125" style="667" customWidth="1"/>
    <col min="16127" max="16127" width="16" style="667" bestFit="1" customWidth="1"/>
    <col min="16128" max="16128" width="13.140625" style="667" bestFit="1" customWidth="1"/>
    <col min="16129" max="16129" width="38.28515625" style="667" bestFit="1" customWidth="1"/>
    <col min="16130" max="16130" width="1.28515625" style="667" customWidth="1"/>
    <col min="16131" max="16131" width="0" style="667" hidden="1" customWidth="1"/>
    <col min="16132" max="16384" width="11.42578125" style="667"/>
  </cols>
  <sheetData>
    <row r="1" spans="1:46" x14ac:dyDescent="0.2">
      <c r="A1" s="675"/>
      <c r="B1" s="675"/>
      <c r="C1" s="675"/>
      <c r="D1" s="675"/>
      <c r="E1" s="1143" t="s">
        <v>559</v>
      </c>
      <c r="F1" s="1143"/>
      <c r="G1" s="1143"/>
      <c r="H1" s="1143"/>
      <c r="I1" s="1143"/>
      <c r="J1" s="1143"/>
      <c r="K1" s="1143"/>
      <c r="L1" s="1143"/>
      <c r="M1" s="1143"/>
      <c r="N1" s="1143"/>
      <c r="O1" s="1143"/>
      <c r="P1" s="1143"/>
      <c r="Q1" s="1143"/>
      <c r="R1" s="1143"/>
      <c r="S1" s="823" t="s">
        <v>515</v>
      </c>
      <c r="T1" s="825"/>
      <c r="U1" s="826"/>
      <c r="V1" s="676"/>
    </row>
    <row r="2" spans="1:46" x14ac:dyDescent="0.2">
      <c r="A2" s="675"/>
      <c r="B2" s="675"/>
      <c r="C2" s="675"/>
      <c r="D2" s="675"/>
      <c r="E2" s="1143"/>
      <c r="F2" s="1143"/>
      <c r="G2" s="1143"/>
      <c r="H2" s="1143"/>
      <c r="I2" s="1143"/>
      <c r="J2" s="1143"/>
      <c r="K2" s="1143"/>
      <c r="L2" s="1143"/>
      <c r="M2" s="1143"/>
      <c r="N2" s="1143"/>
      <c r="O2" s="1143"/>
      <c r="P2" s="1143"/>
      <c r="Q2" s="1143"/>
      <c r="R2" s="1143"/>
      <c r="S2" s="823" t="s">
        <v>631</v>
      </c>
      <c r="T2" s="866">
        <v>5</v>
      </c>
      <c r="U2" s="826"/>
      <c r="V2" s="676"/>
    </row>
    <row r="3" spans="1:46" x14ac:dyDescent="0.2">
      <c r="A3" s="675"/>
      <c r="B3" s="675"/>
      <c r="C3" s="675"/>
      <c r="D3" s="675"/>
      <c r="E3" s="1143"/>
      <c r="F3" s="1143"/>
      <c r="G3" s="1143"/>
      <c r="H3" s="1143"/>
      <c r="I3" s="1143"/>
      <c r="J3" s="1143"/>
      <c r="K3" s="1143"/>
      <c r="L3" s="1143"/>
      <c r="M3" s="1143"/>
      <c r="N3" s="1143"/>
      <c r="O3" s="1143"/>
      <c r="P3" s="1143"/>
      <c r="Q3" s="1143"/>
      <c r="R3" s="1143"/>
      <c r="S3" s="823" t="s">
        <v>839</v>
      </c>
      <c r="T3" s="825"/>
      <c r="U3" s="827"/>
      <c r="V3" s="678"/>
    </row>
    <row r="4" spans="1:46" x14ac:dyDescent="0.2">
      <c r="A4" s="675"/>
      <c r="B4" s="675"/>
      <c r="C4" s="675"/>
      <c r="D4" s="679"/>
      <c r="E4" s="1143"/>
      <c r="F4" s="1143"/>
      <c r="G4" s="1143"/>
      <c r="H4" s="1143"/>
      <c r="I4" s="1143"/>
      <c r="J4" s="1143"/>
      <c r="K4" s="1143"/>
      <c r="L4" s="1143"/>
      <c r="M4" s="1143"/>
      <c r="N4" s="1143"/>
      <c r="O4" s="1143"/>
      <c r="P4" s="1143"/>
      <c r="Q4" s="1143"/>
      <c r="R4" s="1143"/>
      <c r="S4" s="823" t="s">
        <v>842</v>
      </c>
      <c r="T4" s="825"/>
      <c r="U4" s="828"/>
      <c r="V4" s="680"/>
    </row>
    <row r="5" spans="1:46" x14ac:dyDescent="0.2">
      <c r="A5" s="675"/>
      <c r="B5" s="675"/>
      <c r="C5" s="675"/>
      <c r="D5" s="675"/>
      <c r="E5" s="1143"/>
      <c r="F5" s="1143"/>
      <c r="G5" s="1143"/>
      <c r="H5" s="1143"/>
      <c r="I5" s="1143"/>
      <c r="J5" s="1143"/>
      <c r="K5" s="1143"/>
      <c r="L5" s="1143"/>
      <c r="M5" s="1143"/>
      <c r="N5" s="1143"/>
      <c r="O5" s="1143"/>
      <c r="P5" s="1143"/>
      <c r="Q5" s="1143"/>
      <c r="R5" s="1143"/>
      <c r="S5" s="799"/>
      <c r="T5" s="799"/>
      <c r="U5" s="829"/>
      <c r="V5" s="676"/>
    </row>
    <row r="6" spans="1:46" x14ac:dyDescent="0.2">
      <c r="A6" s="675"/>
      <c r="B6" s="675"/>
      <c r="C6" s="675"/>
      <c r="D6" s="675"/>
      <c r="E6" s="675"/>
      <c r="F6" s="681"/>
      <c r="G6" s="682"/>
      <c r="H6" s="683"/>
      <c r="I6" s="684"/>
      <c r="J6" s="683"/>
      <c r="K6" s="683"/>
      <c r="L6" s="683"/>
      <c r="M6" s="683"/>
      <c r="N6" s="676"/>
      <c r="O6" s="676"/>
      <c r="P6" s="676"/>
      <c r="Q6" s="676"/>
      <c r="R6" s="799"/>
      <c r="S6" s="799"/>
      <c r="T6" s="799"/>
      <c r="U6" s="830"/>
      <c r="V6" s="676"/>
    </row>
    <row r="7" spans="1:46" x14ac:dyDescent="0.2">
      <c r="A7" s="1144" t="s">
        <v>516</v>
      </c>
      <c r="B7" s="1145"/>
      <c r="C7" s="1145"/>
      <c r="D7" s="685"/>
      <c r="E7" s="1144" t="s">
        <v>517</v>
      </c>
      <c r="F7" s="1145"/>
      <c r="G7" s="1145"/>
      <c r="H7" s="1145"/>
      <c r="I7" s="1145"/>
      <c r="J7" s="1145"/>
      <c r="K7" s="1145"/>
      <c r="L7" s="1145"/>
      <c r="M7" s="1145"/>
      <c r="N7" s="1145"/>
      <c r="O7" s="1145"/>
      <c r="P7" s="1145"/>
      <c r="Q7" s="1145"/>
      <c r="R7" s="1145"/>
      <c r="S7" s="1145"/>
      <c r="T7" s="1145"/>
      <c r="U7" s="1146"/>
      <c r="V7" s="686"/>
    </row>
    <row r="8" spans="1:46" x14ac:dyDescent="0.2">
      <c r="A8" s="1144" t="s">
        <v>518</v>
      </c>
      <c r="B8" s="1145"/>
      <c r="C8" s="1145"/>
      <c r="D8" s="897"/>
      <c r="E8" s="1147" t="s">
        <v>519</v>
      </c>
      <c r="F8" s="1148"/>
      <c r="G8" s="1148"/>
      <c r="H8" s="1148"/>
      <c r="I8" s="1148"/>
      <c r="J8" s="1148"/>
      <c r="K8" s="1148"/>
      <c r="L8" s="1148"/>
      <c r="M8" s="1148"/>
      <c r="N8" s="1148"/>
      <c r="O8" s="1148"/>
      <c r="P8" s="1148"/>
      <c r="Q8" s="1148"/>
      <c r="R8" s="1148"/>
      <c r="S8" s="1148"/>
      <c r="T8" s="1148"/>
      <c r="U8" s="1149"/>
      <c r="V8" s="903"/>
    </row>
    <row r="9" spans="1:46" x14ac:dyDescent="0.2">
      <c r="A9" s="1150" t="s">
        <v>520</v>
      </c>
      <c r="B9" s="1150"/>
      <c r="C9" s="1144"/>
      <c r="D9" s="896"/>
      <c r="E9" s="1144" t="s">
        <v>521</v>
      </c>
      <c r="F9" s="1145"/>
      <c r="G9" s="1145"/>
      <c r="H9" s="1145"/>
      <c r="I9" s="1145"/>
      <c r="J9" s="1145"/>
      <c r="K9" s="1145"/>
      <c r="L9" s="1145"/>
      <c r="M9" s="1145"/>
      <c r="N9" s="1145"/>
      <c r="O9" s="1145"/>
      <c r="P9" s="1145"/>
      <c r="Q9" s="1145"/>
      <c r="R9" s="1145"/>
      <c r="S9" s="1145"/>
      <c r="T9" s="1145"/>
      <c r="U9" s="1146"/>
      <c r="V9" s="686"/>
    </row>
    <row r="10" spans="1:46" x14ac:dyDescent="0.2">
      <c r="A10" s="1150" t="s">
        <v>522</v>
      </c>
      <c r="B10" s="1150"/>
      <c r="C10" s="1144"/>
      <c r="D10" s="896"/>
      <c r="E10" s="1150" t="s">
        <v>523</v>
      </c>
      <c r="F10" s="1150"/>
      <c r="G10" s="1150"/>
      <c r="H10" s="1150"/>
      <c r="I10" s="1150"/>
      <c r="J10" s="1150"/>
      <c r="K10" s="1150"/>
      <c r="L10" s="1150"/>
      <c r="M10" s="1150"/>
      <c r="N10" s="1150"/>
      <c r="O10" s="1150"/>
      <c r="P10" s="1150"/>
      <c r="Q10" s="1150"/>
      <c r="R10" s="1150"/>
      <c r="S10" s="1150"/>
      <c r="T10" s="1150"/>
      <c r="U10" s="1150"/>
      <c r="V10" s="686"/>
    </row>
    <row r="11" spans="1:46" x14ac:dyDescent="0.2">
      <c r="A11" s="898" t="s">
        <v>547</v>
      </c>
      <c r="B11" s="898"/>
      <c r="C11" s="895"/>
      <c r="D11" s="896"/>
      <c r="E11" s="1151" t="s">
        <v>830</v>
      </c>
      <c r="F11" s="1152"/>
      <c r="G11" s="1152"/>
      <c r="H11" s="1152"/>
      <c r="I11" s="1152"/>
      <c r="J11" s="1152"/>
      <c r="K11" s="1152"/>
      <c r="L11" s="1152"/>
      <c r="M11" s="1152"/>
      <c r="N11" s="1152"/>
      <c r="O11" s="1152"/>
      <c r="P11" s="1152"/>
      <c r="Q11" s="1152"/>
      <c r="R11" s="1152"/>
      <c r="S11" s="1152"/>
      <c r="T11" s="1152"/>
      <c r="U11" s="1153"/>
      <c r="V11" s="686"/>
    </row>
    <row r="12" spans="1:46" x14ac:dyDescent="0.2">
      <c r="A12" s="898" t="s">
        <v>547</v>
      </c>
      <c r="B12" s="898"/>
      <c r="C12" s="895"/>
      <c r="D12" s="896"/>
      <c r="E12" s="1144" t="s">
        <v>513</v>
      </c>
      <c r="F12" s="1145"/>
      <c r="G12" s="1145"/>
      <c r="H12" s="1145"/>
      <c r="I12" s="1145"/>
      <c r="J12" s="1145"/>
      <c r="K12" s="1145"/>
      <c r="L12" s="1145"/>
      <c r="M12" s="1145"/>
      <c r="N12" s="1145"/>
      <c r="O12" s="1145"/>
      <c r="P12" s="1145"/>
      <c r="Q12" s="1145"/>
      <c r="R12" s="1145"/>
      <c r="S12" s="1145"/>
      <c r="T12" s="1145"/>
      <c r="U12" s="1146"/>
      <c r="V12" s="686"/>
    </row>
    <row r="13" spans="1:46" ht="24" x14ac:dyDescent="0.2">
      <c r="A13" s="1091" t="s">
        <v>524</v>
      </c>
      <c r="B13" s="1093" t="s">
        <v>525</v>
      </c>
      <c r="C13" s="1093" t="s">
        <v>526</v>
      </c>
      <c r="D13" s="1093" t="s">
        <v>527</v>
      </c>
      <c r="E13" s="1093" t="s">
        <v>528</v>
      </c>
      <c r="F13" s="1093" t="s">
        <v>3</v>
      </c>
      <c r="G13" s="1088" t="s">
        <v>650</v>
      </c>
      <c r="H13" s="1086" t="s">
        <v>623</v>
      </c>
      <c r="I13" s="1086" t="s">
        <v>624</v>
      </c>
      <c r="J13" s="1088" t="s">
        <v>563</v>
      </c>
      <c r="K13" s="1088" t="s">
        <v>831</v>
      </c>
      <c r="L13" s="1089" t="s">
        <v>530</v>
      </c>
      <c r="M13" s="1090"/>
      <c r="N13" s="1090"/>
      <c r="O13" s="1090"/>
      <c r="P13" s="1090"/>
      <c r="Q13" s="770"/>
      <c r="R13" s="1099" t="s">
        <v>644</v>
      </c>
      <c r="S13" s="1100"/>
      <c r="T13" s="1100"/>
      <c r="U13" s="1101"/>
      <c r="V13" s="1102" t="s">
        <v>531</v>
      </c>
      <c r="W13" s="1104" t="s">
        <v>532</v>
      </c>
      <c r="X13" s="1105"/>
      <c r="Y13" s="1106" t="s">
        <v>6</v>
      </c>
      <c r="Z13" s="1107" t="s">
        <v>479</v>
      </c>
      <c r="AA13" s="1109" t="s">
        <v>478</v>
      </c>
      <c r="AB13" s="1094" t="s">
        <v>477</v>
      </c>
      <c r="AC13" s="665" t="s">
        <v>533</v>
      </c>
      <c r="AD13" s="666" t="s">
        <v>534</v>
      </c>
      <c r="AE13" s="666" t="s">
        <v>535</v>
      </c>
      <c r="AF13" s="1095" t="s">
        <v>566</v>
      </c>
      <c r="AG13" s="1096"/>
      <c r="AH13" s="1096"/>
      <c r="AI13" s="1096"/>
      <c r="AJ13" s="1096"/>
      <c r="AK13" s="1096"/>
      <c r="AL13" s="1096"/>
      <c r="AM13" s="1096"/>
      <c r="AN13" s="1096"/>
      <c r="AO13" s="1096"/>
      <c r="AP13" s="1096"/>
      <c r="AQ13" s="1096"/>
      <c r="AR13" s="1096"/>
      <c r="AS13" s="1096"/>
    </row>
    <row r="14" spans="1:46" s="672" customFormat="1" ht="108.75" thickBot="1" x14ac:dyDescent="0.25">
      <c r="A14" s="1092"/>
      <c r="B14" s="1091"/>
      <c r="C14" s="1091"/>
      <c r="D14" s="1091"/>
      <c r="E14" s="1091"/>
      <c r="F14" s="1091"/>
      <c r="G14" s="1088"/>
      <c r="H14" s="1087"/>
      <c r="I14" s="1087"/>
      <c r="J14" s="1088"/>
      <c r="K14" s="1088"/>
      <c r="L14" s="902" t="s">
        <v>606</v>
      </c>
      <c r="M14" s="902" t="s">
        <v>645</v>
      </c>
      <c r="N14" s="902" t="s">
        <v>607</v>
      </c>
      <c r="O14" s="902" t="s">
        <v>800</v>
      </c>
      <c r="P14" s="771" t="s">
        <v>609</v>
      </c>
      <c r="Q14" s="771" t="s">
        <v>825</v>
      </c>
      <c r="R14" s="800" t="s">
        <v>646</v>
      </c>
      <c r="S14" s="800" t="s">
        <v>647</v>
      </c>
      <c r="T14" s="800" t="s">
        <v>826</v>
      </c>
      <c r="U14" s="831" t="s">
        <v>6</v>
      </c>
      <c r="V14" s="1103"/>
      <c r="W14" s="772" t="s">
        <v>481</v>
      </c>
      <c r="X14" s="893" t="s">
        <v>480</v>
      </c>
      <c r="Y14" s="1106"/>
      <c r="Z14" s="1108"/>
      <c r="AA14" s="1110"/>
      <c r="AB14" s="1094"/>
      <c r="AC14" s="668"/>
      <c r="AD14" s="669"/>
      <c r="AE14" s="668"/>
      <c r="AF14" s="670" t="s">
        <v>567</v>
      </c>
      <c r="AG14" s="670" t="s">
        <v>109</v>
      </c>
      <c r="AH14" s="670" t="s">
        <v>104</v>
      </c>
      <c r="AI14" s="670" t="s">
        <v>97</v>
      </c>
      <c r="AJ14" s="670" t="s">
        <v>568</v>
      </c>
      <c r="AK14" s="670" t="s">
        <v>389</v>
      </c>
      <c r="AL14" s="670" t="s">
        <v>358</v>
      </c>
      <c r="AM14" s="670" t="s">
        <v>101</v>
      </c>
      <c r="AN14" s="670" t="s">
        <v>569</v>
      </c>
      <c r="AO14" s="670" t="s">
        <v>570</v>
      </c>
      <c r="AP14" s="670" t="s">
        <v>571</v>
      </c>
      <c r="AQ14" s="670" t="s">
        <v>572</v>
      </c>
      <c r="AR14" s="671" t="s">
        <v>573</v>
      </c>
      <c r="AS14" s="671" t="s">
        <v>574</v>
      </c>
    </row>
    <row r="15" spans="1:46" s="643" customFormat="1" ht="96" x14ac:dyDescent="0.2">
      <c r="A15" s="1097" t="str">
        <f>+E11</f>
        <v>115 Fortalecimiento Institucional desde la Gestión Pedagógica</v>
      </c>
      <c r="B15" s="1097" t="s">
        <v>832</v>
      </c>
      <c r="C15" s="1097" t="s">
        <v>512</v>
      </c>
      <c r="D15" s="1097" t="s">
        <v>511</v>
      </c>
      <c r="E15" s="1097" t="s">
        <v>538</v>
      </c>
      <c r="F15" s="1127" t="s">
        <v>582</v>
      </c>
      <c r="G15" s="625" t="s">
        <v>845</v>
      </c>
      <c r="H15" s="890">
        <v>80111621</v>
      </c>
      <c r="I15" s="626" t="s">
        <v>716</v>
      </c>
      <c r="J15" s="890">
        <v>30303</v>
      </c>
      <c r="K15" s="627" t="s">
        <v>610</v>
      </c>
      <c r="L15" s="628" t="s">
        <v>567</v>
      </c>
      <c r="M15" s="629" t="s">
        <v>567</v>
      </c>
      <c r="N15" s="630">
        <v>10</v>
      </c>
      <c r="O15" s="631">
        <v>1</v>
      </c>
      <c r="P15" s="631" t="s">
        <v>764</v>
      </c>
      <c r="Q15" s="631" t="s">
        <v>618</v>
      </c>
      <c r="R15" s="801">
        <v>73600000</v>
      </c>
      <c r="S15" s="801"/>
      <c r="T15" s="801"/>
      <c r="U15" s="801">
        <f t="shared" ref="U15:U21" si="0">+R15+S15</f>
        <v>73600000</v>
      </c>
      <c r="V15" s="637"/>
      <c r="W15" s="554"/>
      <c r="X15" s="629"/>
      <c r="Y15" s="638"/>
      <c r="Z15" s="639"/>
      <c r="AA15" s="640"/>
      <c r="AB15" s="641"/>
      <c r="AC15" s="641"/>
      <c r="AD15" s="641"/>
      <c r="AE15" s="641"/>
      <c r="AF15" s="635"/>
      <c r="AG15" s="635"/>
      <c r="AH15" s="635">
        <v>21525000</v>
      </c>
      <c r="AI15" s="635"/>
      <c r="AJ15" s="635"/>
      <c r="AK15" s="635">
        <v>21525000</v>
      </c>
      <c r="AL15" s="635"/>
      <c r="AM15" s="635"/>
      <c r="AN15" s="635">
        <v>21525000</v>
      </c>
      <c r="AO15" s="635"/>
      <c r="AP15" s="635"/>
      <c r="AQ15" s="635">
        <v>21525000</v>
      </c>
      <c r="AR15" s="641"/>
      <c r="AS15" s="642">
        <f>SUM(AF15:AR15)</f>
        <v>86100000</v>
      </c>
      <c r="AT15" s="643" t="b">
        <f>U15=AS15</f>
        <v>0</v>
      </c>
    </row>
    <row r="16" spans="1:46" s="643" customFormat="1" ht="72" x14ac:dyDescent="0.2">
      <c r="A16" s="1097"/>
      <c r="B16" s="1097"/>
      <c r="C16" s="1097"/>
      <c r="D16" s="1097"/>
      <c r="E16" s="1097"/>
      <c r="F16" s="1128"/>
      <c r="G16" s="625" t="s">
        <v>846</v>
      </c>
      <c r="H16" s="890">
        <v>80111621</v>
      </c>
      <c r="I16" s="626" t="s">
        <v>716</v>
      </c>
      <c r="J16" s="890">
        <v>30303</v>
      </c>
      <c r="K16" s="627" t="s">
        <v>610</v>
      </c>
      <c r="L16" s="628" t="s">
        <v>567</v>
      </c>
      <c r="M16" s="629" t="s">
        <v>567</v>
      </c>
      <c r="N16" s="630">
        <v>10</v>
      </c>
      <c r="O16" s="631">
        <v>1</v>
      </c>
      <c r="P16" s="631" t="s">
        <v>764</v>
      </c>
      <c r="Q16" s="631" t="s">
        <v>618</v>
      </c>
      <c r="R16" s="801">
        <v>70000000</v>
      </c>
      <c r="S16" s="801"/>
      <c r="T16" s="801"/>
      <c r="U16" s="801">
        <f t="shared" si="0"/>
        <v>70000000</v>
      </c>
      <c r="V16" s="637"/>
      <c r="W16" s="554"/>
      <c r="X16" s="629"/>
      <c r="Y16" s="638"/>
      <c r="Z16" s="639"/>
      <c r="AA16" s="640"/>
      <c r="AB16" s="641"/>
      <c r="AC16" s="641"/>
      <c r="AD16" s="641"/>
      <c r="AE16" s="641"/>
      <c r="AF16" s="636"/>
      <c r="AG16" s="636"/>
      <c r="AH16" s="636">
        <v>17437500</v>
      </c>
      <c r="AI16" s="636"/>
      <c r="AJ16" s="636"/>
      <c r="AK16" s="636">
        <v>17437500</v>
      </c>
      <c r="AL16" s="636"/>
      <c r="AM16" s="636"/>
      <c r="AN16" s="636">
        <v>17437500</v>
      </c>
      <c r="AO16" s="636"/>
      <c r="AP16" s="636"/>
      <c r="AQ16" s="636">
        <v>17437500</v>
      </c>
      <c r="AR16" s="641"/>
      <c r="AS16" s="642">
        <f t="shared" ref="AS16:AS143" si="1">SUM(AF16:AR16)</f>
        <v>69750000</v>
      </c>
      <c r="AT16" s="643" t="b">
        <f t="shared" ref="AT16:AT130" si="2">U16=AS16</f>
        <v>0</v>
      </c>
    </row>
    <row r="17" spans="1:46" s="643" customFormat="1" ht="72" x14ac:dyDescent="0.2">
      <c r="A17" s="1097"/>
      <c r="B17" s="1097"/>
      <c r="C17" s="1097"/>
      <c r="D17" s="1097"/>
      <c r="E17" s="1097"/>
      <c r="F17" s="1128"/>
      <c r="G17" s="625" t="s">
        <v>847</v>
      </c>
      <c r="H17" s="890">
        <v>80111621</v>
      </c>
      <c r="I17" s="626" t="s">
        <v>716</v>
      </c>
      <c r="J17" s="890">
        <v>30303</v>
      </c>
      <c r="K17" s="627" t="s">
        <v>610</v>
      </c>
      <c r="L17" s="628" t="s">
        <v>567</v>
      </c>
      <c r="M17" s="629" t="s">
        <v>567</v>
      </c>
      <c r="N17" s="630">
        <v>10</v>
      </c>
      <c r="O17" s="631">
        <v>1</v>
      </c>
      <c r="P17" s="631" t="s">
        <v>764</v>
      </c>
      <c r="Q17" s="631" t="s">
        <v>618</v>
      </c>
      <c r="R17" s="801">
        <v>70000000</v>
      </c>
      <c r="S17" s="801"/>
      <c r="T17" s="801"/>
      <c r="U17" s="801">
        <f t="shared" si="0"/>
        <v>70000000</v>
      </c>
      <c r="V17" s="637"/>
      <c r="W17" s="554"/>
      <c r="X17" s="629"/>
      <c r="Y17" s="638"/>
      <c r="Z17" s="639"/>
      <c r="AA17" s="640"/>
      <c r="AB17" s="641"/>
      <c r="AC17" s="641"/>
      <c r="AD17" s="641"/>
      <c r="AE17" s="641"/>
      <c r="AF17" s="636"/>
      <c r="AG17" s="636"/>
      <c r="AH17" s="636">
        <v>17437500</v>
      </c>
      <c r="AI17" s="636"/>
      <c r="AJ17" s="636"/>
      <c r="AK17" s="636">
        <v>17437500</v>
      </c>
      <c r="AL17" s="636"/>
      <c r="AM17" s="636"/>
      <c r="AN17" s="636">
        <v>17437500</v>
      </c>
      <c r="AO17" s="636"/>
      <c r="AP17" s="636"/>
      <c r="AQ17" s="636">
        <v>17437500</v>
      </c>
      <c r="AR17" s="641"/>
      <c r="AS17" s="642">
        <f t="shared" si="1"/>
        <v>69750000</v>
      </c>
      <c r="AT17" s="643" t="b">
        <f t="shared" si="2"/>
        <v>0</v>
      </c>
    </row>
    <row r="18" spans="1:46" s="643" customFormat="1" ht="36" x14ac:dyDescent="0.2">
      <c r="A18" s="1097"/>
      <c r="B18" s="1097"/>
      <c r="C18" s="1097"/>
      <c r="D18" s="1097"/>
      <c r="E18" s="1097"/>
      <c r="F18" s="1128"/>
      <c r="G18" s="625" t="s">
        <v>581</v>
      </c>
      <c r="H18" s="890">
        <v>80111601</v>
      </c>
      <c r="I18" s="626" t="s">
        <v>716</v>
      </c>
      <c r="J18" s="890">
        <v>30303</v>
      </c>
      <c r="K18" s="627" t="s">
        <v>610</v>
      </c>
      <c r="L18" s="628" t="s">
        <v>567</v>
      </c>
      <c r="M18" s="629" t="s">
        <v>567</v>
      </c>
      <c r="N18" s="630">
        <v>350</v>
      </c>
      <c r="O18" s="631">
        <v>0</v>
      </c>
      <c r="P18" s="631" t="s">
        <v>764</v>
      </c>
      <c r="Q18" s="631" t="s">
        <v>618</v>
      </c>
      <c r="R18" s="801">
        <v>44115472</v>
      </c>
      <c r="S18" s="801"/>
      <c r="T18" s="801"/>
      <c r="U18" s="801">
        <f t="shared" si="0"/>
        <v>44115472</v>
      </c>
      <c r="V18" s="637"/>
      <c r="W18" s="554"/>
      <c r="X18" s="629"/>
      <c r="Y18" s="638"/>
      <c r="Z18" s="639"/>
      <c r="AA18" s="640"/>
      <c r="AB18" s="641"/>
      <c r="AC18" s="641"/>
      <c r="AD18" s="641"/>
      <c r="AE18" s="641"/>
      <c r="AF18" s="636"/>
      <c r="AG18" s="636">
        <v>3836128</v>
      </c>
      <c r="AH18" s="636">
        <v>3836128</v>
      </c>
      <c r="AI18" s="636">
        <v>3836128</v>
      </c>
      <c r="AJ18" s="636">
        <v>3836128</v>
      </c>
      <c r="AK18" s="636">
        <v>3836128</v>
      </c>
      <c r="AL18" s="636">
        <v>3836128</v>
      </c>
      <c r="AM18" s="636">
        <v>3836128</v>
      </c>
      <c r="AN18" s="636">
        <v>3836128</v>
      </c>
      <c r="AO18" s="636">
        <v>3836128</v>
      </c>
      <c r="AP18" s="636">
        <v>3836128</v>
      </c>
      <c r="AQ18" s="636">
        <v>5754192</v>
      </c>
      <c r="AR18" s="641"/>
      <c r="AS18" s="642">
        <f t="shared" si="1"/>
        <v>44115472</v>
      </c>
      <c r="AT18" s="643" t="b">
        <f t="shared" si="2"/>
        <v>1</v>
      </c>
    </row>
    <row r="19" spans="1:46" s="643" customFormat="1" ht="60" x14ac:dyDescent="0.2">
      <c r="A19" s="1097"/>
      <c r="B19" s="1097"/>
      <c r="C19" s="1097"/>
      <c r="D19" s="1097"/>
      <c r="E19" s="1097"/>
      <c r="F19" s="1128"/>
      <c r="G19" s="625" t="s">
        <v>767</v>
      </c>
      <c r="H19" s="890">
        <v>80111621</v>
      </c>
      <c r="I19" s="626" t="s">
        <v>716</v>
      </c>
      <c r="J19" s="890">
        <v>30303</v>
      </c>
      <c r="K19" s="627" t="s">
        <v>610</v>
      </c>
      <c r="L19" s="628" t="s">
        <v>567</v>
      </c>
      <c r="M19" s="629" t="s">
        <v>567</v>
      </c>
      <c r="N19" s="630">
        <v>10</v>
      </c>
      <c r="O19" s="631">
        <v>1</v>
      </c>
      <c r="P19" s="631" t="s">
        <v>764</v>
      </c>
      <c r="Q19" s="631" t="s">
        <v>618</v>
      </c>
      <c r="R19" s="801">
        <v>312000000</v>
      </c>
      <c r="S19" s="801"/>
      <c r="T19" s="801"/>
      <c r="U19" s="801">
        <f t="shared" si="0"/>
        <v>312000000</v>
      </c>
      <c r="V19" s="637"/>
      <c r="W19" s="554"/>
      <c r="X19" s="629"/>
      <c r="Y19" s="638"/>
      <c r="Z19" s="639"/>
      <c r="AA19" s="640"/>
      <c r="AB19" s="641"/>
      <c r="AC19" s="641"/>
      <c r="AD19" s="641"/>
      <c r="AE19" s="641"/>
      <c r="AF19" s="636"/>
      <c r="AG19" s="636"/>
      <c r="AH19" s="636"/>
      <c r="AI19" s="636">
        <v>75000000</v>
      </c>
      <c r="AJ19" s="636"/>
      <c r="AK19" s="636"/>
      <c r="AL19" s="636">
        <v>75000000</v>
      </c>
      <c r="AM19" s="636"/>
      <c r="AN19" s="636"/>
      <c r="AO19" s="636">
        <v>75000000</v>
      </c>
      <c r="AP19" s="636"/>
      <c r="AQ19" s="636">
        <v>75000000</v>
      </c>
      <c r="AR19" s="641"/>
      <c r="AS19" s="642">
        <f t="shared" si="1"/>
        <v>300000000</v>
      </c>
      <c r="AT19" s="643" t="b">
        <f t="shared" si="2"/>
        <v>0</v>
      </c>
    </row>
    <row r="20" spans="1:46" s="643" customFormat="1" ht="72" x14ac:dyDescent="0.2">
      <c r="A20" s="1097"/>
      <c r="B20" s="1097"/>
      <c r="C20" s="1097"/>
      <c r="D20" s="1097"/>
      <c r="E20" s="1097"/>
      <c r="F20" s="1128"/>
      <c r="G20" s="914" t="s">
        <v>844</v>
      </c>
      <c r="H20" s="890">
        <v>80111621</v>
      </c>
      <c r="I20" s="626" t="s">
        <v>718</v>
      </c>
      <c r="J20" s="890">
        <v>30303</v>
      </c>
      <c r="K20" s="627" t="s">
        <v>612</v>
      </c>
      <c r="L20" s="628" t="s">
        <v>567</v>
      </c>
      <c r="M20" s="629" t="s">
        <v>567</v>
      </c>
      <c r="N20" s="630">
        <v>11</v>
      </c>
      <c r="O20" s="631">
        <v>1</v>
      </c>
      <c r="P20" s="631" t="s">
        <v>764</v>
      </c>
      <c r="Q20" s="631" t="s">
        <v>618</v>
      </c>
      <c r="R20" s="801">
        <v>36816528</v>
      </c>
      <c r="S20" s="801"/>
      <c r="T20" s="801"/>
      <c r="U20" s="801">
        <f t="shared" si="0"/>
        <v>36816528</v>
      </c>
      <c r="V20" s="637"/>
      <c r="W20" s="554"/>
      <c r="X20" s="629"/>
      <c r="Y20" s="638"/>
      <c r="Z20" s="639"/>
      <c r="AA20" s="640"/>
      <c r="AB20" s="641"/>
      <c r="AC20" s="641"/>
      <c r="AD20" s="641"/>
      <c r="AE20" s="641"/>
      <c r="AF20" s="636"/>
      <c r="AG20" s="636"/>
      <c r="AH20" s="636"/>
      <c r="AI20" s="636">
        <v>6816528</v>
      </c>
      <c r="AJ20" s="636"/>
      <c r="AK20" s="636"/>
      <c r="AL20" s="636">
        <v>10000000</v>
      </c>
      <c r="AM20" s="636"/>
      <c r="AN20" s="636"/>
      <c r="AO20" s="636">
        <v>10000000</v>
      </c>
      <c r="AP20" s="636"/>
      <c r="AQ20" s="636">
        <v>10000000</v>
      </c>
      <c r="AR20" s="641"/>
      <c r="AS20" s="642">
        <f t="shared" si="1"/>
        <v>36816528</v>
      </c>
      <c r="AT20" s="643" t="b">
        <f t="shared" si="2"/>
        <v>1</v>
      </c>
    </row>
    <row r="21" spans="1:46" s="643" customFormat="1" ht="36.75" thickBot="1" x14ac:dyDescent="0.25">
      <c r="A21" s="1097"/>
      <c r="B21" s="1097"/>
      <c r="C21" s="1097"/>
      <c r="D21" s="1097"/>
      <c r="E21" s="1097"/>
      <c r="F21" s="1154"/>
      <c r="G21" s="625" t="s">
        <v>719</v>
      </c>
      <c r="H21" s="890">
        <v>80111621</v>
      </c>
      <c r="I21" s="626" t="s">
        <v>718</v>
      </c>
      <c r="J21" s="890">
        <v>30303</v>
      </c>
      <c r="K21" s="627" t="s">
        <v>612</v>
      </c>
      <c r="L21" s="628" t="s">
        <v>358</v>
      </c>
      <c r="M21" s="629" t="s">
        <v>358</v>
      </c>
      <c r="N21" s="630">
        <v>5</v>
      </c>
      <c r="O21" s="631">
        <v>1</v>
      </c>
      <c r="P21" s="631" t="s">
        <v>764</v>
      </c>
      <c r="Q21" s="631" t="s">
        <v>618</v>
      </c>
      <c r="R21" s="801">
        <v>40000000</v>
      </c>
      <c r="S21" s="801"/>
      <c r="T21" s="801"/>
      <c r="U21" s="801">
        <f t="shared" si="0"/>
        <v>40000000</v>
      </c>
      <c r="V21" s="637"/>
      <c r="W21" s="554"/>
      <c r="X21" s="629"/>
      <c r="Y21" s="638"/>
      <c r="Z21" s="639"/>
      <c r="AA21" s="640"/>
      <c r="AB21" s="641"/>
      <c r="AC21" s="641"/>
      <c r="AD21" s="641"/>
      <c r="AE21" s="641"/>
      <c r="AF21" s="636"/>
      <c r="AG21" s="636"/>
      <c r="AH21" s="636"/>
      <c r="AI21" s="636"/>
      <c r="AJ21" s="636"/>
      <c r="AK21" s="636"/>
      <c r="AL21" s="636"/>
      <c r="AM21" s="636">
        <v>10000000</v>
      </c>
      <c r="AN21" s="636"/>
      <c r="AO21" s="636">
        <v>15000000</v>
      </c>
      <c r="AP21" s="636"/>
      <c r="AQ21" s="636">
        <v>15000000</v>
      </c>
      <c r="AR21" s="641"/>
      <c r="AS21" s="642">
        <f t="shared" si="1"/>
        <v>40000000</v>
      </c>
      <c r="AT21" s="643" t="b">
        <f t="shared" si="2"/>
        <v>1</v>
      </c>
    </row>
    <row r="22" spans="1:46" ht="12.75" thickBot="1" x14ac:dyDescent="0.25">
      <c r="A22" s="1097"/>
      <c r="B22" s="1097"/>
      <c r="C22" s="1097"/>
      <c r="D22" s="1097"/>
      <c r="E22" s="1097"/>
      <c r="F22" s="1155" t="s">
        <v>536</v>
      </c>
      <c r="G22" s="1155"/>
      <c r="H22" s="1155"/>
      <c r="I22" s="1155"/>
      <c r="J22" s="1155"/>
      <c r="K22" s="1155"/>
      <c r="L22" s="1155"/>
      <c r="M22" s="1155"/>
      <c r="N22" s="1155"/>
      <c r="O22" s="1155"/>
      <c r="P22" s="1155"/>
      <c r="Q22" s="899"/>
      <c r="R22" s="802">
        <f>SUM(R15:R21)</f>
        <v>646532000</v>
      </c>
      <c r="S22" s="802">
        <f t="shared" ref="S22:AS22" si="3">SUM(S15:S21)</f>
        <v>0</v>
      </c>
      <c r="T22" s="802">
        <f t="shared" si="3"/>
        <v>0</v>
      </c>
      <c r="U22" s="802">
        <f t="shared" si="3"/>
        <v>646532000</v>
      </c>
      <c r="V22" s="540">
        <f t="shared" si="3"/>
        <v>0</v>
      </c>
      <c r="W22" s="540">
        <f t="shared" si="3"/>
        <v>0</v>
      </c>
      <c r="X22" s="540">
        <f t="shared" si="3"/>
        <v>0</v>
      </c>
      <c r="Y22" s="540">
        <f t="shared" si="3"/>
        <v>0</v>
      </c>
      <c r="Z22" s="540">
        <f t="shared" si="3"/>
        <v>0</v>
      </c>
      <c r="AA22" s="540">
        <f t="shared" si="3"/>
        <v>0</v>
      </c>
      <c r="AB22" s="540">
        <f t="shared" si="3"/>
        <v>0</v>
      </c>
      <c r="AC22" s="540">
        <f t="shared" si="3"/>
        <v>0</v>
      </c>
      <c r="AD22" s="540">
        <f t="shared" si="3"/>
        <v>0</v>
      </c>
      <c r="AE22" s="540">
        <f t="shared" si="3"/>
        <v>0</v>
      </c>
      <c r="AF22" s="540">
        <f t="shared" si="3"/>
        <v>0</v>
      </c>
      <c r="AG22" s="540">
        <f t="shared" si="3"/>
        <v>3836128</v>
      </c>
      <c r="AH22" s="540">
        <f t="shared" si="3"/>
        <v>60236128</v>
      </c>
      <c r="AI22" s="540">
        <f t="shared" si="3"/>
        <v>85652656</v>
      </c>
      <c r="AJ22" s="540">
        <f t="shared" si="3"/>
        <v>3836128</v>
      </c>
      <c r="AK22" s="540">
        <f t="shared" si="3"/>
        <v>60236128</v>
      </c>
      <c r="AL22" s="540">
        <f t="shared" si="3"/>
        <v>88836128</v>
      </c>
      <c r="AM22" s="540">
        <f t="shared" si="3"/>
        <v>13836128</v>
      </c>
      <c r="AN22" s="540">
        <f t="shared" si="3"/>
        <v>60236128</v>
      </c>
      <c r="AO22" s="540">
        <f t="shared" si="3"/>
        <v>103836128</v>
      </c>
      <c r="AP22" s="540">
        <f t="shared" si="3"/>
        <v>3836128</v>
      </c>
      <c r="AQ22" s="540">
        <f t="shared" si="3"/>
        <v>162154192</v>
      </c>
      <c r="AR22" s="540">
        <f t="shared" si="3"/>
        <v>0</v>
      </c>
      <c r="AS22" s="540">
        <f t="shared" si="3"/>
        <v>646532000</v>
      </c>
      <c r="AT22" s="667" t="b">
        <f t="shared" si="2"/>
        <v>1</v>
      </c>
    </row>
    <row r="23" spans="1:46" ht="12.75" thickBot="1" x14ac:dyDescent="0.25">
      <c r="A23" s="1097"/>
      <c r="B23" s="1097"/>
      <c r="C23" s="1097"/>
      <c r="D23" s="1097"/>
      <c r="E23" s="1097"/>
      <c r="F23" s="1156" t="s">
        <v>537</v>
      </c>
      <c r="G23" s="1156"/>
      <c r="H23" s="1156"/>
      <c r="I23" s="1156"/>
      <c r="J23" s="1156"/>
      <c r="K23" s="1156"/>
      <c r="L23" s="1156"/>
      <c r="M23" s="1156"/>
      <c r="N23" s="1156"/>
      <c r="O23" s="1156"/>
      <c r="P23" s="1156"/>
      <c r="Q23" s="900"/>
      <c r="R23" s="803">
        <f>+R22</f>
        <v>646532000</v>
      </c>
      <c r="S23" s="803">
        <f t="shared" ref="S23:W23" si="4">+S22</f>
        <v>0</v>
      </c>
      <c r="T23" s="803">
        <f t="shared" si="4"/>
        <v>0</v>
      </c>
      <c r="U23" s="803">
        <f t="shared" si="4"/>
        <v>646532000</v>
      </c>
      <c r="V23" s="687">
        <f t="shared" si="4"/>
        <v>0</v>
      </c>
      <c r="W23" s="687">
        <f t="shared" si="4"/>
        <v>0</v>
      </c>
      <c r="X23" s="687">
        <f t="shared" ref="X23" si="5">+V23+W23</f>
        <v>0</v>
      </c>
      <c r="Y23" s="687">
        <f t="shared" ref="Y23:Z23" si="6">+Y22</f>
        <v>0</v>
      </c>
      <c r="Z23" s="687">
        <f t="shared" si="6"/>
        <v>0</v>
      </c>
      <c r="AA23" s="687">
        <f t="shared" ref="AA23" si="7">+Y23+Z23</f>
        <v>0</v>
      </c>
      <c r="AB23" s="687">
        <f t="shared" ref="AB23:AC23" si="8">+AB22</f>
        <v>0</v>
      </c>
      <c r="AC23" s="687">
        <f t="shared" si="8"/>
        <v>0</v>
      </c>
      <c r="AD23" s="687">
        <f t="shared" ref="AD23" si="9">+AB23+AC23</f>
        <v>0</v>
      </c>
      <c r="AE23" s="687">
        <f t="shared" ref="AE23:AS23" si="10">+AE22</f>
        <v>0</v>
      </c>
      <c r="AF23" s="687">
        <f t="shared" si="10"/>
        <v>0</v>
      </c>
      <c r="AG23" s="687">
        <f t="shared" si="10"/>
        <v>3836128</v>
      </c>
      <c r="AH23" s="687">
        <f t="shared" si="10"/>
        <v>60236128</v>
      </c>
      <c r="AI23" s="687">
        <f t="shared" si="10"/>
        <v>85652656</v>
      </c>
      <c r="AJ23" s="687">
        <f t="shared" si="10"/>
        <v>3836128</v>
      </c>
      <c r="AK23" s="687">
        <f t="shared" si="10"/>
        <v>60236128</v>
      </c>
      <c r="AL23" s="687">
        <f t="shared" si="10"/>
        <v>88836128</v>
      </c>
      <c r="AM23" s="687">
        <f t="shared" si="10"/>
        <v>13836128</v>
      </c>
      <c r="AN23" s="687">
        <f t="shared" si="10"/>
        <v>60236128</v>
      </c>
      <c r="AO23" s="687">
        <f t="shared" si="10"/>
        <v>103836128</v>
      </c>
      <c r="AP23" s="687">
        <f t="shared" si="10"/>
        <v>3836128</v>
      </c>
      <c r="AQ23" s="687">
        <f t="shared" si="10"/>
        <v>162154192</v>
      </c>
      <c r="AR23" s="687">
        <f t="shared" si="10"/>
        <v>0</v>
      </c>
      <c r="AS23" s="687">
        <f t="shared" si="10"/>
        <v>646532000</v>
      </c>
      <c r="AT23" s="667" t="b">
        <f t="shared" si="2"/>
        <v>1</v>
      </c>
    </row>
    <row r="24" spans="1:46" ht="48" x14ac:dyDescent="0.2">
      <c r="A24" s="1097" t="str">
        <f>+A15</f>
        <v>115 Fortalecimiento Institucional desde la Gestión Pedagógica</v>
      </c>
      <c r="B24" s="1097" t="str">
        <f t="shared" ref="B24:C24" si="11">+B15</f>
        <v>Código 383 
Un sistema de seguimiento a la Política Educativa Distrital en los contestos Escolares Ajustado e Implementado</v>
      </c>
      <c r="C24" s="1097" t="str">
        <f t="shared" si="11"/>
        <v>Componente No.1 "Sistema de Seguimiento a la política educativa distrital en los contextos escolares."</v>
      </c>
      <c r="D24" s="1097" t="s">
        <v>506</v>
      </c>
      <c r="E24" s="1097" t="s">
        <v>564</v>
      </c>
      <c r="F24" s="1162" t="s">
        <v>587</v>
      </c>
      <c r="G24" s="625" t="s">
        <v>848</v>
      </c>
      <c r="H24" s="890">
        <v>80111621</v>
      </c>
      <c r="I24" s="626" t="s">
        <v>720</v>
      </c>
      <c r="J24" s="890">
        <v>30303</v>
      </c>
      <c r="K24" s="627" t="s">
        <v>611</v>
      </c>
      <c r="L24" s="628" t="s">
        <v>567</v>
      </c>
      <c r="M24" s="629" t="s">
        <v>567</v>
      </c>
      <c r="N24" s="630">
        <v>5</v>
      </c>
      <c r="O24" s="631">
        <v>1</v>
      </c>
      <c r="P24" s="631" t="s">
        <v>764</v>
      </c>
      <c r="Q24" s="631" t="s">
        <v>618</v>
      </c>
      <c r="R24" s="801"/>
      <c r="S24" s="801">
        <v>41791680</v>
      </c>
      <c r="T24" s="801"/>
      <c r="U24" s="801">
        <f t="shared" ref="U24:U34" si="12">+R24+S24</f>
        <v>41791680</v>
      </c>
      <c r="V24" s="688"/>
      <c r="W24" s="689"/>
      <c r="X24" s="689"/>
      <c r="Y24" s="689"/>
      <c r="Z24" s="690"/>
      <c r="AA24" s="689"/>
      <c r="AB24" s="689"/>
      <c r="AC24" s="673"/>
      <c r="AD24" s="673"/>
      <c r="AE24" s="673"/>
      <c r="AF24" s="635"/>
      <c r="AG24" s="635"/>
      <c r="AH24" s="635"/>
      <c r="AI24" s="635"/>
      <c r="AJ24" s="635"/>
      <c r="AK24" s="635"/>
      <c r="AL24" s="635"/>
      <c r="AM24" s="635"/>
      <c r="AN24" s="635"/>
      <c r="AO24" s="635"/>
      <c r="AP24" s="635"/>
      <c r="AQ24" s="635">
        <v>40113184</v>
      </c>
      <c r="AR24" s="673"/>
      <c r="AS24" s="674">
        <f t="shared" si="1"/>
        <v>40113184</v>
      </c>
      <c r="AT24" s="667" t="b">
        <f t="shared" si="2"/>
        <v>0</v>
      </c>
    </row>
    <row r="25" spans="1:46" ht="48" x14ac:dyDescent="0.2">
      <c r="A25" s="1097"/>
      <c r="B25" s="1097"/>
      <c r="C25" s="1097"/>
      <c r="D25" s="1097"/>
      <c r="E25" s="1097"/>
      <c r="F25" s="1163"/>
      <c r="G25" s="625" t="s">
        <v>849</v>
      </c>
      <c r="H25" s="890">
        <v>80111601</v>
      </c>
      <c r="I25" s="626" t="s">
        <v>720</v>
      </c>
      <c r="J25" s="890">
        <v>30303</v>
      </c>
      <c r="K25" s="627" t="s">
        <v>611</v>
      </c>
      <c r="L25" s="628" t="s">
        <v>567</v>
      </c>
      <c r="M25" s="629" t="s">
        <v>567</v>
      </c>
      <c r="N25" s="630">
        <v>5</v>
      </c>
      <c r="O25" s="631">
        <v>1</v>
      </c>
      <c r="P25" s="631" t="s">
        <v>764</v>
      </c>
      <c r="Q25" s="631" t="s">
        <v>618</v>
      </c>
      <c r="R25" s="801">
        <v>19000000</v>
      </c>
      <c r="S25" s="801">
        <v>180640</v>
      </c>
      <c r="T25" s="801"/>
      <c r="U25" s="801">
        <f t="shared" si="12"/>
        <v>19180640</v>
      </c>
      <c r="V25" s="688"/>
      <c r="W25" s="689"/>
      <c r="X25" s="689"/>
      <c r="Y25" s="689"/>
      <c r="Z25" s="690"/>
      <c r="AA25" s="689"/>
      <c r="AB25" s="689"/>
      <c r="AC25" s="673"/>
      <c r="AD25" s="673"/>
      <c r="AE25" s="673"/>
      <c r="AF25" s="636"/>
      <c r="AG25" s="636"/>
      <c r="AH25" s="636"/>
      <c r="AI25" s="636"/>
      <c r="AJ25" s="636"/>
      <c r="AK25" s="636"/>
      <c r="AL25" s="636"/>
      <c r="AM25" s="636"/>
      <c r="AN25" s="636">
        <v>13777778</v>
      </c>
      <c r="AO25" s="636"/>
      <c r="AP25" s="636">
        <v>13777778</v>
      </c>
      <c r="AQ25" s="636"/>
      <c r="AR25" s="673"/>
      <c r="AS25" s="674">
        <f t="shared" si="1"/>
        <v>27555556</v>
      </c>
      <c r="AT25" s="667" t="b">
        <f t="shared" si="2"/>
        <v>0</v>
      </c>
    </row>
    <row r="26" spans="1:46" ht="60" x14ac:dyDescent="0.2">
      <c r="A26" s="1097"/>
      <c r="B26" s="1097"/>
      <c r="C26" s="1097"/>
      <c r="D26" s="1097"/>
      <c r="E26" s="1097"/>
      <c r="F26" s="1163"/>
      <c r="G26" s="625" t="s">
        <v>850</v>
      </c>
      <c r="H26" s="890">
        <v>80111621</v>
      </c>
      <c r="I26" s="626" t="s">
        <v>720</v>
      </c>
      <c r="J26" s="890">
        <v>30303</v>
      </c>
      <c r="K26" s="627" t="s">
        <v>611</v>
      </c>
      <c r="L26" s="628" t="s">
        <v>567</v>
      </c>
      <c r="M26" s="629" t="s">
        <v>567</v>
      </c>
      <c r="N26" s="630">
        <v>4</v>
      </c>
      <c r="O26" s="631">
        <v>1</v>
      </c>
      <c r="P26" s="631" t="s">
        <v>764</v>
      </c>
      <c r="Q26" s="631" t="s">
        <v>618</v>
      </c>
      <c r="R26" s="801"/>
      <c r="S26" s="801">
        <v>27555556</v>
      </c>
      <c r="T26" s="801"/>
      <c r="U26" s="801">
        <f t="shared" si="12"/>
        <v>27555556</v>
      </c>
      <c r="V26" s="688"/>
      <c r="W26" s="689"/>
      <c r="X26" s="689"/>
      <c r="Y26" s="689"/>
      <c r="Z26" s="690"/>
      <c r="AA26" s="689"/>
      <c r="AB26" s="689"/>
      <c r="AC26" s="673"/>
      <c r="AD26" s="673"/>
      <c r="AE26" s="673"/>
      <c r="AF26" s="636"/>
      <c r="AG26" s="636"/>
      <c r="AH26" s="636"/>
      <c r="AI26" s="636"/>
      <c r="AJ26" s="636"/>
      <c r="AK26" s="636"/>
      <c r="AL26" s="636"/>
      <c r="AM26" s="636"/>
      <c r="AN26" s="636">
        <v>13777778</v>
      </c>
      <c r="AO26" s="636"/>
      <c r="AP26" s="636">
        <v>13777778</v>
      </c>
      <c r="AQ26" s="636"/>
      <c r="AR26" s="673"/>
      <c r="AS26" s="674">
        <f t="shared" si="1"/>
        <v>27555556</v>
      </c>
      <c r="AT26" s="667" t="b">
        <f t="shared" si="2"/>
        <v>1</v>
      </c>
    </row>
    <row r="27" spans="1:46" ht="60" x14ac:dyDescent="0.2">
      <c r="A27" s="1097"/>
      <c r="B27" s="1097"/>
      <c r="C27" s="1097"/>
      <c r="D27" s="1097"/>
      <c r="E27" s="1097"/>
      <c r="F27" s="1163"/>
      <c r="G27" s="625" t="s">
        <v>851</v>
      </c>
      <c r="H27" s="890">
        <v>80111621</v>
      </c>
      <c r="I27" s="626" t="s">
        <v>720</v>
      </c>
      <c r="J27" s="890">
        <v>30303</v>
      </c>
      <c r="K27" s="627" t="s">
        <v>611</v>
      </c>
      <c r="L27" s="628" t="s">
        <v>567</v>
      </c>
      <c r="M27" s="629" t="s">
        <v>567</v>
      </c>
      <c r="N27" s="630">
        <v>4</v>
      </c>
      <c r="O27" s="631">
        <v>1</v>
      </c>
      <c r="P27" s="631" t="s">
        <v>764</v>
      </c>
      <c r="Q27" s="631" t="s">
        <v>618</v>
      </c>
      <c r="R27" s="801"/>
      <c r="S27" s="801">
        <v>27555556</v>
      </c>
      <c r="T27" s="801"/>
      <c r="U27" s="801">
        <f t="shared" si="12"/>
        <v>27555556</v>
      </c>
      <c r="V27" s="688"/>
      <c r="W27" s="689"/>
      <c r="X27" s="689"/>
      <c r="Y27" s="689"/>
      <c r="Z27" s="690"/>
      <c r="AA27" s="689"/>
      <c r="AB27" s="689"/>
      <c r="AC27" s="673"/>
      <c r="AD27" s="673"/>
      <c r="AE27" s="673"/>
      <c r="AF27" s="636"/>
      <c r="AG27" s="636"/>
      <c r="AH27" s="636"/>
      <c r="AI27" s="636"/>
      <c r="AJ27" s="636"/>
      <c r="AK27" s="636"/>
      <c r="AL27" s="636"/>
      <c r="AM27" s="636"/>
      <c r="AN27" s="636"/>
      <c r="AO27" s="636">
        <v>7623613</v>
      </c>
      <c r="AP27" s="636">
        <v>7623613</v>
      </c>
      <c r="AQ27" s="636">
        <v>7623613</v>
      </c>
      <c r="AR27" s="673"/>
      <c r="AS27" s="674">
        <f t="shared" si="1"/>
        <v>22870839</v>
      </c>
      <c r="AT27" s="667" t="b">
        <f t="shared" si="2"/>
        <v>0</v>
      </c>
    </row>
    <row r="28" spans="1:46" ht="72" x14ac:dyDescent="0.2">
      <c r="A28" s="1097"/>
      <c r="B28" s="1097"/>
      <c r="C28" s="1097"/>
      <c r="D28" s="1097"/>
      <c r="E28" s="1097"/>
      <c r="F28" s="1163"/>
      <c r="G28" s="625" t="s">
        <v>808</v>
      </c>
      <c r="H28" s="890">
        <v>80111621</v>
      </c>
      <c r="I28" s="626" t="s">
        <v>720</v>
      </c>
      <c r="J28" s="890">
        <v>30303</v>
      </c>
      <c r="K28" s="627" t="s">
        <v>611</v>
      </c>
      <c r="L28" s="628" t="s">
        <v>567</v>
      </c>
      <c r="M28" s="629" t="s">
        <v>567</v>
      </c>
      <c r="N28" s="630">
        <v>5</v>
      </c>
      <c r="O28" s="631">
        <v>1</v>
      </c>
      <c r="P28" s="631" t="s">
        <v>764</v>
      </c>
      <c r="Q28" s="631" t="s">
        <v>618</v>
      </c>
      <c r="R28" s="801"/>
      <c r="S28" s="801">
        <v>64819360</v>
      </c>
      <c r="T28" s="801"/>
      <c r="U28" s="801">
        <f t="shared" si="12"/>
        <v>64819360</v>
      </c>
      <c r="V28" s="688"/>
      <c r="W28" s="689"/>
      <c r="X28" s="689"/>
      <c r="Y28" s="689"/>
      <c r="Z28" s="690"/>
      <c r="AA28" s="689"/>
      <c r="AB28" s="689"/>
      <c r="AC28" s="673"/>
      <c r="AD28" s="673"/>
      <c r="AE28" s="673"/>
      <c r="AF28" s="789"/>
      <c r="AG28" s="789"/>
      <c r="AH28" s="789"/>
      <c r="AI28" s="789"/>
      <c r="AJ28" s="789"/>
      <c r="AK28" s="789"/>
      <c r="AL28" s="789"/>
      <c r="AM28" s="789"/>
      <c r="AN28" s="789"/>
      <c r="AO28" s="789"/>
      <c r="AP28" s="789"/>
      <c r="AQ28" s="789"/>
      <c r="AR28" s="673"/>
      <c r="AS28" s="674"/>
    </row>
    <row r="29" spans="1:46" ht="36" x14ac:dyDescent="0.2">
      <c r="A29" s="1097"/>
      <c r="B29" s="1097"/>
      <c r="C29" s="1097"/>
      <c r="D29" s="1097"/>
      <c r="E29" s="1097"/>
      <c r="F29" s="1163"/>
      <c r="G29" s="625" t="s">
        <v>586</v>
      </c>
      <c r="H29" s="890">
        <v>80111621</v>
      </c>
      <c r="I29" s="626" t="s">
        <v>720</v>
      </c>
      <c r="J29" s="890">
        <v>30303</v>
      </c>
      <c r="K29" s="627" t="s">
        <v>611</v>
      </c>
      <c r="L29" s="628" t="s">
        <v>358</v>
      </c>
      <c r="M29" s="629" t="s">
        <v>358</v>
      </c>
      <c r="N29" s="630">
        <v>5</v>
      </c>
      <c r="O29" s="631">
        <v>1</v>
      </c>
      <c r="P29" s="631" t="s">
        <v>764</v>
      </c>
      <c r="Q29" s="631" t="s">
        <v>618</v>
      </c>
      <c r="R29" s="801">
        <v>41791680</v>
      </c>
      <c r="S29" s="801"/>
      <c r="T29" s="801"/>
      <c r="U29" s="801">
        <f t="shared" si="12"/>
        <v>41791680</v>
      </c>
      <c r="V29" s="688"/>
      <c r="W29" s="689"/>
      <c r="X29" s="689"/>
      <c r="Y29" s="689"/>
      <c r="Z29" s="690"/>
      <c r="AA29" s="689"/>
      <c r="AB29" s="689"/>
      <c r="AC29" s="673"/>
      <c r="AD29" s="673"/>
      <c r="AE29" s="673"/>
      <c r="AF29" s="789"/>
      <c r="AG29" s="789"/>
      <c r="AH29" s="789"/>
      <c r="AI29" s="789"/>
      <c r="AJ29" s="789"/>
      <c r="AK29" s="789"/>
      <c r="AL29" s="789"/>
      <c r="AM29" s="789"/>
      <c r="AN29" s="789"/>
      <c r="AO29" s="789"/>
      <c r="AP29" s="789"/>
      <c r="AQ29" s="789"/>
      <c r="AR29" s="673"/>
      <c r="AS29" s="674"/>
    </row>
    <row r="30" spans="1:46" ht="48" x14ac:dyDescent="0.2">
      <c r="A30" s="1097"/>
      <c r="B30" s="1097"/>
      <c r="C30" s="1097"/>
      <c r="D30" s="1097"/>
      <c r="E30" s="1097"/>
      <c r="F30" s="1163"/>
      <c r="G30" s="625" t="s">
        <v>768</v>
      </c>
      <c r="H30" s="890">
        <v>80111621</v>
      </c>
      <c r="I30" s="626" t="s">
        <v>720</v>
      </c>
      <c r="J30" s="890">
        <v>30303</v>
      </c>
      <c r="K30" s="627" t="s">
        <v>611</v>
      </c>
      <c r="L30" s="628" t="s">
        <v>358</v>
      </c>
      <c r="M30" s="629" t="s">
        <v>358</v>
      </c>
      <c r="N30" s="630">
        <v>4</v>
      </c>
      <c r="O30" s="631">
        <v>1</v>
      </c>
      <c r="P30" s="631" t="s">
        <v>764</v>
      </c>
      <c r="Q30" s="631" t="s">
        <v>618</v>
      </c>
      <c r="R30" s="801">
        <v>27555556</v>
      </c>
      <c r="S30" s="801"/>
      <c r="T30" s="801"/>
      <c r="U30" s="801">
        <f>+R30+S30+T30</f>
        <v>27555556</v>
      </c>
      <c r="V30" s="688"/>
      <c r="W30" s="689"/>
      <c r="X30" s="689"/>
      <c r="Y30" s="689"/>
      <c r="Z30" s="690"/>
      <c r="AA30" s="689"/>
      <c r="AB30" s="689"/>
      <c r="AC30" s="673"/>
      <c r="AD30" s="673"/>
      <c r="AE30" s="673"/>
      <c r="AF30" s="789"/>
      <c r="AG30" s="789"/>
      <c r="AH30" s="789"/>
      <c r="AI30" s="789"/>
      <c r="AJ30" s="789"/>
      <c r="AK30" s="789"/>
      <c r="AL30" s="789"/>
      <c r="AM30" s="789"/>
      <c r="AN30" s="789"/>
      <c r="AO30" s="789"/>
      <c r="AP30" s="789"/>
      <c r="AQ30" s="789"/>
      <c r="AR30" s="673"/>
      <c r="AS30" s="674"/>
    </row>
    <row r="31" spans="1:46" ht="48" x14ac:dyDescent="0.2">
      <c r="A31" s="1097"/>
      <c r="B31" s="1097"/>
      <c r="C31" s="1097"/>
      <c r="D31" s="1097"/>
      <c r="E31" s="1097"/>
      <c r="F31" s="1163"/>
      <c r="G31" s="625" t="s">
        <v>721</v>
      </c>
      <c r="H31" s="890">
        <v>80111621</v>
      </c>
      <c r="I31" s="626" t="s">
        <v>720</v>
      </c>
      <c r="J31" s="890">
        <v>30303</v>
      </c>
      <c r="K31" s="627" t="s">
        <v>611</v>
      </c>
      <c r="L31" s="628" t="s">
        <v>358</v>
      </c>
      <c r="M31" s="629" t="s">
        <v>358</v>
      </c>
      <c r="N31" s="630">
        <v>4</v>
      </c>
      <c r="O31" s="631">
        <v>1</v>
      </c>
      <c r="P31" s="631" t="s">
        <v>764</v>
      </c>
      <c r="Q31" s="631" t="s">
        <v>618</v>
      </c>
      <c r="R31" s="801">
        <v>27555556</v>
      </c>
      <c r="S31" s="801"/>
      <c r="T31" s="801"/>
      <c r="U31" s="801">
        <f t="shared" si="12"/>
        <v>27555556</v>
      </c>
      <c r="V31" s="688"/>
      <c r="W31" s="689"/>
      <c r="X31" s="689"/>
      <c r="Y31" s="689"/>
      <c r="Z31" s="690"/>
      <c r="AA31" s="689"/>
      <c r="AB31" s="689"/>
      <c r="AC31" s="673"/>
      <c r="AD31" s="673"/>
      <c r="AE31" s="673"/>
      <c r="AF31" s="789"/>
      <c r="AG31" s="789">
        <v>3836128</v>
      </c>
      <c r="AH31" s="789">
        <v>3836128</v>
      </c>
      <c r="AI31" s="789">
        <v>3836128</v>
      </c>
      <c r="AJ31" s="789">
        <v>3836128</v>
      </c>
      <c r="AK31" s="789">
        <v>3836128</v>
      </c>
      <c r="AL31" s="789"/>
      <c r="AM31" s="789"/>
      <c r="AN31" s="789"/>
      <c r="AO31" s="789"/>
      <c r="AP31" s="789"/>
      <c r="AQ31" s="789"/>
      <c r="AR31" s="673"/>
      <c r="AS31" s="674">
        <f t="shared" si="1"/>
        <v>19180640</v>
      </c>
      <c r="AT31" s="667" t="b">
        <f t="shared" si="2"/>
        <v>0</v>
      </c>
    </row>
    <row r="32" spans="1:46" ht="60" x14ac:dyDescent="0.2">
      <c r="A32" s="1097"/>
      <c r="B32" s="1097"/>
      <c r="C32" s="1097"/>
      <c r="D32" s="1097"/>
      <c r="E32" s="1097"/>
      <c r="F32" s="1163"/>
      <c r="G32" s="625" t="s">
        <v>769</v>
      </c>
      <c r="H32" s="890">
        <v>80111621</v>
      </c>
      <c r="I32" s="626" t="s">
        <v>720</v>
      </c>
      <c r="J32" s="890">
        <v>30303</v>
      </c>
      <c r="K32" s="627" t="s">
        <v>611</v>
      </c>
      <c r="L32" s="628" t="s">
        <v>569</v>
      </c>
      <c r="M32" s="629" t="s">
        <v>569</v>
      </c>
      <c r="N32" s="630">
        <v>3</v>
      </c>
      <c r="O32" s="631">
        <v>1</v>
      </c>
      <c r="P32" s="631" t="s">
        <v>764</v>
      </c>
      <c r="Q32" s="631" t="s">
        <v>618</v>
      </c>
      <c r="R32" s="801">
        <v>38118065</v>
      </c>
      <c r="S32" s="801"/>
      <c r="T32" s="801"/>
      <c r="U32" s="801">
        <f t="shared" si="12"/>
        <v>38118065</v>
      </c>
      <c r="V32" s="688"/>
      <c r="W32" s="689"/>
      <c r="X32" s="689"/>
      <c r="Y32" s="689"/>
      <c r="Z32" s="690"/>
      <c r="AA32" s="689"/>
      <c r="AB32" s="689"/>
      <c r="AC32" s="673"/>
      <c r="AD32" s="673"/>
      <c r="AE32" s="673"/>
      <c r="AF32" s="789"/>
      <c r="AG32" s="789"/>
      <c r="AH32" s="789"/>
      <c r="AI32" s="789"/>
      <c r="AJ32" s="789"/>
      <c r="AK32" s="789"/>
      <c r="AL32" s="789"/>
      <c r="AM32" s="789"/>
      <c r="AN32" s="789"/>
      <c r="AO32" s="789"/>
      <c r="AP32" s="789"/>
      <c r="AQ32" s="789"/>
      <c r="AR32" s="673"/>
      <c r="AS32" s="674"/>
    </row>
    <row r="33" spans="1:47" ht="36" x14ac:dyDescent="0.2">
      <c r="A33" s="1097"/>
      <c r="B33" s="1097"/>
      <c r="C33" s="1097"/>
      <c r="D33" s="1097"/>
      <c r="E33" s="1097"/>
      <c r="F33" s="1163"/>
      <c r="G33" s="625" t="s">
        <v>770</v>
      </c>
      <c r="H33" s="890">
        <v>80111601</v>
      </c>
      <c r="I33" s="626" t="s">
        <v>720</v>
      </c>
      <c r="J33" s="890">
        <v>30303</v>
      </c>
      <c r="K33" s="627" t="s">
        <v>611</v>
      </c>
      <c r="L33" s="628" t="s">
        <v>358</v>
      </c>
      <c r="M33" s="629" t="s">
        <v>358</v>
      </c>
      <c r="N33" s="630">
        <v>5</v>
      </c>
      <c r="O33" s="631">
        <v>1</v>
      </c>
      <c r="P33" s="631" t="s">
        <v>764</v>
      </c>
      <c r="Q33" s="631" t="s">
        <v>618</v>
      </c>
      <c r="R33" s="801">
        <v>19180640</v>
      </c>
      <c r="S33" s="801"/>
      <c r="T33" s="801"/>
      <c r="U33" s="801">
        <f t="shared" si="12"/>
        <v>19180640</v>
      </c>
      <c r="V33" s="688"/>
      <c r="W33" s="689"/>
      <c r="X33" s="689"/>
      <c r="Y33" s="689"/>
      <c r="Z33" s="690"/>
      <c r="AA33" s="689"/>
      <c r="AB33" s="689"/>
      <c r="AC33" s="673"/>
      <c r="AD33" s="673"/>
      <c r="AE33" s="673"/>
      <c r="AF33" s="789"/>
      <c r="AG33" s="789"/>
      <c r="AH33" s="789"/>
      <c r="AI33" s="789"/>
      <c r="AJ33" s="789"/>
      <c r="AK33" s="789"/>
      <c r="AL33" s="789"/>
      <c r="AM33" s="789"/>
      <c r="AN33" s="789"/>
      <c r="AO33" s="789"/>
      <c r="AP33" s="789"/>
      <c r="AQ33" s="789"/>
      <c r="AR33" s="673"/>
      <c r="AS33" s="674"/>
    </row>
    <row r="34" spans="1:47" ht="60.75" thickBot="1" x14ac:dyDescent="0.25">
      <c r="A34" s="1097"/>
      <c r="B34" s="1097"/>
      <c r="C34" s="1097"/>
      <c r="D34" s="1097"/>
      <c r="E34" s="1097"/>
      <c r="F34" s="1164"/>
      <c r="G34" s="625" t="s">
        <v>722</v>
      </c>
      <c r="H34" s="890">
        <v>80111621</v>
      </c>
      <c r="I34" s="626" t="s">
        <v>720</v>
      </c>
      <c r="J34" s="890">
        <v>30303</v>
      </c>
      <c r="K34" s="627" t="s">
        <v>611</v>
      </c>
      <c r="L34" s="628" t="s">
        <v>358</v>
      </c>
      <c r="M34" s="629" t="s">
        <v>358</v>
      </c>
      <c r="N34" s="630">
        <v>4</v>
      </c>
      <c r="O34" s="631">
        <v>1</v>
      </c>
      <c r="P34" s="631" t="s">
        <v>764</v>
      </c>
      <c r="Q34" s="631" t="s">
        <v>618</v>
      </c>
      <c r="R34" s="801">
        <v>26798503</v>
      </c>
      <c r="S34" s="801">
        <f>138097208-14355662-55644338</f>
        <v>68097208</v>
      </c>
      <c r="T34" s="801"/>
      <c r="U34" s="801">
        <f t="shared" si="12"/>
        <v>94895711</v>
      </c>
      <c r="V34" s="688"/>
      <c r="W34" s="689"/>
      <c r="X34" s="689"/>
      <c r="Y34" s="689"/>
      <c r="Z34" s="690"/>
      <c r="AA34" s="689"/>
      <c r="AB34" s="689"/>
      <c r="AC34" s="673"/>
      <c r="AD34" s="673"/>
      <c r="AE34" s="673"/>
      <c r="AF34" s="789"/>
      <c r="AG34" s="789"/>
      <c r="AH34" s="789"/>
      <c r="AI34" s="789"/>
      <c r="AJ34" s="789"/>
      <c r="AK34" s="789"/>
      <c r="AL34" s="789"/>
      <c r="AM34" s="789">
        <v>20932545</v>
      </c>
      <c r="AN34" s="789"/>
      <c r="AO34" s="789"/>
      <c r="AP34" s="789"/>
      <c r="AQ34" s="789"/>
      <c r="AR34" s="673"/>
      <c r="AS34" s="674">
        <f t="shared" si="1"/>
        <v>20932545</v>
      </c>
      <c r="AT34" s="667" t="b">
        <f t="shared" si="2"/>
        <v>0</v>
      </c>
    </row>
    <row r="35" spans="1:47" ht="12.75" thickBot="1" x14ac:dyDescent="0.25">
      <c r="A35" s="1097"/>
      <c r="B35" s="1097"/>
      <c r="C35" s="1097"/>
      <c r="D35" s="1097"/>
      <c r="E35" s="1097"/>
      <c r="F35" s="1155" t="s">
        <v>536</v>
      </c>
      <c r="G35" s="1155"/>
      <c r="H35" s="1155"/>
      <c r="I35" s="1155"/>
      <c r="J35" s="1155"/>
      <c r="K35" s="1155"/>
      <c r="L35" s="1155"/>
      <c r="M35" s="1155"/>
      <c r="N35" s="1155"/>
      <c r="O35" s="1155"/>
      <c r="P35" s="1155"/>
      <c r="Q35" s="773"/>
      <c r="R35" s="804">
        <f>SUM(R24:R34)</f>
        <v>200000000</v>
      </c>
      <c r="S35" s="804">
        <f t="shared" ref="S35:AS35" si="13">SUM(S24:S34)</f>
        <v>230000000</v>
      </c>
      <c r="T35" s="804">
        <f t="shared" si="13"/>
        <v>0</v>
      </c>
      <c r="U35" s="804">
        <f t="shared" si="13"/>
        <v>430000000</v>
      </c>
      <c r="V35" s="691">
        <f t="shared" si="13"/>
        <v>0</v>
      </c>
      <c r="W35" s="691">
        <f t="shared" si="13"/>
        <v>0</v>
      </c>
      <c r="X35" s="691">
        <f t="shared" si="13"/>
        <v>0</v>
      </c>
      <c r="Y35" s="691">
        <f t="shared" si="13"/>
        <v>0</v>
      </c>
      <c r="Z35" s="691">
        <f t="shared" si="13"/>
        <v>0</v>
      </c>
      <c r="AA35" s="691">
        <f t="shared" si="13"/>
        <v>0</v>
      </c>
      <c r="AB35" s="691">
        <f t="shared" si="13"/>
        <v>0</v>
      </c>
      <c r="AC35" s="691">
        <f t="shared" si="13"/>
        <v>0</v>
      </c>
      <c r="AD35" s="691">
        <f t="shared" si="13"/>
        <v>0</v>
      </c>
      <c r="AE35" s="691">
        <f t="shared" si="13"/>
        <v>0</v>
      </c>
      <c r="AF35" s="691">
        <f t="shared" si="13"/>
        <v>0</v>
      </c>
      <c r="AG35" s="691">
        <f t="shared" si="13"/>
        <v>3836128</v>
      </c>
      <c r="AH35" s="691">
        <f t="shared" si="13"/>
        <v>3836128</v>
      </c>
      <c r="AI35" s="691">
        <f t="shared" si="13"/>
        <v>3836128</v>
      </c>
      <c r="AJ35" s="691">
        <f t="shared" si="13"/>
        <v>3836128</v>
      </c>
      <c r="AK35" s="691">
        <f t="shared" si="13"/>
        <v>3836128</v>
      </c>
      <c r="AL35" s="691">
        <f t="shared" si="13"/>
        <v>0</v>
      </c>
      <c r="AM35" s="691">
        <f t="shared" si="13"/>
        <v>20932545</v>
      </c>
      <c r="AN35" s="691">
        <f t="shared" si="13"/>
        <v>27555556</v>
      </c>
      <c r="AO35" s="691">
        <f t="shared" si="13"/>
        <v>7623613</v>
      </c>
      <c r="AP35" s="691">
        <f t="shared" si="13"/>
        <v>35179169</v>
      </c>
      <c r="AQ35" s="691">
        <f t="shared" si="13"/>
        <v>47736797</v>
      </c>
      <c r="AR35" s="691">
        <f t="shared" si="13"/>
        <v>0</v>
      </c>
      <c r="AS35" s="691">
        <f t="shared" si="13"/>
        <v>158208320</v>
      </c>
      <c r="AT35" s="667" t="b">
        <f t="shared" si="2"/>
        <v>0</v>
      </c>
    </row>
    <row r="36" spans="1:47" ht="36" x14ac:dyDescent="0.2">
      <c r="A36" s="1097"/>
      <c r="B36" s="1097"/>
      <c r="C36" s="1097"/>
      <c r="D36" s="1097"/>
      <c r="E36" s="1097"/>
      <c r="F36" s="1165" t="s">
        <v>585</v>
      </c>
      <c r="G36" s="625" t="s">
        <v>817</v>
      </c>
      <c r="H36" s="890">
        <v>80111621</v>
      </c>
      <c r="I36" s="626" t="s">
        <v>720</v>
      </c>
      <c r="J36" s="890">
        <v>30303</v>
      </c>
      <c r="K36" s="627" t="s">
        <v>611</v>
      </c>
      <c r="L36" s="890" t="s">
        <v>567</v>
      </c>
      <c r="M36" s="890" t="s">
        <v>567</v>
      </c>
      <c r="N36" s="630">
        <v>5</v>
      </c>
      <c r="O36" s="631">
        <v>1</v>
      </c>
      <c r="P36" s="631" t="s">
        <v>764</v>
      </c>
      <c r="Q36" s="631" t="s">
        <v>618</v>
      </c>
      <c r="R36" s="805"/>
      <c r="S36" s="801">
        <v>41791680</v>
      </c>
      <c r="T36" s="805"/>
      <c r="U36" s="801">
        <f t="shared" ref="U36:U41" si="14">+R36+S36</f>
        <v>41791680</v>
      </c>
      <c r="V36" s="692"/>
      <c r="W36" s="693"/>
      <c r="X36" s="693"/>
      <c r="Y36" s="693"/>
      <c r="Z36" s="694"/>
      <c r="AA36" s="693"/>
      <c r="AB36" s="693"/>
      <c r="AC36" s="673"/>
      <c r="AD36" s="673"/>
      <c r="AE36" s="673"/>
      <c r="AF36" s="673"/>
      <c r="AG36" s="673"/>
      <c r="AH36" s="673"/>
      <c r="AI36" s="673"/>
      <c r="AJ36" s="673"/>
      <c r="AK36" s="673"/>
      <c r="AL36" s="673"/>
      <c r="AM36" s="673"/>
      <c r="AN36" s="673">
        <v>8358336</v>
      </c>
      <c r="AO36" s="673"/>
      <c r="AP36" s="673">
        <v>16716672</v>
      </c>
      <c r="AQ36" s="673">
        <v>16716672</v>
      </c>
      <c r="AR36" s="673">
        <v>0</v>
      </c>
      <c r="AS36" s="674">
        <f t="shared" si="1"/>
        <v>41791680</v>
      </c>
      <c r="AT36" s="667" t="b">
        <f t="shared" si="2"/>
        <v>1</v>
      </c>
    </row>
    <row r="37" spans="1:47" ht="36" x14ac:dyDescent="0.2">
      <c r="A37" s="1097"/>
      <c r="B37" s="1097"/>
      <c r="C37" s="1097"/>
      <c r="D37" s="1097"/>
      <c r="E37" s="1097"/>
      <c r="F37" s="1166"/>
      <c r="G37" s="645" t="s">
        <v>818</v>
      </c>
      <c r="H37" s="623">
        <v>80111601</v>
      </c>
      <c r="I37" s="626" t="s">
        <v>720</v>
      </c>
      <c r="J37" s="623">
        <v>30303</v>
      </c>
      <c r="K37" s="646" t="s">
        <v>611</v>
      </c>
      <c r="L37" s="623" t="s">
        <v>567</v>
      </c>
      <c r="M37" s="623" t="s">
        <v>567</v>
      </c>
      <c r="N37" s="632">
        <v>5</v>
      </c>
      <c r="O37" s="647">
        <v>1</v>
      </c>
      <c r="P37" s="631" t="s">
        <v>764</v>
      </c>
      <c r="Q37" s="631" t="s">
        <v>618</v>
      </c>
      <c r="R37" s="805"/>
      <c r="S37" s="801">
        <v>19180640</v>
      </c>
      <c r="T37" s="832"/>
      <c r="U37" s="801">
        <f t="shared" si="14"/>
        <v>19180640</v>
      </c>
      <c r="V37" s="692"/>
      <c r="W37" s="693"/>
      <c r="X37" s="693"/>
      <c r="Y37" s="693"/>
      <c r="Z37" s="694"/>
      <c r="AA37" s="693"/>
      <c r="AB37" s="693"/>
      <c r="AC37" s="673"/>
      <c r="AD37" s="673"/>
      <c r="AE37" s="673"/>
      <c r="AF37" s="673"/>
      <c r="AG37" s="673"/>
      <c r="AH37" s="673"/>
      <c r="AI37" s="673"/>
      <c r="AJ37" s="673"/>
      <c r="AK37" s="673"/>
      <c r="AL37" s="673"/>
      <c r="AM37" s="673"/>
      <c r="AN37" s="673"/>
      <c r="AO37" s="673"/>
      <c r="AP37" s="673"/>
      <c r="AQ37" s="673"/>
      <c r="AR37" s="673"/>
      <c r="AS37" s="674"/>
    </row>
    <row r="38" spans="1:47" ht="36.75" customHeight="1" x14ac:dyDescent="0.2">
      <c r="A38" s="1097"/>
      <c r="B38" s="1097"/>
      <c r="C38" s="1097"/>
      <c r="D38" s="1097"/>
      <c r="E38" s="1097"/>
      <c r="F38" s="1166"/>
      <c r="G38" s="645" t="s">
        <v>852</v>
      </c>
      <c r="H38" s="623">
        <v>80111621</v>
      </c>
      <c r="I38" s="626" t="s">
        <v>720</v>
      </c>
      <c r="J38" s="623">
        <v>30303</v>
      </c>
      <c r="K38" s="646" t="s">
        <v>611</v>
      </c>
      <c r="L38" s="623" t="s">
        <v>567</v>
      </c>
      <c r="M38" s="623" t="s">
        <v>567</v>
      </c>
      <c r="N38" s="632">
        <v>5</v>
      </c>
      <c r="O38" s="647">
        <v>1</v>
      </c>
      <c r="P38" s="631" t="s">
        <v>764</v>
      </c>
      <c r="Q38" s="631" t="s">
        <v>618</v>
      </c>
      <c r="R38" s="805"/>
      <c r="S38" s="801">
        <v>34444445</v>
      </c>
      <c r="T38" s="832"/>
      <c r="U38" s="801">
        <f t="shared" si="14"/>
        <v>34444445</v>
      </c>
      <c r="V38" s="692"/>
      <c r="W38" s="693"/>
      <c r="X38" s="693"/>
      <c r="Y38" s="693"/>
      <c r="Z38" s="694"/>
      <c r="AA38" s="693"/>
      <c r="AB38" s="693"/>
      <c r="AC38" s="673"/>
      <c r="AD38" s="673"/>
      <c r="AE38" s="673"/>
      <c r="AF38" s="673"/>
      <c r="AG38" s="673"/>
      <c r="AH38" s="673"/>
      <c r="AI38" s="673"/>
      <c r="AJ38" s="673"/>
      <c r="AK38" s="673"/>
      <c r="AL38" s="673"/>
      <c r="AM38" s="673"/>
      <c r="AN38" s="673"/>
      <c r="AO38" s="673"/>
      <c r="AP38" s="673"/>
      <c r="AQ38" s="673"/>
      <c r="AR38" s="673"/>
      <c r="AS38" s="674"/>
    </row>
    <row r="39" spans="1:47" ht="48" x14ac:dyDescent="0.2">
      <c r="A39" s="1097"/>
      <c r="B39" s="1097"/>
      <c r="C39" s="1097"/>
      <c r="D39" s="1097"/>
      <c r="E39" s="1097"/>
      <c r="F39" s="1166"/>
      <c r="G39" s="645" t="s">
        <v>853</v>
      </c>
      <c r="H39" s="623">
        <v>80111621</v>
      </c>
      <c r="I39" s="626" t="s">
        <v>720</v>
      </c>
      <c r="J39" s="623">
        <v>30303</v>
      </c>
      <c r="K39" s="646" t="s">
        <v>611</v>
      </c>
      <c r="L39" s="623" t="s">
        <v>567</v>
      </c>
      <c r="M39" s="623" t="s">
        <v>567</v>
      </c>
      <c r="N39" s="632">
        <v>5</v>
      </c>
      <c r="O39" s="647">
        <v>1</v>
      </c>
      <c r="P39" s="631" t="s">
        <v>764</v>
      </c>
      <c r="Q39" s="631" t="s">
        <v>618</v>
      </c>
      <c r="R39" s="805"/>
      <c r="S39" s="801">
        <v>34444445</v>
      </c>
      <c r="T39" s="832"/>
      <c r="U39" s="801">
        <f t="shared" si="14"/>
        <v>34444445</v>
      </c>
      <c r="V39" s="692"/>
      <c r="W39" s="693"/>
      <c r="X39" s="693"/>
      <c r="Y39" s="693"/>
      <c r="Z39" s="694"/>
      <c r="AA39" s="693"/>
      <c r="AB39" s="693"/>
      <c r="AC39" s="673"/>
      <c r="AD39" s="673"/>
      <c r="AE39" s="673"/>
      <c r="AF39" s="673"/>
      <c r="AG39" s="673"/>
      <c r="AH39" s="673"/>
      <c r="AI39" s="673"/>
      <c r="AJ39" s="673"/>
      <c r="AK39" s="673"/>
      <c r="AL39" s="673"/>
      <c r="AM39" s="673"/>
      <c r="AN39" s="673"/>
      <c r="AO39" s="673"/>
      <c r="AP39" s="673"/>
      <c r="AQ39" s="673"/>
      <c r="AR39" s="673"/>
      <c r="AS39" s="674"/>
    </row>
    <row r="40" spans="1:47" ht="36" x14ac:dyDescent="0.2">
      <c r="A40" s="1097"/>
      <c r="B40" s="1097"/>
      <c r="C40" s="1097"/>
      <c r="D40" s="1097"/>
      <c r="E40" s="1097"/>
      <c r="F40" s="1166"/>
      <c r="G40" s="645" t="s">
        <v>854</v>
      </c>
      <c r="H40" s="623">
        <v>80111621</v>
      </c>
      <c r="I40" s="626" t="s">
        <v>720</v>
      </c>
      <c r="J40" s="623">
        <v>30303</v>
      </c>
      <c r="K40" s="646" t="s">
        <v>611</v>
      </c>
      <c r="L40" s="623" t="s">
        <v>567</v>
      </c>
      <c r="M40" s="623" t="s">
        <v>567</v>
      </c>
      <c r="N40" s="632">
        <v>4</v>
      </c>
      <c r="O40" s="647">
        <v>1</v>
      </c>
      <c r="P40" s="631" t="s">
        <v>764</v>
      </c>
      <c r="Q40" s="631" t="s">
        <v>618</v>
      </c>
      <c r="R40" s="805"/>
      <c r="S40" s="801">
        <v>27555556</v>
      </c>
      <c r="T40" s="832"/>
      <c r="U40" s="801">
        <f t="shared" si="14"/>
        <v>27555556</v>
      </c>
      <c r="V40" s="692"/>
      <c r="W40" s="693"/>
      <c r="X40" s="693"/>
      <c r="Y40" s="693"/>
      <c r="Z40" s="694"/>
      <c r="AA40" s="693"/>
      <c r="AB40" s="693"/>
      <c r="AC40" s="673"/>
      <c r="AD40" s="673"/>
      <c r="AE40" s="673"/>
      <c r="AF40" s="673"/>
      <c r="AG40" s="673"/>
      <c r="AH40" s="673"/>
      <c r="AI40" s="673"/>
      <c r="AJ40" s="673"/>
      <c r="AK40" s="673"/>
      <c r="AL40" s="673"/>
      <c r="AM40" s="673"/>
      <c r="AN40" s="673"/>
      <c r="AO40" s="673"/>
      <c r="AP40" s="673"/>
      <c r="AQ40" s="673"/>
      <c r="AR40" s="673"/>
      <c r="AS40" s="674"/>
    </row>
    <row r="41" spans="1:47" ht="48.75" thickBot="1" x14ac:dyDescent="0.25">
      <c r="A41" s="1097"/>
      <c r="B41" s="1097"/>
      <c r="C41" s="1097"/>
      <c r="D41" s="1097"/>
      <c r="E41" s="1097"/>
      <c r="F41" s="1167"/>
      <c r="G41" s="645" t="s">
        <v>771</v>
      </c>
      <c r="H41" s="623">
        <v>80111621</v>
      </c>
      <c r="I41" s="626" t="s">
        <v>720</v>
      </c>
      <c r="J41" s="623">
        <v>30303</v>
      </c>
      <c r="K41" s="646" t="s">
        <v>611</v>
      </c>
      <c r="L41" s="623" t="s">
        <v>567</v>
      </c>
      <c r="M41" s="623" t="s">
        <v>567</v>
      </c>
      <c r="N41" s="632">
        <v>5</v>
      </c>
      <c r="O41" s="647">
        <v>1</v>
      </c>
      <c r="P41" s="631" t="s">
        <v>764</v>
      </c>
      <c r="Q41" s="631" t="s">
        <v>618</v>
      </c>
      <c r="R41" s="805"/>
      <c r="S41" s="801">
        <f>156938896+55644338</f>
        <v>212583234</v>
      </c>
      <c r="T41" s="832"/>
      <c r="U41" s="801">
        <f t="shared" si="14"/>
        <v>212583234</v>
      </c>
      <c r="V41" s="692"/>
      <c r="W41" s="693"/>
      <c r="X41" s="693"/>
      <c r="Y41" s="693"/>
      <c r="Z41" s="694"/>
      <c r="AA41" s="693"/>
      <c r="AB41" s="693"/>
      <c r="AC41" s="673"/>
      <c r="AD41" s="673"/>
      <c r="AE41" s="673"/>
      <c r="AF41" s="673"/>
      <c r="AG41" s="673"/>
      <c r="AH41" s="673"/>
      <c r="AI41" s="673"/>
      <c r="AJ41" s="673"/>
      <c r="AK41" s="673"/>
      <c r="AL41" s="673"/>
      <c r="AM41" s="673"/>
      <c r="AN41" s="673"/>
      <c r="AO41" s="673"/>
      <c r="AP41" s="673"/>
      <c r="AQ41" s="673"/>
      <c r="AR41" s="673"/>
      <c r="AS41" s="674"/>
      <c r="AU41" s="853"/>
    </row>
    <row r="42" spans="1:47" ht="12.75" thickBot="1" x14ac:dyDescent="0.25">
      <c r="A42" s="1097"/>
      <c r="B42" s="1097"/>
      <c r="C42" s="1097"/>
      <c r="D42" s="1097"/>
      <c r="E42" s="1097"/>
      <c r="F42" s="899"/>
      <c r="G42" s="899"/>
      <c r="H42" s="899"/>
      <c r="I42" s="899"/>
      <c r="J42" s="899"/>
      <c r="K42" s="899"/>
      <c r="L42" s="899"/>
      <c r="M42" s="899"/>
      <c r="N42" s="899"/>
      <c r="O42" s="899"/>
      <c r="P42" s="899"/>
      <c r="Q42" s="773"/>
      <c r="R42" s="804">
        <f>SUM(R36:R41)</f>
        <v>0</v>
      </c>
      <c r="S42" s="804">
        <f t="shared" ref="S42:U42" si="15">SUM(S36:S41)</f>
        <v>370000000</v>
      </c>
      <c r="T42" s="804">
        <f t="shared" si="15"/>
        <v>0</v>
      </c>
      <c r="U42" s="804">
        <f t="shared" si="15"/>
        <v>370000000</v>
      </c>
      <c r="V42" s="691">
        <f t="shared" ref="V42:AS42" si="16">SUM(V36)</f>
        <v>0</v>
      </c>
      <c r="W42" s="691">
        <f t="shared" si="16"/>
        <v>0</v>
      </c>
      <c r="X42" s="691">
        <f t="shared" si="16"/>
        <v>0</v>
      </c>
      <c r="Y42" s="691">
        <f t="shared" si="16"/>
        <v>0</v>
      </c>
      <c r="Z42" s="691">
        <f t="shared" si="16"/>
        <v>0</v>
      </c>
      <c r="AA42" s="691">
        <f t="shared" si="16"/>
        <v>0</v>
      </c>
      <c r="AB42" s="691">
        <f t="shared" si="16"/>
        <v>0</v>
      </c>
      <c r="AC42" s="691">
        <f t="shared" si="16"/>
        <v>0</v>
      </c>
      <c r="AD42" s="691">
        <f t="shared" si="16"/>
        <v>0</v>
      </c>
      <c r="AE42" s="691">
        <f t="shared" si="16"/>
        <v>0</v>
      </c>
      <c r="AF42" s="691">
        <f t="shared" si="16"/>
        <v>0</v>
      </c>
      <c r="AG42" s="691">
        <f t="shared" si="16"/>
        <v>0</v>
      </c>
      <c r="AH42" s="691">
        <f t="shared" si="16"/>
        <v>0</v>
      </c>
      <c r="AI42" s="691">
        <f t="shared" si="16"/>
        <v>0</v>
      </c>
      <c r="AJ42" s="691">
        <f t="shared" si="16"/>
        <v>0</v>
      </c>
      <c r="AK42" s="691">
        <f t="shared" si="16"/>
        <v>0</v>
      </c>
      <c r="AL42" s="691">
        <f t="shared" si="16"/>
        <v>0</v>
      </c>
      <c r="AM42" s="691">
        <f t="shared" si="16"/>
        <v>0</v>
      </c>
      <c r="AN42" s="691">
        <f t="shared" si="16"/>
        <v>8358336</v>
      </c>
      <c r="AO42" s="691">
        <f t="shared" si="16"/>
        <v>0</v>
      </c>
      <c r="AP42" s="691">
        <f t="shared" si="16"/>
        <v>16716672</v>
      </c>
      <c r="AQ42" s="691">
        <f t="shared" si="16"/>
        <v>16716672</v>
      </c>
      <c r="AR42" s="691">
        <f t="shared" si="16"/>
        <v>0</v>
      </c>
      <c r="AS42" s="691">
        <f t="shared" si="16"/>
        <v>41791680</v>
      </c>
      <c r="AT42" s="667" t="b">
        <f t="shared" si="2"/>
        <v>0</v>
      </c>
    </row>
    <row r="43" spans="1:47" ht="36" x14ac:dyDescent="0.2">
      <c r="A43" s="1097"/>
      <c r="B43" s="1097"/>
      <c r="C43" s="1097"/>
      <c r="D43" s="1097"/>
      <c r="E43" s="1097"/>
      <c r="F43" s="1112" t="s">
        <v>583</v>
      </c>
      <c r="G43" s="625" t="s">
        <v>855</v>
      </c>
      <c r="H43" s="890">
        <v>80111621</v>
      </c>
      <c r="I43" s="626" t="s">
        <v>723</v>
      </c>
      <c r="J43" s="890">
        <v>30303</v>
      </c>
      <c r="K43" s="627" t="s">
        <v>613</v>
      </c>
      <c r="L43" s="628" t="s">
        <v>567</v>
      </c>
      <c r="M43" s="629" t="s">
        <v>577</v>
      </c>
      <c r="N43" s="630">
        <v>10</v>
      </c>
      <c r="O43" s="631">
        <v>1</v>
      </c>
      <c r="P43" s="631" t="s">
        <v>764</v>
      </c>
      <c r="Q43" s="631" t="s">
        <v>618</v>
      </c>
      <c r="R43" s="801">
        <v>69750000</v>
      </c>
      <c r="S43" s="805"/>
      <c r="T43" s="805"/>
      <c r="U43" s="801">
        <f t="shared" ref="U43:U44" si="17">+R43+S43</f>
        <v>69750000</v>
      </c>
      <c r="V43" s="688"/>
      <c r="W43" s="689"/>
      <c r="X43" s="689"/>
      <c r="Y43" s="689"/>
      <c r="Z43" s="690"/>
      <c r="AA43" s="695"/>
      <c r="AB43" s="695"/>
      <c r="AC43" s="673"/>
      <c r="AD43" s="673"/>
      <c r="AE43" s="673"/>
      <c r="AF43" s="635">
        <v>0</v>
      </c>
      <c r="AG43" s="635">
        <v>6975000</v>
      </c>
      <c r="AH43" s="635">
        <v>6975000</v>
      </c>
      <c r="AI43" s="635">
        <v>6975000</v>
      </c>
      <c r="AJ43" s="635">
        <v>6975000</v>
      </c>
      <c r="AK43" s="635">
        <v>6975000</v>
      </c>
      <c r="AL43" s="635">
        <v>6975000</v>
      </c>
      <c r="AM43" s="635">
        <v>6975000</v>
      </c>
      <c r="AN43" s="635">
        <v>6975000</v>
      </c>
      <c r="AO43" s="635">
        <v>6975000</v>
      </c>
      <c r="AP43" s="635">
        <v>6975000</v>
      </c>
      <c r="AQ43" s="673"/>
      <c r="AR43" s="673"/>
      <c r="AS43" s="674">
        <f t="shared" si="1"/>
        <v>69750000</v>
      </c>
      <c r="AT43" s="667" t="b">
        <f t="shared" si="2"/>
        <v>1</v>
      </c>
    </row>
    <row r="44" spans="1:47" ht="36.75" thickBot="1" x14ac:dyDescent="0.25">
      <c r="A44" s="1097"/>
      <c r="B44" s="1097"/>
      <c r="C44" s="1097"/>
      <c r="D44" s="1097"/>
      <c r="E44" s="1097"/>
      <c r="F44" s="1112"/>
      <c r="G44" s="625" t="s">
        <v>584</v>
      </c>
      <c r="H44" s="890">
        <v>80111621</v>
      </c>
      <c r="I44" s="626" t="s">
        <v>723</v>
      </c>
      <c r="J44" s="890">
        <v>30303</v>
      </c>
      <c r="K44" s="627" t="s">
        <v>613</v>
      </c>
      <c r="L44" s="628" t="s">
        <v>567</v>
      </c>
      <c r="M44" s="629" t="s">
        <v>577</v>
      </c>
      <c r="N44" s="630">
        <v>9</v>
      </c>
      <c r="O44" s="631">
        <v>1</v>
      </c>
      <c r="P44" s="631" t="s">
        <v>764</v>
      </c>
      <c r="Q44" s="631" t="s">
        <v>618</v>
      </c>
      <c r="R44" s="801">
        <v>130250000</v>
      </c>
      <c r="S44" s="805"/>
      <c r="T44" s="805"/>
      <c r="U44" s="801">
        <f t="shared" si="17"/>
        <v>130250000</v>
      </c>
      <c r="V44" s="688"/>
      <c r="W44" s="689"/>
      <c r="X44" s="689"/>
      <c r="Y44" s="689"/>
      <c r="Z44" s="690"/>
      <c r="AA44" s="695"/>
      <c r="AB44" s="695"/>
      <c r="AC44" s="673"/>
      <c r="AD44" s="673"/>
      <c r="AE44" s="673"/>
      <c r="AF44" s="789"/>
      <c r="AG44" s="789">
        <v>32562500</v>
      </c>
      <c r="AH44" s="789"/>
      <c r="AI44" s="789">
        <v>32562500</v>
      </c>
      <c r="AJ44" s="789"/>
      <c r="AK44" s="789">
        <v>32562500</v>
      </c>
      <c r="AL44" s="789"/>
      <c r="AM44" s="789">
        <v>32562500</v>
      </c>
      <c r="AN44" s="789"/>
      <c r="AO44" s="789"/>
      <c r="AP44" s="789"/>
      <c r="AQ44" s="673"/>
      <c r="AR44" s="673"/>
      <c r="AS44" s="674">
        <f t="shared" si="1"/>
        <v>130250000</v>
      </c>
      <c r="AT44" s="667" t="b">
        <f t="shared" si="2"/>
        <v>1</v>
      </c>
    </row>
    <row r="45" spans="1:47" ht="12.75" thickBot="1" x14ac:dyDescent="0.25">
      <c r="A45" s="1097"/>
      <c r="B45" s="1097"/>
      <c r="C45" s="1097"/>
      <c r="D45" s="1097"/>
      <c r="E45" s="1097"/>
      <c r="F45" s="1155" t="s">
        <v>536</v>
      </c>
      <c r="G45" s="1155"/>
      <c r="H45" s="1155"/>
      <c r="I45" s="1155"/>
      <c r="J45" s="1155"/>
      <c r="K45" s="1155"/>
      <c r="L45" s="1155"/>
      <c r="M45" s="1155"/>
      <c r="N45" s="1155"/>
      <c r="O45" s="1155"/>
      <c r="P45" s="1155"/>
      <c r="Q45" s="773"/>
      <c r="R45" s="806">
        <f>SUM(R43:R44)</f>
        <v>200000000</v>
      </c>
      <c r="S45" s="806">
        <f t="shared" ref="S45:AT45" si="18">SUM(S43:S44)</f>
        <v>0</v>
      </c>
      <c r="T45" s="806">
        <f t="shared" si="18"/>
        <v>0</v>
      </c>
      <c r="U45" s="806">
        <f t="shared" si="18"/>
        <v>200000000</v>
      </c>
      <c r="V45" s="806">
        <f t="shared" si="18"/>
        <v>0</v>
      </c>
      <c r="W45" s="806">
        <f t="shared" si="18"/>
        <v>0</v>
      </c>
      <c r="X45" s="806">
        <f t="shared" si="18"/>
        <v>0</v>
      </c>
      <c r="Y45" s="806">
        <f t="shared" si="18"/>
        <v>0</v>
      </c>
      <c r="Z45" s="806">
        <f t="shared" si="18"/>
        <v>0</v>
      </c>
      <c r="AA45" s="806">
        <f t="shared" si="18"/>
        <v>0</v>
      </c>
      <c r="AB45" s="806">
        <f t="shared" si="18"/>
        <v>0</v>
      </c>
      <c r="AC45" s="806">
        <f t="shared" si="18"/>
        <v>0</v>
      </c>
      <c r="AD45" s="806">
        <f t="shared" si="18"/>
        <v>0</v>
      </c>
      <c r="AE45" s="806">
        <f t="shared" si="18"/>
        <v>0</v>
      </c>
      <c r="AF45" s="806">
        <f t="shared" si="18"/>
        <v>0</v>
      </c>
      <c r="AG45" s="806">
        <f t="shared" si="18"/>
        <v>39537500</v>
      </c>
      <c r="AH45" s="806">
        <f t="shared" si="18"/>
        <v>6975000</v>
      </c>
      <c r="AI45" s="806">
        <f t="shared" si="18"/>
        <v>39537500</v>
      </c>
      <c r="AJ45" s="806">
        <f t="shared" si="18"/>
        <v>6975000</v>
      </c>
      <c r="AK45" s="806">
        <f t="shared" si="18"/>
        <v>39537500</v>
      </c>
      <c r="AL45" s="806">
        <f t="shared" si="18"/>
        <v>6975000</v>
      </c>
      <c r="AM45" s="806">
        <f t="shared" si="18"/>
        <v>39537500</v>
      </c>
      <c r="AN45" s="806">
        <f t="shared" si="18"/>
        <v>6975000</v>
      </c>
      <c r="AO45" s="806">
        <f t="shared" si="18"/>
        <v>6975000</v>
      </c>
      <c r="AP45" s="806">
        <f t="shared" si="18"/>
        <v>6975000</v>
      </c>
      <c r="AQ45" s="806">
        <f t="shared" si="18"/>
        <v>0</v>
      </c>
      <c r="AR45" s="806">
        <f t="shared" si="18"/>
        <v>0</v>
      </c>
      <c r="AS45" s="806">
        <f t="shared" si="18"/>
        <v>200000000</v>
      </c>
      <c r="AT45" s="806">
        <f t="shared" si="18"/>
        <v>0</v>
      </c>
    </row>
    <row r="46" spans="1:47" ht="12.75" thickBot="1" x14ac:dyDescent="0.25">
      <c r="A46" s="1097"/>
      <c r="B46" s="1097"/>
      <c r="C46" s="1097"/>
      <c r="D46" s="1097"/>
      <c r="E46" s="889"/>
      <c r="F46" s="1156" t="s">
        <v>537</v>
      </c>
      <c r="G46" s="1157"/>
      <c r="H46" s="1157"/>
      <c r="I46" s="1157"/>
      <c r="J46" s="1157"/>
      <c r="K46" s="1157"/>
      <c r="L46" s="1157"/>
      <c r="M46" s="1157"/>
      <c r="N46" s="1157"/>
      <c r="O46" s="1157"/>
      <c r="P46" s="1157"/>
      <c r="Q46" s="901"/>
      <c r="R46" s="807">
        <f>+R35+R42+R45</f>
        <v>400000000</v>
      </c>
      <c r="S46" s="807">
        <f t="shared" ref="S46:U46" si="19">+S35+S42+S45</f>
        <v>600000000</v>
      </c>
      <c r="T46" s="807">
        <f t="shared" si="19"/>
        <v>0</v>
      </c>
      <c r="U46" s="807">
        <f t="shared" si="19"/>
        <v>1000000000</v>
      </c>
      <c r="V46" s="696">
        <f t="shared" ref="V46:AS46" si="20">+V45+V42+V35</f>
        <v>0</v>
      </c>
      <c r="W46" s="696">
        <f t="shared" si="20"/>
        <v>0</v>
      </c>
      <c r="X46" s="696">
        <f t="shared" si="20"/>
        <v>0</v>
      </c>
      <c r="Y46" s="696">
        <f t="shared" si="20"/>
        <v>0</v>
      </c>
      <c r="Z46" s="696">
        <f t="shared" si="20"/>
        <v>0</v>
      </c>
      <c r="AA46" s="696">
        <f t="shared" si="20"/>
        <v>0</v>
      </c>
      <c r="AB46" s="696">
        <f t="shared" si="20"/>
        <v>0</v>
      </c>
      <c r="AC46" s="696">
        <f t="shared" si="20"/>
        <v>0</v>
      </c>
      <c r="AD46" s="696">
        <f t="shared" si="20"/>
        <v>0</v>
      </c>
      <c r="AE46" s="696">
        <f t="shared" si="20"/>
        <v>0</v>
      </c>
      <c r="AF46" s="696">
        <f t="shared" si="20"/>
        <v>0</v>
      </c>
      <c r="AG46" s="696">
        <f t="shared" si="20"/>
        <v>43373628</v>
      </c>
      <c r="AH46" s="696">
        <f t="shared" si="20"/>
        <v>10811128</v>
      </c>
      <c r="AI46" s="696">
        <f t="shared" si="20"/>
        <v>43373628</v>
      </c>
      <c r="AJ46" s="696">
        <f t="shared" si="20"/>
        <v>10811128</v>
      </c>
      <c r="AK46" s="696">
        <f t="shared" si="20"/>
        <v>43373628</v>
      </c>
      <c r="AL46" s="696">
        <f t="shared" si="20"/>
        <v>6975000</v>
      </c>
      <c r="AM46" s="696">
        <f t="shared" si="20"/>
        <v>60470045</v>
      </c>
      <c r="AN46" s="696">
        <f t="shared" si="20"/>
        <v>42888892</v>
      </c>
      <c r="AO46" s="696">
        <f t="shared" si="20"/>
        <v>14598613</v>
      </c>
      <c r="AP46" s="696">
        <f t="shared" si="20"/>
        <v>58870841</v>
      </c>
      <c r="AQ46" s="696">
        <f t="shared" si="20"/>
        <v>64453469</v>
      </c>
      <c r="AR46" s="696">
        <f t="shared" si="20"/>
        <v>0</v>
      </c>
      <c r="AS46" s="696">
        <f t="shared" si="20"/>
        <v>400000000</v>
      </c>
      <c r="AT46" s="667" t="b">
        <f t="shared" si="2"/>
        <v>0</v>
      </c>
    </row>
    <row r="47" spans="1:47" ht="48" x14ac:dyDescent="0.2">
      <c r="A47" s="1097" t="str">
        <f>+A24</f>
        <v>115 Fortalecimiento Institucional desde la Gestión Pedagógica</v>
      </c>
      <c r="B47" s="1097" t="str">
        <f t="shared" ref="B47:C47" si="21">+B24</f>
        <v>Código 383 
Un sistema de seguimiento a la Política Educativa Distrital en los contestos Escolares Ajustado e Implementado</v>
      </c>
      <c r="C47" s="1097" t="str">
        <f t="shared" si="21"/>
        <v>Componente No.1 "Sistema de Seguimiento a la política educativa distrital en los contextos escolares."</v>
      </c>
      <c r="D47" s="1097" t="s">
        <v>510</v>
      </c>
      <c r="E47" s="1097" t="s">
        <v>510</v>
      </c>
      <c r="F47" s="1158" t="s">
        <v>561</v>
      </c>
      <c r="G47" s="914" t="s">
        <v>588</v>
      </c>
      <c r="H47" s="890">
        <v>82111901</v>
      </c>
      <c r="I47" s="626" t="s">
        <v>718</v>
      </c>
      <c r="J47" s="890">
        <v>30303</v>
      </c>
      <c r="K47" s="627" t="s">
        <v>612</v>
      </c>
      <c r="L47" s="648" t="s">
        <v>567</v>
      </c>
      <c r="M47" s="648" t="s">
        <v>567</v>
      </c>
      <c r="N47" s="649">
        <v>350</v>
      </c>
      <c r="O47" s="631">
        <v>0</v>
      </c>
      <c r="P47" s="631" t="s">
        <v>764</v>
      </c>
      <c r="Q47" s="631" t="s">
        <v>618</v>
      </c>
      <c r="R47" s="801">
        <v>33477650</v>
      </c>
      <c r="S47" s="801"/>
      <c r="T47" s="801"/>
      <c r="U47" s="801">
        <f t="shared" ref="U47:U57" si="22">+R47+S47</f>
        <v>33477650</v>
      </c>
      <c r="V47" s="697"/>
      <c r="W47" s="698"/>
      <c r="X47" s="699"/>
      <c r="Y47" s="700"/>
      <c r="Z47" s="701"/>
      <c r="AA47" s="702"/>
      <c r="AB47" s="700"/>
      <c r="AC47" s="673"/>
      <c r="AD47" s="673"/>
      <c r="AE47" s="673"/>
      <c r="AF47" s="673"/>
      <c r="AG47" s="673">
        <v>3059368</v>
      </c>
      <c r="AH47" s="673">
        <v>3059368</v>
      </c>
      <c r="AI47" s="673">
        <v>3059368</v>
      </c>
      <c r="AJ47" s="673">
        <v>3059368</v>
      </c>
      <c r="AK47" s="673">
        <v>3059368</v>
      </c>
      <c r="AL47" s="673">
        <v>3059368</v>
      </c>
      <c r="AM47" s="673">
        <v>3059368</v>
      </c>
      <c r="AN47" s="673">
        <v>3059368</v>
      </c>
      <c r="AO47" s="673">
        <v>3059368</v>
      </c>
      <c r="AP47" s="673">
        <v>3059368</v>
      </c>
      <c r="AQ47" s="673">
        <v>4589052</v>
      </c>
      <c r="AR47" s="673"/>
      <c r="AS47" s="674">
        <f t="shared" si="1"/>
        <v>35182732</v>
      </c>
      <c r="AT47" s="667" t="b">
        <f t="shared" si="2"/>
        <v>0</v>
      </c>
    </row>
    <row r="48" spans="1:47" ht="36" x14ac:dyDescent="0.2">
      <c r="A48" s="1097"/>
      <c r="B48" s="1097"/>
      <c r="C48" s="1097"/>
      <c r="D48" s="1097"/>
      <c r="E48" s="1097"/>
      <c r="F48" s="1159"/>
      <c r="G48" s="625" t="s">
        <v>856</v>
      </c>
      <c r="H48" s="890">
        <v>82141505</v>
      </c>
      <c r="I48" s="626" t="s">
        <v>718</v>
      </c>
      <c r="J48" s="890">
        <v>30303</v>
      </c>
      <c r="K48" s="627" t="s">
        <v>612</v>
      </c>
      <c r="L48" s="648" t="s">
        <v>567</v>
      </c>
      <c r="M48" s="648" t="s">
        <v>567</v>
      </c>
      <c r="N48" s="649">
        <v>350</v>
      </c>
      <c r="O48" s="631">
        <v>0</v>
      </c>
      <c r="P48" s="631" t="s">
        <v>764</v>
      </c>
      <c r="Q48" s="631" t="s">
        <v>618</v>
      </c>
      <c r="R48" s="801">
        <v>24325950</v>
      </c>
      <c r="S48" s="801"/>
      <c r="T48" s="801"/>
      <c r="U48" s="801">
        <f t="shared" si="22"/>
        <v>24325950</v>
      </c>
      <c r="V48" s="697"/>
      <c r="W48" s="698"/>
      <c r="X48" s="699"/>
      <c r="Y48" s="700"/>
      <c r="Z48" s="701"/>
      <c r="AA48" s="702"/>
      <c r="AB48" s="700"/>
      <c r="AC48" s="673"/>
      <c r="AD48" s="673"/>
      <c r="AE48" s="673"/>
      <c r="AF48" s="673"/>
      <c r="AG48" s="673">
        <v>2115307</v>
      </c>
      <c r="AH48" s="673">
        <v>2115307</v>
      </c>
      <c r="AI48" s="673">
        <v>2115307</v>
      </c>
      <c r="AJ48" s="673">
        <v>2115307</v>
      </c>
      <c r="AK48" s="673">
        <v>2115307</v>
      </c>
      <c r="AL48" s="673">
        <v>2115307</v>
      </c>
      <c r="AM48" s="673">
        <v>2115307</v>
      </c>
      <c r="AN48" s="673">
        <v>2115307</v>
      </c>
      <c r="AO48" s="673">
        <v>2115307</v>
      </c>
      <c r="AP48" s="673">
        <v>2115307</v>
      </c>
      <c r="AQ48" s="673">
        <v>3172960</v>
      </c>
      <c r="AR48" s="673"/>
      <c r="AS48" s="674">
        <f t="shared" si="1"/>
        <v>24326030</v>
      </c>
      <c r="AT48" s="667" t="b">
        <f t="shared" si="2"/>
        <v>0</v>
      </c>
    </row>
    <row r="49" spans="1:46" ht="48" x14ac:dyDescent="0.2">
      <c r="A49" s="1097"/>
      <c r="B49" s="1097"/>
      <c r="C49" s="1097"/>
      <c r="D49" s="1097"/>
      <c r="E49" s="1097"/>
      <c r="F49" s="1159"/>
      <c r="G49" s="625" t="s">
        <v>590</v>
      </c>
      <c r="H49" s="890">
        <v>80161500</v>
      </c>
      <c r="I49" s="650" t="s">
        <v>724</v>
      </c>
      <c r="J49" s="890">
        <v>30303</v>
      </c>
      <c r="K49" s="627" t="s">
        <v>616</v>
      </c>
      <c r="L49" s="648" t="s">
        <v>567</v>
      </c>
      <c r="M49" s="648" t="s">
        <v>567</v>
      </c>
      <c r="N49" s="649">
        <v>350</v>
      </c>
      <c r="O49" s="631">
        <v>0</v>
      </c>
      <c r="P49" s="631" t="s">
        <v>764</v>
      </c>
      <c r="Q49" s="631" t="s">
        <v>618</v>
      </c>
      <c r="R49" s="801">
        <v>35045100</v>
      </c>
      <c r="S49" s="801"/>
      <c r="T49" s="801"/>
      <c r="U49" s="801">
        <f t="shared" si="22"/>
        <v>35045100</v>
      </c>
      <c r="V49" s="697"/>
      <c r="W49" s="698"/>
      <c r="X49" s="699"/>
      <c r="Y49" s="700"/>
      <c r="Z49" s="701"/>
      <c r="AA49" s="702"/>
      <c r="AB49" s="700"/>
      <c r="AC49" s="673"/>
      <c r="AD49" s="673"/>
      <c r="AE49" s="673"/>
      <c r="AF49" s="673"/>
      <c r="AG49" s="673">
        <v>3047401</v>
      </c>
      <c r="AH49" s="673">
        <v>3047401</v>
      </c>
      <c r="AI49" s="673">
        <v>3047401</v>
      </c>
      <c r="AJ49" s="673">
        <v>3047401</v>
      </c>
      <c r="AK49" s="673">
        <v>3047401</v>
      </c>
      <c r="AL49" s="673">
        <v>3047401</v>
      </c>
      <c r="AM49" s="673">
        <v>3047401</v>
      </c>
      <c r="AN49" s="673">
        <v>3047401</v>
      </c>
      <c r="AO49" s="673">
        <v>3047401</v>
      </c>
      <c r="AP49" s="673">
        <v>3047401</v>
      </c>
      <c r="AQ49" s="673">
        <v>4571098</v>
      </c>
      <c r="AR49" s="673"/>
      <c r="AS49" s="674">
        <f t="shared" si="1"/>
        <v>35045108</v>
      </c>
      <c r="AT49" s="667" t="b">
        <f t="shared" si="2"/>
        <v>0</v>
      </c>
    </row>
    <row r="50" spans="1:46" ht="60" x14ac:dyDescent="0.2">
      <c r="A50" s="1097"/>
      <c r="B50" s="1097"/>
      <c r="C50" s="1097"/>
      <c r="D50" s="1097"/>
      <c r="E50" s="1097"/>
      <c r="F50" s="1159"/>
      <c r="G50" s="914" t="s">
        <v>725</v>
      </c>
      <c r="H50" s="890">
        <v>81111800</v>
      </c>
      <c r="I50" s="626" t="s">
        <v>718</v>
      </c>
      <c r="J50" s="890">
        <v>30303</v>
      </c>
      <c r="K50" s="627" t="s">
        <v>612</v>
      </c>
      <c r="L50" s="648" t="s">
        <v>567</v>
      </c>
      <c r="M50" s="648" t="s">
        <v>567</v>
      </c>
      <c r="N50" s="649">
        <v>350</v>
      </c>
      <c r="O50" s="631">
        <v>0</v>
      </c>
      <c r="P50" s="631" t="s">
        <v>764</v>
      </c>
      <c r="Q50" s="631" t="s">
        <v>618</v>
      </c>
      <c r="R50" s="801">
        <v>32890000</v>
      </c>
      <c r="S50" s="801"/>
      <c r="T50" s="801"/>
      <c r="U50" s="801">
        <f t="shared" si="22"/>
        <v>32890000</v>
      </c>
      <c r="V50" s="697"/>
      <c r="W50" s="698"/>
      <c r="X50" s="699"/>
      <c r="Y50" s="700"/>
      <c r="Z50" s="701"/>
      <c r="AA50" s="702"/>
      <c r="AB50" s="700"/>
      <c r="AC50" s="673"/>
      <c r="AD50" s="673"/>
      <c r="AE50" s="673"/>
      <c r="AF50" s="673"/>
      <c r="AG50" s="673">
        <v>2575201</v>
      </c>
      <c r="AH50" s="673">
        <v>2575201</v>
      </c>
      <c r="AI50" s="673">
        <v>2575201</v>
      </c>
      <c r="AJ50" s="673">
        <v>2575201</v>
      </c>
      <c r="AK50" s="673">
        <v>2575201</v>
      </c>
      <c r="AL50" s="673">
        <v>2575201</v>
      </c>
      <c r="AM50" s="673">
        <v>2575201</v>
      </c>
      <c r="AN50" s="673">
        <v>2575201</v>
      </c>
      <c r="AO50" s="673">
        <v>2575201</v>
      </c>
      <c r="AP50" s="673">
        <v>2575201</v>
      </c>
      <c r="AQ50" s="673">
        <v>3862804</v>
      </c>
      <c r="AR50" s="673"/>
      <c r="AS50" s="674">
        <f t="shared" si="1"/>
        <v>29614814</v>
      </c>
      <c r="AT50" s="667" t="b">
        <f t="shared" si="2"/>
        <v>0</v>
      </c>
    </row>
    <row r="51" spans="1:46" ht="36" x14ac:dyDescent="0.2">
      <c r="A51" s="1097"/>
      <c r="B51" s="1097"/>
      <c r="C51" s="1097"/>
      <c r="D51" s="1097"/>
      <c r="E51" s="1097"/>
      <c r="F51" s="1159"/>
      <c r="G51" s="625" t="s">
        <v>726</v>
      </c>
      <c r="H51" s="890">
        <v>82141505</v>
      </c>
      <c r="I51" s="626" t="s">
        <v>723</v>
      </c>
      <c r="J51" s="890">
        <v>30303</v>
      </c>
      <c r="K51" s="627" t="s">
        <v>615</v>
      </c>
      <c r="L51" s="648" t="s">
        <v>567</v>
      </c>
      <c r="M51" s="648" t="s">
        <v>567</v>
      </c>
      <c r="N51" s="649">
        <v>11</v>
      </c>
      <c r="O51" s="631">
        <v>1</v>
      </c>
      <c r="P51" s="631" t="s">
        <v>764</v>
      </c>
      <c r="Q51" s="631" t="s">
        <v>618</v>
      </c>
      <c r="R51" s="801">
        <v>13817143</v>
      </c>
      <c r="S51" s="801"/>
      <c r="T51" s="801"/>
      <c r="U51" s="801">
        <f t="shared" si="22"/>
        <v>13817143</v>
      </c>
      <c r="V51" s="697"/>
      <c r="W51" s="698"/>
      <c r="X51" s="699"/>
      <c r="Y51" s="700"/>
      <c r="Z51" s="701"/>
      <c r="AA51" s="702"/>
      <c r="AB51" s="700"/>
      <c r="AC51" s="673"/>
      <c r="AD51" s="673"/>
      <c r="AE51" s="673"/>
      <c r="AF51" s="673"/>
      <c r="AG51" s="673"/>
      <c r="AH51" s="673"/>
      <c r="AI51" s="673"/>
      <c r="AJ51" s="673"/>
      <c r="AK51" s="673">
        <v>4021816</v>
      </c>
      <c r="AL51" s="673"/>
      <c r="AM51" s="673"/>
      <c r="AN51" s="673"/>
      <c r="AO51" s="673"/>
      <c r="AP51" s="673">
        <v>4021816</v>
      </c>
      <c r="AQ51" s="673"/>
      <c r="AR51" s="673"/>
      <c r="AS51" s="674">
        <f t="shared" si="1"/>
        <v>8043632</v>
      </c>
      <c r="AT51" s="667" t="b">
        <f t="shared" si="2"/>
        <v>0</v>
      </c>
    </row>
    <row r="52" spans="1:46" ht="36" x14ac:dyDescent="0.2">
      <c r="A52" s="1097"/>
      <c r="B52" s="1097"/>
      <c r="C52" s="1097"/>
      <c r="D52" s="1097"/>
      <c r="E52" s="1097"/>
      <c r="F52" s="1159"/>
      <c r="G52" s="625" t="s">
        <v>812</v>
      </c>
      <c r="H52" s="890" t="s">
        <v>810</v>
      </c>
      <c r="I52" s="626" t="s">
        <v>723</v>
      </c>
      <c r="J52" s="890">
        <v>30303</v>
      </c>
      <c r="K52" s="627" t="s">
        <v>615</v>
      </c>
      <c r="L52" s="648" t="s">
        <v>567</v>
      </c>
      <c r="M52" s="648" t="s">
        <v>567</v>
      </c>
      <c r="N52" s="649">
        <v>11</v>
      </c>
      <c r="O52" s="631">
        <v>1</v>
      </c>
      <c r="P52" s="631" t="s">
        <v>764</v>
      </c>
      <c r="Q52" s="631" t="s">
        <v>618</v>
      </c>
      <c r="R52" s="801">
        <f>20382489-42214</f>
        <v>20340275</v>
      </c>
      <c r="S52" s="801"/>
      <c r="T52" s="801"/>
      <c r="U52" s="801">
        <f t="shared" si="22"/>
        <v>20340275</v>
      </c>
      <c r="V52" s="697"/>
      <c r="W52" s="698"/>
      <c r="X52" s="699"/>
      <c r="Y52" s="700"/>
      <c r="Z52" s="701"/>
      <c r="AA52" s="702"/>
      <c r="AB52" s="700"/>
      <c r="AC52" s="673"/>
      <c r="AD52" s="673"/>
      <c r="AE52" s="673"/>
      <c r="AF52" s="673"/>
      <c r="AG52" s="673"/>
      <c r="AH52" s="673"/>
      <c r="AI52" s="673">
        <v>13078000</v>
      </c>
      <c r="AJ52" s="673"/>
      <c r="AK52" s="673"/>
      <c r="AL52" s="673">
        <v>13078000</v>
      </c>
      <c r="AM52" s="673"/>
      <c r="AN52" s="673"/>
      <c r="AO52" s="673"/>
      <c r="AP52" s="673"/>
      <c r="AQ52" s="673"/>
      <c r="AR52" s="673"/>
      <c r="AS52" s="674">
        <f t="shared" si="1"/>
        <v>26156000</v>
      </c>
      <c r="AT52" s="667" t="b">
        <f t="shared" si="2"/>
        <v>0</v>
      </c>
    </row>
    <row r="53" spans="1:46" ht="36" x14ac:dyDescent="0.2">
      <c r="A53" s="1097"/>
      <c r="B53" s="1097"/>
      <c r="C53" s="1097"/>
      <c r="D53" s="1097"/>
      <c r="E53" s="1097"/>
      <c r="F53" s="1159"/>
      <c r="G53" s="625" t="s">
        <v>727</v>
      </c>
      <c r="H53" s="890" t="s">
        <v>591</v>
      </c>
      <c r="I53" s="626" t="s">
        <v>723</v>
      </c>
      <c r="J53" s="890">
        <v>30303</v>
      </c>
      <c r="K53" s="627" t="s">
        <v>615</v>
      </c>
      <c r="L53" s="648" t="s">
        <v>567</v>
      </c>
      <c r="M53" s="648" t="s">
        <v>567</v>
      </c>
      <c r="N53" s="649">
        <v>11</v>
      </c>
      <c r="O53" s="631">
        <v>1</v>
      </c>
      <c r="P53" s="631" t="s">
        <v>764</v>
      </c>
      <c r="Q53" s="631" t="s">
        <v>618</v>
      </c>
      <c r="R53" s="801">
        <f>25721600-7321600</f>
        <v>18400000</v>
      </c>
      <c r="S53" s="801"/>
      <c r="T53" s="801"/>
      <c r="U53" s="801">
        <f t="shared" si="22"/>
        <v>18400000</v>
      </c>
      <c r="V53" s="697"/>
      <c r="W53" s="698"/>
      <c r="X53" s="699"/>
      <c r="Y53" s="700"/>
      <c r="Z53" s="701"/>
      <c r="AA53" s="702"/>
      <c r="AB53" s="700"/>
      <c r="AC53" s="673"/>
      <c r="AD53" s="673"/>
      <c r="AE53" s="673"/>
      <c r="AF53" s="673"/>
      <c r="AG53" s="673"/>
      <c r="AH53" s="673"/>
      <c r="AI53" s="673"/>
      <c r="AJ53" s="673">
        <v>12860800</v>
      </c>
      <c r="AK53" s="673"/>
      <c r="AL53" s="673"/>
      <c r="AM53" s="673">
        <v>12860800</v>
      </c>
      <c r="AN53" s="673"/>
      <c r="AO53" s="673"/>
      <c r="AP53" s="673"/>
      <c r="AQ53" s="673"/>
      <c r="AR53" s="673"/>
      <c r="AS53" s="674">
        <f t="shared" si="1"/>
        <v>25721600</v>
      </c>
      <c r="AT53" s="667" t="b">
        <f t="shared" si="2"/>
        <v>0</v>
      </c>
    </row>
    <row r="54" spans="1:46" ht="36" x14ac:dyDescent="0.2">
      <c r="A54" s="1097"/>
      <c r="B54" s="1097"/>
      <c r="C54" s="1097"/>
      <c r="D54" s="1097"/>
      <c r="E54" s="1097"/>
      <c r="F54" s="1159"/>
      <c r="G54" s="625" t="s">
        <v>728</v>
      </c>
      <c r="H54" s="890">
        <v>73151905</v>
      </c>
      <c r="I54" s="626" t="s">
        <v>723</v>
      </c>
      <c r="J54" s="890">
        <v>30303</v>
      </c>
      <c r="K54" s="627" t="s">
        <v>615</v>
      </c>
      <c r="L54" s="648" t="s">
        <v>109</v>
      </c>
      <c r="M54" s="648" t="s">
        <v>104</v>
      </c>
      <c r="N54" s="649">
        <v>9</v>
      </c>
      <c r="O54" s="631">
        <v>1</v>
      </c>
      <c r="P54" s="631" t="s">
        <v>640</v>
      </c>
      <c r="Q54" s="631" t="s">
        <v>622</v>
      </c>
      <c r="R54" s="801">
        <v>27201460</v>
      </c>
      <c r="S54" s="801"/>
      <c r="T54" s="801"/>
      <c r="U54" s="801">
        <f t="shared" si="22"/>
        <v>27201460</v>
      </c>
      <c r="V54" s="697"/>
      <c r="W54" s="698"/>
      <c r="X54" s="699"/>
      <c r="Y54" s="700"/>
      <c r="Z54" s="701"/>
      <c r="AA54" s="702"/>
      <c r="AB54" s="700"/>
      <c r="AC54" s="673"/>
      <c r="AD54" s="673"/>
      <c r="AE54" s="673"/>
      <c r="AF54" s="673"/>
      <c r="AG54" s="673"/>
      <c r="AH54" s="673"/>
      <c r="AI54" s="673">
        <v>5440292</v>
      </c>
      <c r="AJ54" s="673"/>
      <c r="AK54" s="673">
        <v>5440292</v>
      </c>
      <c r="AL54" s="673"/>
      <c r="AM54" s="673"/>
      <c r="AN54" s="673">
        <v>10880584</v>
      </c>
      <c r="AO54" s="673"/>
      <c r="AP54" s="673">
        <v>5440292</v>
      </c>
      <c r="AQ54" s="673"/>
      <c r="AR54" s="673"/>
      <c r="AS54" s="674">
        <f t="shared" si="1"/>
        <v>27201460</v>
      </c>
      <c r="AT54" s="667" t="b">
        <f t="shared" si="2"/>
        <v>1</v>
      </c>
    </row>
    <row r="55" spans="1:46" ht="72" x14ac:dyDescent="0.2">
      <c r="A55" s="1097"/>
      <c r="B55" s="1097"/>
      <c r="C55" s="1097"/>
      <c r="D55" s="1097"/>
      <c r="E55" s="1097"/>
      <c r="F55" s="1159"/>
      <c r="G55" s="914" t="s">
        <v>844</v>
      </c>
      <c r="H55" s="890">
        <v>80111621</v>
      </c>
      <c r="I55" s="626" t="s">
        <v>718</v>
      </c>
      <c r="J55" s="890">
        <v>30303</v>
      </c>
      <c r="K55" s="627" t="s">
        <v>612</v>
      </c>
      <c r="L55" s="648" t="s">
        <v>567</v>
      </c>
      <c r="M55" s="648" t="s">
        <v>567</v>
      </c>
      <c r="N55" s="649">
        <v>11</v>
      </c>
      <c r="O55" s="631">
        <v>1</v>
      </c>
      <c r="P55" s="631" t="s">
        <v>764</v>
      </c>
      <c r="Q55" s="631" t="s">
        <v>618</v>
      </c>
      <c r="R55" s="801">
        <f>40336608+42214+7321600</f>
        <v>47700422</v>
      </c>
      <c r="S55" s="801"/>
      <c r="T55" s="801"/>
      <c r="U55" s="801">
        <f t="shared" si="22"/>
        <v>47700422</v>
      </c>
      <c r="V55" s="697"/>
      <c r="W55" s="698"/>
      <c r="X55" s="699"/>
      <c r="Y55" s="700"/>
      <c r="Z55" s="701"/>
      <c r="AA55" s="702"/>
      <c r="AB55" s="700"/>
      <c r="AC55" s="673"/>
      <c r="AD55" s="673"/>
      <c r="AE55" s="673"/>
      <c r="AF55" s="673"/>
      <c r="AG55" s="673"/>
      <c r="AH55" s="673">
        <v>2095332</v>
      </c>
      <c r="AI55" s="673">
        <v>2095332</v>
      </c>
      <c r="AJ55" s="673">
        <v>6285994</v>
      </c>
      <c r="AK55" s="673">
        <v>6285994</v>
      </c>
      <c r="AL55" s="673">
        <v>0</v>
      </c>
      <c r="AM55" s="673">
        <v>4190662</v>
      </c>
      <c r="AN55" s="673">
        <v>4190662</v>
      </c>
      <c r="AO55" s="673">
        <v>6285994</v>
      </c>
      <c r="AP55" s="673">
        <v>4190662</v>
      </c>
      <c r="AQ55" s="673">
        <v>6285992</v>
      </c>
      <c r="AR55" s="673"/>
      <c r="AS55" s="674">
        <f t="shared" si="1"/>
        <v>41906624</v>
      </c>
      <c r="AT55" s="667" t="b">
        <f t="shared" si="2"/>
        <v>0</v>
      </c>
    </row>
    <row r="56" spans="1:46" ht="36" x14ac:dyDescent="0.2">
      <c r="A56" s="1097"/>
      <c r="B56" s="1097"/>
      <c r="C56" s="1097"/>
      <c r="D56" s="1097"/>
      <c r="E56" s="1097"/>
      <c r="F56" s="1159"/>
      <c r="G56" s="625" t="s">
        <v>729</v>
      </c>
      <c r="H56" s="890">
        <v>43231512</v>
      </c>
      <c r="I56" s="650" t="s">
        <v>724</v>
      </c>
      <c r="J56" s="890">
        <v>30303</v>
      </c>
      <c r="K56" s="627" t="s">
        <v>616</v>
      </c>
      <c r="L56" s="648" t="s">
        <v>109</v>
      </c>
      <c r="M56" s="648" t="s">
        <v>104</v>
      </c>
      <c r="N56" s="649">
        <v>12</v>
      </c>
      <c r="O56" s="631">
        <v>1</v>
      </c>
      <c r="P56" s="631" t="s">
        <v>640</v>
      </c>
      <c r="Q56" s="631" t="s">
        <v>622</v>
      </c>
      <c r="R56" s="801">
        <v>10000000</v>
      </c>
      <c r="S56" s="801"/>
      <c r="T56" s="801"/>
      <c r="U56" s="801">
        <f t="shared" si="22"/>
        <v>10000000</v>
      </c>
      <c r="V56" s="697"/>
      <c r="W56" s="698"/>
      <c r="X56" s="699"/>
      <c r="Y56" s="700"/>
      <c r="Z56" s="701"/>
      <c r="AA56" s="702"/>
      <c r="AB56" s="700"/>
      <c r="AC56" s="673"/>
      <c r="AD56" s="673"/>
      <c r="AE56" s="673"/>
      <c r="AF56" s="673"/>
      <c r="AG56" s="673"/>
      <c r="AH56" s="673"/>
      <c r="AI56" s="673"/>
      <c r="AJ56" s="674">
        <f>+U56</f>
        <v>10000000</v>
      </c>
      <c r="AK56" s="673"/>
      <c r="AL56" s="673"/>
      <c r="AM56" s="673"/>
      <c r="AN56" s="673"/>
      <c r="AO56" s="673"/>
      <c r="AP56" s="673"/>
      <c r="AQ56" s="673"/>
      <c r="AR56" s="673"/>
      <c r="AS56" s="674">
        <f t="shared" si="1"/>
        <v>10000000</v>
      </c>
      <c r="AT56" s="667" t="b">
        <f t="shared" si="2"/>
        <v>1</v>
      </c>
    </row>
    <row r="57" spans="1:46" ht="36" x14ac:dyDescent="0.2">
      <c r="A57" s="1097"/>
      <c r="B57" s="1097"/>
      <c r="C57" s="1097"/>
      <c r="D57" s="1097"/>
      <c r="E57" s="1097"/>
      <c r="F57" s="1160"/>
      <c r="G57" s="625" t="s">
        <v>730</v>
      </c>
      <c r="H57" s="890">
        <v>82111801</v>
      </c>
      <c r="I57" s="650" t="s">
        <v>724</v>
      </c>
      <c r="J57" s="890">
        <v>30303</v>
      </c>
      <c r="K57" s="627" t="s">
        <v>616</v>
      </c>
      <c r="L57" s="648" t="s">
        <v>567</v>
      </c>
      <c r="M57" s="648" t="s">
        <v>567</v>
      </c>
      <c r="N57" s="649">
        <v>4</v>
      </c>
      <c r="O57" s="631">
        <v>1</v>
      </c>
      <c r="P57" s="631" t="s">
        <v>764</v>
      </c>
      <c r="Q57" s="631" t="s">
        <v>618</v>
      </c>
      <c r="R57" s="801">
        <v>12051000</v>
      </c>
      <c r="S57" s="801"/>
      <c r="T57" s="801"/>
      <c r="U57" s="801">
        <f t="shared" si="22"/>
        <v>12051000</v>
      </c>
      <c r="V57" s="697"/>
      <c r="W57" s="698"/>
      <c r="X57" s="699"/>
      <c r="Y57" s="700"/>
      <c r="Z57" s="701"/>
      <c r="AA57" s="702"/>
      <c r="AB57" s="700"/>
      <c r="AC57" s="673"/>
      <c r="AD57" s="673"/>
      <c r="AE57" s="673"/>
      <c r="AF57" s="673"/>
      <c r="AG57" s="673"/>
      <c r="AH57" s="673"/>
      <c r="AI57" s="673"/>
      <c r="AJ57" s="673">
        <v>12051000</v>
      </c>
      <c r="AK57" s="673"/>
      <c r="AL57" s="673"/>
      <c r="AM57" s="673"/>
      <c r="AN57" s="673"/>
      <c r="AO57" s="673"/>
      <c r="AP57" s="673"/>
      <c r="AQ57" s="673"/>
      <c r="AR57" s="673"/>
      <c r="AS57" s="674">
        <f t="shared" si="1"/>
        <v>12051000</v>
      </c>
      <c r="AT57" s="667" t="b">
        <f t="shared" si="2"/>
        <v>1</v>
      </c>
    </row>
    <row r="58" spans="1:46" x14ac:dyDescent="0.2">
      <c r="A58" s="1097"/>
      <c r="B58" s="1097"/>
      <c r="C58" s="1097"/>
      <c r="D58" s="1097"/>
      <c r="E58" s="1097"/>
      <c r="F58" s="1155" t="s">
        <v>536</v>
      </c>
      <c r="G58" s="1155"/>
      <c r="H58" s="1155"/>
      <c r="I58" s="1155"/>
      <c r="J58" s="1155"/>
      <c r="K58" s="1155"/>
      <c r="L58" s="1155"/>
      <c r="M58" s="1155"/>
      <c r="N58" s="1155"/>
      <c r="O58" s="1155"/>
      <c r="P58" s="1155"/>
      <c r="Q58" s="899"/>
      <c r="R58" s="808">
        <f>SUM(R47:R57)</f>
        <v>275249000</v>
      </c>
      <c r="S58" s="808">
        <f t="shared" ref="S58:AS58" si="23">SUM(S47:S57)</f>
        <v>0</v>
      </c>
      <c r="T58" s="808">
        <f t="shared" si="23"/>
        <v>0</v>
      </c>
      <c r="U58" s="808">
        <f t="shared" si="23"/>
        <v>275249000</v>
      </c>
      <c r="V58" s="691">
        <f t="shared" si="23"/>
        <v>0</v>
      </c>
      <c r="W58" s="691">
        <f t="shared" si="23"/>
        <v>0</v>
      </c>
      <c r="X58" s="691">
        <f t="shared" si="23"/>
        <v>0</v>
      </c>
      <c r="Y58" s="691">
        <f t="shared" si="23"/>
        <v>0</v>
      </c>
      <c r="Z58" s="691">
        <f t="shared" si="23"/>
        <v>0</v>
      </c>
      <c r="AA58" s="691">
        <f t="shared" si="23"/>
        <v>0</v>
      </c>
      <c r="AB58" s="691">
        <f t="shared" si="23"/>
        <v>0</v>
      </c>
      <c r="AC58" s="691">
        <f t="shared" si="23"/>
        <v>0</v>
      </c>
      <c r="AD58" s="691">
        <f t="shared" si="23"/>
        <v>0</v>
      </c>
      <c r="AE58" s="691">
        <f t="shared" si="23"/>
        <v>0</v>
      </c>
      <c r="AF58" s="691">
        <f t="shared" si="23"/>
        <v>0</v>
      </c>
      <c r="AG58" s="691">
        <f t="shared" si="23"/>
        <v>10797277</v>
      </c>
      <c r="AH58" s="691">
        <f t="shared" si="23"/>
        <v>12892609</v>
      </c>
      <c r="AI58" s="691">
        <f t="shared" si="23"/>
        <v>31410901</v>
      </c>
      <c r="AJ58" s="691">
        <f t="shared" si="23"/>
        <v>51995071</v>
      </c>
      <c r="AK58" s="691">
        <f t="shared" si="23"/>
        <v>26545379</v>
      </c>
      <c r="AL58" s="691">
        <f t="shared" si="23"/>
        <v>23875277</v>
      </c>
      <c r="AM58" s="691">
        <f t="shared" si="23"/>
        <v>27848739</v>
      </c>
      <c r="AN58" s="691">
        <f t="shared" si="23"/>
        <v>25868523</v>
      </c>
      <c r="AO58" s="691">
        <f t="shared" si="23"/>
        <v>17083271</v>
      </c>
      <c r="AP58" s="691">
        <f t="shared" si="23"/>
        <v>24450047</v>
      </c>
      <c r="AQ58" s="691">
        <f t="shared" si="23"/>
        <v>22481906</v>
      </c>
      <c r="AR58" s="691">
        <f t="shared" si="23"/>
        <v>0</v>
      </c>
      <c r="AS58" s="691">
        <f t="shared" si="23"/>
        <v>275249000</v>
      </c>
      <c r="AT58" s="667" t="b">
        <f t="shared" si="2"/>
        <v>1</v>
      </c>
    </row>
    <row r="59" spans="1:46" x14ac:dyDescent="0.2">
      <c r="A59" s="1097"/>
      <c r="B59" s="1097"/>
      <c r="C59" s="1097"/>
      <c r="D59" s="1097"/>
      <c r="E59" s="1097"/>
      <c r="F59" s="1161" t="s">
        <v>539</v>
      </c>
      <c r="G59" s="1161"/>
      <c r="H59" s="1161"/>
      <c r="I59" s="1161"/>
      <c r="J59" s="1161"/>
      <c r="K59" s="1161"/>
      <c r="L59" s="1161"/>
      <c r="M59" s="1161"/>
      <c r="N59" s="1161"/>
      <c r="O59" s="1161"/>
      <c r="P59" s="1161"/>
      <c r="Q59" s="907"/>
      <c r="R59" s="809">
        <f>+R58</f>
        <v>275249000</v>
      </c>
      <c r="S59" s="809">
        <f t="shared" ref="S59:AS59" si="24">+S58</f>
        <v>0</v>
      </c>
      <c r="T59" s="809">
        <f t="shared" si="24"/>
        <v>0</v>
      </c>
      <c r="U59" s="809">
        <f t="shared" si="24"/>
        <v>275249000</v>
      </c>
      <c r="V59" s="703">
        <f t="shared" si="24"/>
        <v>0</v>
      </c>
      <c r="W59" s="703">
        <f t="shared" si="24"/>
        <v>0</v>
      </c>
      <c r="X59" s="703">
        <f t="shared" si="24"/>
        <v>0</v>
      </c>
      <c r="Y59" s="703">
        <f t="shared" si="24"/>
        <v>0</v>
      </c>
      <c r="Z59" s="703">
        <f t="shared" si="24"/>
        <v>0</v>
      </c>
      <c r="AA59" s="703">
        <f t="shared" si="24"/>
        <v>0</v>
      </c>
      <c r="AB59" s="703">
        <f t="shared" si="24"/>
        <v>0</v>
      </c>
      <c r="AC59" s="703">
        <f t="shared" si="24"/>
        <v>0</v>
      </c>
      <c r="AD59" s="703">
        <f t="shared" si="24"/>
        <v>0</v>
      </c>
      <c r="AE59" s="703">
        <f t="shared" si="24"/>
        <v>0</v>
      </c>
      <c r="AF59" s="703">
        <f t="shared" si="24"/>
        <v>0</v>
      </c>
      <c r="AG59" s="703">
        <f t="shared" si="24"/>
        <v>10797277</v>
      </c>
      <c r="AH59" s="703">
        <f t="shared" si="24"/>
        <v>12892609</v>
      </c>
      <c r="AI59" s="703">
        <f t="shared" si="24"/>
        <v>31410901</v>
      </c>
      <c r="AJ59" s="703">
        <f t="shared" si="24"/>
        <v>51995071</v>
      </c>
      <c r="AK59" s="703">
        <f t="shared" si="24"/>
        <v>26545379</v>
      </c>
      <c r="AL59" s="703">
        <f t="shared" si="24"/>
        <v>23875277</v>
      </c>
      <c r="AM59" s="703">
        <f t="shared" si="24"/>
        <v>27848739</v>
      </c>
      <c r="AN59" s="703">
        <f t="shared" si="24"/>
        <v>25868523</v>
      </c>
      <c r="AO59" s="703">
        <f t="shared" si="24"/>
        <v>17083271</v>
      </c>
      <c r="AP59" s="703">
        <f t="shared" si="24"/>
        <v>24450047</v>
      </c>
      <c r="AQ59" s="703">
        <f t="shared" si="24"/>
        <v>22481906</v>
      </c>
      <c r="AR59" s="703">
        <f t="shared" si="24"/>
        <v>0</v>
      </c>
      <c r="AS59" s="703">
        <f t="shared" si="24"/>
        <v>275249000</v>
      </c>
      <c r="AT59" s="667" t="b">
        <f t="shared" si="2"/>
        <v>1</v>
      </c>
    </row>
    <row r="60" spans="1:46" ht="12.75" thickBot="1" x14ac:dyDescent="0.25">
      <c r="A60" s="1170" t="s">
        <v>540</v>
      </c>
      <c r="B60" s="1170"/>
      <c r="C60" s="1170"/>
      <c r="D60" s="1170"/>
      <c r="E60" s="1170"/>
      <c r="F60" s="1170"/>
      <c r="G60" s="1170"/>
      <c r="H60" s="1170"/>
      <c r="I60" s="1170"/>
      <c r="J60" s="1170"/>
      <c r="K60" s="1170"/>
      <c r="L60" s="1170"/>
      <c r="M60" s="1170"/>
      <c r="N60" s="1170"/>
      <c r="O60" s="1170"/>
      <c r="P60" s="1170"/>
      <c r="Q60" s="908"/>
      <c r="R60" s="810">
        <f>+R59+R46+R23</f>
        <v>1321781000</v>
      </c>
      <c r="S60" s="810">
        <f t="shared" ref="S60:AR60" si="25">+S59+S46+S23</f>
        <v>600000000</v>
      </c>
      <c r="T60" s="810">
        <f t="shared" si="25"/>
        <v>0</v>
      </c>
      <c r="U60" s="810">
        <f t="shared" si="25"/>
        <v>1921781000</v>
      </c>
      <c r="V60" s="704">
        <f t="shared" si="25"/>
        <v>0</v>
      </c>
      <c r="W60" s="704">
        <f t="shared" si="25"/>
        <v>0</v>
      </c>
      <c r="X60" s="704">
        <f t="shared" si="25"/>
        <v>0</v>
      </c>
      <c r="Y60" s="704">
        <f t="shared" si="25"/>
        <v>0</v>
      </c>
      <c r="Z60" s="704">
        <f t="shared" si="25"/>
        <v>0</v>
      </c>
      <c r="AA60" s="704">
        <f t="shared" si="25"/>
        <v>0</v>
      </c>
      <c r="AB60" s="704">
        <f t="shared" si="25"/>
        <v>0</v>
      </c>
      <c r="AC60" s="704">
        <f t="shared" si="25"/>
        <v>0</v>
      </c>
      <c r="AD60" s="704">
        <f t="shared" si="25"/>
        <v>0</v>
      </c>
      <c r="AE60" s="704">
        <f t="shared" si="25"/>
        <v>0</v>
      </c>
      <c r="AF60" s="705">
        <f t="shared" si="25"/>
        <v>0</v>
      </c>
      <c r="AG60" s="705">
        <f t="shared" si="25"/>
        <v>58007033</v>
      </c>
      <c r="AH60" s="705">
        <f t="shared" si="25"/>
        <v>83939865</v>
      </c>
      <c r="AI60" s="705">
        <f t="shared" si="25"/>
        <v>160437185</v>
      </c>
      <c r="AJ60" s="705">
        <f t="shared" si="25"/>
        <v>66642327</v>
      </c>
      <c r="AK60" s="705">
        <f t="shared" si="25"/>
        <v>130155135</v>
      </c>
      <c r="AL60" s="705">
        <f t="shared" si="25"/>
        <v>119686405</v>
      </c>
      <c r="AM60" s="705">
        <f t="shared" si="25"/>
        <v>102154912</v>
      </c>
      <c r="AN60" s="705">
        <f t="shared" si="25"/>
        <v>128993543</v>
      </c>
      <c r="AO60" s="705">
        <f t="shared" si="25"/>
        <v>135518012</v>
      </c>
      <c r="AP60" s="705">
        <f t="shared" si="25"/>
        <v>87157016</v>
      </c>
      <c r="AQ60" s="705">
        <f t="shared" si="25"/>
        <v>249089567</v>
      </c>
      <c r="AR60" s="705">
        <f t="shared" si="25"/>
        <v>0</v>
      </c>
      <c r="AS60" s="705">
        <f>+AS59+AS46+AS23</f>
        <v>1321781000</v>
      </c>
      <c r="AT60" s="667" t="b">
        <f t="shared" si="2"/>
        <v>0</v>
      </c>
    </row>
    <row r="61" spans="1:46" ht="24" customHeight="1" x14ac:dyDescent="0.2">
      <c r="A61" s="1121" t="str">
        <f>+E12</f>
        <v>113 Bogotá reconoce a sus maestras, maestros y directivos docentes.</v>
      </c>
      <c r="B61" s="1121" t="s">
        <v>820</v>
      </c>
      <c r="C61" s="1121" t="s">
        <v>821</v>
      </c>
      <c r="D61" s="1121" t="s">
        <v>541</v>
      </c>
      <c r="E61" s="1121" t="s">
        <v>542</v>
      </c>
      <c r="F61" s="1162" t="s">
        <v>596</v>
      </c>
      <c r="G61" s="625" t="s">
        <v>731</v>
      </c>
      <c r="H61" s="890">
        <v>80111621</v>
      </c>
      <c r="I61" s="626" t="s">
        <v>773</v>
      </c>
      <c r="J61" s="890">
        <v>30303</v>
      </c>
      <c r="K61" s="627" t="s">
        <v>617</v>
      </c>
      <c r="L61" s="633" t="s">
        <v>567</v>
      </c>
      <c r="M61" s="634" t="s">
        <v>567</v>
      </c>
      <c r="N61" s="651">
        <v>9</v>
      </c>
      <c r="O61" s="631">
        <v>1</v>
      </c>
      <c r="P61" s="631" t="s">
        <v>764</v>
      </c>
      <c r="Q61" s="631" t="s">
        <v>618</v>
      </c>
      <c r="R61" s="801">
        <v>59850000</v>
      </c>
      <c r="S61" s="801"/>
      <c r="T61" s="801"/>
      <c r="U61" s="801">
        <f t="shared" ref="U61:U83" si="26">+R61+S61</f>
        <v>59850000</v>
      </c>
      <c r="V61" s="697"/>
      <c r="W61" s="541"/>
      <c r="X61" s="644"/>
      <c r="Y61" s="700"/>
      <c r="Z61" s="542"/>
      <c r="AA61" s="706"/>
      <c r="AB61" s="700"/>
      <c r="AC61" s="673"/>
      <c r="AD61" s="673"/>
      <c r="AE61" s="673"/>
      <c r="AF61" s="635"/>
      <c r="AG61" s="635"/>
      <c r="AH61" s="635">
        <v>17955000</v>
      </c>
      <c r="AI61" s="635"/>
      <c r="AJ61" s="635"/>
      <c r="AK61" s="635"/>
      <c r="AL61" s="635"/>
      <c r="AM61" s="635">
        <v>17955000</v>
      </c>
      <c r="AN61" s="635"/>
      <c r="AO61" s="635"/>
      <c r="AP61" s="635">
        <v>23940000</v>
      </c>
      <c r="AQ61" s="635"/>
      <c r="AR61" s="673"/>
      <c r="AS61" s="674">
        <f t="shared" si="1"/>
        <v>59850000</v>
      </c>
      <c r="AT61" s="667" t="b">
        <f t="shared" si="2"/>
        <v>1</v>
      </c>
    </row>
    <row r="62" spans="1:46" ht="24" x14ac:dyDescent="0.2">
      <c r="A62" s="1122"/>
      <c r="B62" s="1122"/>
      <c r="C62" s="1122"/>
      <c r="D62" s="1122"/>
      <c r="E62" s="1122"/>
      <c r="F62" s="1163"/>
      <c r="G62" s="625" t="s">
        <v>857</v>
      </c>
      <c r="H62" s="890">
        <v>80111621</v>
      </c>
      <c r="I62" s="626" t="s">
        <v>732</v>
      </c>
      <c r="J62" s="890">
        <v>30303</v>
      </c>
      <c r="K62" s="627" t="s">
        <v>614</v>
      </c>
      <c r="L62" s="633" t="s">
        <v>567</v>
      </c>
      <c r="M62" s="634" t="s">
        <v>567</v>
      </c>
      <c r="N62" s="651">
        <v>9</v>
      </c>
      <c r="O62" s="631">
        <v>1</v>
      </c>
      <c r="P62" s="631" t="s">
        <v>764</v>
      </c>
      <c r="Q62" s="631" t="s">
        <v>618</v>
      </c>
      <c r="R62" s="801">
        <v>40500000</v>
      </c>
      <c r="S62" s="801"/>
      <c r="T62" s="801"/>
      <c r="U62" s="801">
        <f t="shared" si="26"/>
        <v>40500000</v>
      </c>
      <c r="V62" s="697"/>
      <c r="W62" s="541"/>
      <c r="X62" s="644"/>
      <c r="Y62" s="700"/>
      <c r="Z62" s="542"/>
      <c r="AA62" s="706"/>
      <c r="AB62" s="700"/>
      <c r="AC62" s="673"/>
      <c r="AD62" s="673"/>
      <c r="AE62" s="673"/>
      <c r="AF62" s="636"/>
      <c r="AG62" s="636"/>
      <c r="AH62" s="636">
        <v>17955000</v>
      </c>
      <c r="AI62" s="636"/>
      <c r="AJ62" s="636"/>
      <c r="AK62" s="636"/>
      <c r="AL62" s="636"/>
      <c r="AM62" s="636">
        <v>17955000</v>
      </c>
      <c r="AN62" s="636"/>
      <c r="AO62" s="636"/>
      <c r="AP62" s="636">
        <v>23940000</v>
      </c>
      <c r="AQ62" s="636"/>
      <c r="AR62" s="673"/>
      <c r="AS62" s="674">
        <f t="shared" ref="AS62:AS83" si="27">SUM(AF62:AR62)</f>
        <v>59850000</v>
      </c>
      <c r="AT62" s="667" t="b">
        <f t="shared" si="2"/>
        <v>0</v>
      </c>
    </row>
    <row r="63" spans="1:46" ht="24" x14ac:dyDescent="0.2">
      <c r="A63" s="1122"/>
      <c r="B63" s="1122"/>
      <c r="C63" s="1122"/>
      <c r="D63" s="1122"/>
      <c r="E63" s="1122"/>
      <c r="F63" s="1163"/>
      <c r="G63" s="625" t="s">
        <v>734</v>
      </c>
      <c r="H63" s="890">
        <v>80111621</v>
      </c>
      <c r="I63" s="626" t="s">
        <v>773</v>
      </c>
      <c r="J63" s="890">
        <v>30303</v>
      </c>
      <c r="K63" s="627" t="s">
        <v>617</v>
      </c>
      <c r="L63" s="633" t="s">
        <v>567</v>
      </c>
      <c r="M63" s="634" t="s">
        <v>567</v>
      </c>
      <c r="N63" s="651">
        <v>9</v>
      </c>
      <c r="O63" s="631">
        <v>1</v>
      </c>
      <c r="P63" s="631" t="s">
        <v>764</v>
      </c>
      <c r="Q63" s="631" t="s">
        <v>618</v>
      </c>
      <c r="R63" s="801">
        <v>59850000</v>
      </c>
      <c r="S63" s="801"/>
      <c r="T63" s="801"/>
      <c r="U63" s="801">
        <f t="shared" si="26"/>
        <v>59850000</v>
      </c>
      <c r="V63" s="697"/>
      <c r="W63" s="541"/>
      <c r="X63" s="644"/>
      <c r="Y63" s="700"/>
      <c r="Z63" s="542"/>
      <c r="AA63" s="706"/>
      <c r="AB63" s="700"/>
      <c r="AC63" s="673"/>
      <c r="AD63" s="673"/>
      <c r="AE63" s="673"/>
      <c r="AF63" s="636"/>
      <c r="AG63" s="636"/>
      <c r="AH63" s="636">
        <v>17955000</v>
      </c>
      <c r="AI63" s="636"/>
      <c r="AJ63" s="636"/>
      <c r="AK63" s="636"/>
      <c r="AL63" s="636"/>
      <c r="AM63" s="636">
        <v>17955000</v>
      </c>
      <c r="AN63" s="636"/>
      <c r="AO63" s="636"/>
      <c r="AP63" s="636">
        <v>23940000</v>
      </c>
      <c r="AQ63" s="636"/>
      <c r="AR63" s="673"/>
      <c r="AS63" s="674">
        <f t="shared" si="27"/>
        <v>59850000</v>
      </c>
      <c r="AT63" s="667" t="b">
        <f t="shared" si="2"/>
        <v>1</v>
      </c>
    </row>
    <row r="64" spans="1:46" ht="24" x14ac:dyDescent="0.2">
      <c r="A64" s="1122"/>
      <c r="B64" s="1122"/>
      <c r="C64" s="1122"/>
      <c r="D64" s="1122"/>
      <c r="E64" s="1122"/>
      <c r="F64" s="1163"/>
      <c r="G64" s="625" t="s">
        <v>735</v>
      </c>
      <c r="H64" s="890">
        <v>80111621</v>
      </c>
      <c r="I64" s="626" t="s">
        <v>732</v>
      </c>
      <c r="J64" s="890">
        <v>30303</v>
      </c>
      <c r="K64" s="627" t="s">
        <v>614</v>
      </c>
      <c r="L64" s="633" t="s">
        <v>567</v>
      </c>
      <c r="M64" s="634" t="s">
        <v>567</v>
      </c>
      <c r="N64" s="651">
        <v>9</v>
      </c>
      <c r="O64" s="631">
        <v>1</v>
      </c>
      <c r="P64" s="631" t="s">
        <v>764</v>
      </c>
      <c r="Q64" s="631" t="s">
        <v>618</v>
      </c>
      <c r="R64" s="801">
        <v>40500000</v>
      </c>
      <c r="S64" s="801"/>
      <c r="T64" s="801"/>
      <c r="U64" s="801">
        <f t="shared" si="26"/>
        <v>40500000</v>
      </c>
      <c r="V64" s="697"/>
      <c r="W64" s="541"/>
      <c r="X64" s="644"/>
      <c r="Y64" s="700"/>
      <c r="Z64" s="542"/>
      <c r="AA64" s="706"/>
      <c r="AB64" s="700"/>
      <c r="AC64" s="673"/>
      <c r="AD64" s="673"/>
      <c r="AE64" s="673"/>
      <c r="AF64" s="636"/>
      <c r="AG64" s="636"/>
      <c r="AH64" s="636"/>
      <c r="AI64" s="636"/>
      <c r="AJ64" s="636"/>
      <c r="AK64" s="636"/>
      <c r="AL64" s="636"/>
      <c r="AM64" s="636"/>
      <c r="AN64" s="636"/>
      <c r="AO64" s="636"/>
      <c r="AP64" s="636"/>
      <c r="AQ64" s="636"/>
      <c r="AR64" s="673"/>
      <c r="AS64" s="674"/>
    </row>
    <row r="65" spans="1:46" ht="24" x14ac:dyDescent="0.2">
      <c r="A65" s="1122"/>
      <c r="B65" s="1122"/>
      <c r="C65" s="1122"/>
      <c r="D65" s="1122"/>
      <c r="E65" s="1122"/>
      <c r="F65" s="1163"/>
      <c r="G65" s="625" t="s">
        <v>736</v>
      </c>
      <c r="H65" s="890">
        <v>80111621</v>
      </c>
      <c r="I65" s="626" t="s">
        <v>773</v>
      </c>
      <c r="J65" s="890">
        <v>30303</v>
      </c>
      <c r="K65" s="627" t="s">
        <v>617</v>
      </c>
      <c r="L65" s="633" t="s">
        <v>567</v>
      </c>
      <c r="M65" s="634" t="s">
        <v>567</v>
      </c>
      <c r="N65" s="651">
        <v>9</v>
      </c>
      <c r="O65" s="631">
        <v>1</v>
      </c>
      <c r="P65" s="631" t="s">
        <v>764</v>
      </c>
      <c r="Q65" s="631" t="s">
        <v>618</v>
      </c>
      <c r="R65" s="801">
        <v>59850000</v>
      </c>
      <c r="S65" s="801"/>
      <c r="T65" s="801"/>
      <c r="U65" s="801">
        <f t="shared" si="26"/>
        <v>59850000</v>
      </c>
      <c r="V65" s="697"/>
      <c r="W65" s="541"/>
      <c r="X65" s="644"/>
      <c r="Y65" s="700"/>
      <c r="Z65" s="542"/>
      <c r="AA65" s="706"/>
      <c r="AB65" s="700"/>
      <c r="AC65" s="673"/>
      <c r="AD65" s="673"/>
      <c r="AE65" s="673"/>
      <c r="AF65" s="636"/>
      <c r="AG65" s="636"/>
      <c r="AH65" s="636"/>
      <c r="AI65" s="636"/>
      <c r="AJ65" s="636"/>
      <c r="AK65" s="636"/>
      <c r="AL65" s="636"/>
      <c r="AM65" s="636"/>
      <c r="AN65" s="636"/>
      <c r="AO65" s="636"/>
      <c r="AP65" s="636"/>
      <c r="AQ65" s="636"/>
      <c r="AR65" s="673"/>
      <c r="AS65" s="674"/>
    </row>
    <row r="66" spans="1:46" ht="24" x14ac:dyDescent="0.2">
      <c r="A66" s="1122"/>
      <c r="B66" s="1122"/>
      <c r="C66" s="1122"/>
      <c r="D66" s="1122"/>
      <c r="E66" s="1122"/>
      <c r="F66" s="1163"/>
      <c r="G66" s="625" t="s">
        <v>737</v>
      </c>
      <c r="H66" s="890">
        <v>80111621</v>
      </c>
      <c r="I66" s="626" t="s">
        <v>732</v>
      </c>
      <c r="J66" s="890">
        <v>30303</v>
      </c>
      <c r="K66" s="627" t="s">
        <v>614</v>
      </c>
      <c r="L66" s="633" t="s">
        <v>567</v>
      </c>
      <c r="M66" s="634" t="s">
        <v>567</v>
      </c>
      <c r="N66" s="651">
        <v>9</v>
      </c>
      <c r="O66" s="631">
        <v>1</v>
      </c>
      <c r="P66" s="631" t="s">
        <v>764</v>
      </c>
      <c r="Q66" s="631" t="s">
        <v>618</v>
      </c>
      <c r="R66" s="801">
        <v>40500000</v>
      </c>
      <c r="S66" s="801"/>
      <c r="T66" s="801"/>
      <c r="U66" s="801">
        <f t="shared" si="26"/>
        <v>40500000</v>
      </c>
      <c r="V66" s="697"/>
      <c r="W66" s="541"/>
      <c r="X66" s="644"/>
      <c r="Y66" s="700"/>
      <c r="Z66" s="542"/>
      <c r="AA66" s="706"/>
      <c r="AB66" s="700"/>
      <c r="AC66" s="673"/>
      <c r="AD66" s="673"/>
      <c r="AE66" s="673"/>
      <c r="AF66" s="636"/>
      <c r="AG66" s="636"/>
      <c r="AH66" s="636"/>
      <c r="AI66" s="636"/>
      <c r="AJ66" s="636"/>
      <c r="AK66" s="636"/>
      <c r="AL66" s="636"/>
      <c r="AM66" s="636"/>
      <c r="AN66" s="636"/>
      <c r="AO66" s="636"/>
      <c r="AP66" s="636"/>
      <c r="AQ66" s="636"/>
      <c r="AR66" s="673"/>
      <c r="AS66" s="674"/>
    </row>
    <row r="67" spans="1:46" ht="36" x14ac:dyDescent="0.2">
      <c r="A67" s="1122"/>
      <c r="B67" s="1122"/>
      <c r="C67" s="1122"/>
      <c r="D67" s="1122"/>
      <c r="E67" s="1122"/>
      <c r="F67" s="1163"/>
      <c r="G67" s="652" t="s">
        <v>738</v>
      </c>
      <c r="H67" s="890">
        <v>80111621</v>
      </c>
      <c r="I67" s="626" t="s">
        <v>773</v>
      </c>
      <c r="J67" s="890">
        <v>30303</v>
      </c>
      <c r="K67" s="627" t="s">
        <v>617</v>
      </c>
      <c r="L67" s="633" t="s">
        <v>567</v>
      </c>
      <c r="M67" s="634" t="s">
        <v>567</v>
      </c>
      <c r="N67" s="651">
        <v>9.5</v>
      </c>
      <c r="O67" s="631">
        <v>1</v>
      </c>
      <c r="P67" s="631" t="s">
        <v>764</v>
      </c>
      <c r="Q67" s="631" t="s">
        <v>618</v>
      </c>
      <c r="R67" s="801">
        <v>76000000</v>
      </c>
      <c r="S67" s="801"/>
      <c r="T67" s="801"/>
      <c r="U67" s="801">
        <f t="shared" si="26"/>
        <v>76000000</v>
      </c>
      <c r="V67" s="697"/>
      <c r="W67" s="541"/>
      <c r="X67" s="644"/>
      <c r="Y67" s="700"/>
      <c r="Z67" s="542"/>
      <c r="AA67" s="706"/>
      <c r="AB67" s="700"/>
      <c r="AC67" s="673"/>
      <c r="AD67" s="673"/>
      <c r="AE67" s="673"/>
      <c r="AF67" s="636"/>
      <c r="AG67" s="636"/>
      <c r="AH67" s="636"/>
      <c r="AI67" s="636"/>
      <c r="AJ67" s="636"/>
      <c r="AK67" s="636"/>
      <c r="AL67" s="636"/>
      <c r="AM67" s="636"/>
      <c r="AN67" s="636"/>
      <c r="AO67" s="636"/>
      <c r="AP67" s="636"/>
      <c r="AQ67" s="636"/>
      <c r="AR67" s="673"/>
      <c r="AS67" s="674"/>
    </row>
    <row r="68" spans="1:46" ht="36" x14ac:dyDescent="0.2">
      <c r="A68" s="1122"/>
      <c r="B68" s="1122"/>
      <c r="C68" s="1122"/>
      <c r="D68" s="1122"/>
      <c r="E68" s="1122"/>
      <c r="F68" s="1163"/>
      <c r="G68" s="652" t="s">
        <v>592</v>
      </c>
      <c r="H68" s="890">
        <v>80111601</v>
      </c>
      <c r="I68" s="626" t="s">
        <v>732</v>
      </c>
      <c r="J68" s="890">
        <v>30303</v>
      </c>
      <c r="K68" s="627" t="s">
        <v>614</v>
      </c>
      <c r="L68" s="633" t="s">
        <v>567</v>
      </c>
      <c r="M68" s="634" t="s">
        <v>567</v>
      </c>
      <c r="N68" s="651">
        <v>350</v>
      </c>
      <c r="O68" s="631">
        <v>0</v>
      </c>
      <c r="P68" s="631" t="s">
        <v>764</v>
      </c>
      <c r="Q68" s="631" t="s">
        <v>618</v>
      </c>
      <c r="R68" s="801">
        <v>44115472</v>
      </c>
      <c r="S68" s="801"/>
      <c r="T68" s="801"/>
      <c r="U68" s="801">
        <f t="shared" si="26"/>
        <v>44115472</v>
      </c>
      <c r="V68" s="697"/>
      <c r="W68" s="541"/>
      <c r="X68" s="644"/>
      <c r="Y68" s="700"/>
      <c r="Z68" s="542"/>
      <c r="AA68" s="706"/>
      <c r="AB68" s="700"/>
      <c r="AC68" s="673"/>
      <c r="AD68" s="673"/>
      <c r="AE68" s="673"/>
      <c r="AF68" s="636"/>
      <c r="AG68" s="636"/>
      <c r="AH68" s="636"/>
      <c r="AI68" s="636"/>
      <c r="AJ68" s="636"/>
      <c r="AK68" s="636"/>
      <c r="AL68" s="636"/>
      <c r="AM68" s="636"/>
      <c r="AN68" s="636"/>
      <c r="AO68" s="636"/>
      <c r="AP68" s="636"/>
      <c r="AQ68" s="636"/>
      <c r="AR68" s="673"/>
      <c r="AS68" s="674"/>
    </row>
    <row r="69" spans="1:46" ht="72" x14ac:dyDescent="0.2">
      <c r="A69" s="1122"/>
      <c r="B69" s="1122"/>
      <c r="C69" s="1122"/>
      <c r="D69" s="1122"/>
      <c r="E69" s="1122"/>
      <c r="F69" s="1163"/>
      <c r="G69" s="914" t="s">
        <v>844</v>
      </c>
      <c r="H69" s="890">
        <v>80111621</v>
      </c>
      <c r="I69" s="626" t="s">
        <v>718</v>
      </c>
      <c r="J69" s="890">
        <v>30303</v>
      </c>
      <c r="K69" s="627" t="s">
        <v>612</v>
      </c>
      <c r="L69" s="633" t="s">
        <v>567</v>
      </c>
      <c r="M69" s="634" t="s">
        <v>567</v>
      </c>
      <c r="N69" s="651">
        <v>11</v>
      </c>
      <c r="O69" s="631">
        <v>1</v>
      </c>
      <c r="P69" s="631" t="s">
        <v>764</v>
      </c>
      <c r="Q69" s="631" t="s">
        <v>618</v>
      </c>
      <c r="R69" s="801">
        <v>100381528</v>
      </c>
      <c r="S69" s="801"/>
      <c r="T69" s="801"/>
      <c r="U69" s="801">
        <f t="shared" si="26"/>
        <v>100381528</v>
      </c>
      <c r="V69" s="697"/>
      <c r="W69" s="541"/>
      <c r="X69" s="644"/>
      <c r="Y69" s="700"/>
      <c r="Z69" s="542"/>
      <c r="AA69" s="706"/>
      <c r="AB69" s="700"/>
      <c r="AC69" s="673"/>
      <c r="AD69" s="673"/>
      <c r="AE69" s="673"/>
      <c r="AF69" s="636"/>
      <c r="AG69" s="636"/>
      <c r="AH69" s="636"/>
      <c r="AI69" s="636"/>
      <c r="AJ69" s="636"/>
      <c r="AK69" s="636"/>
      <c r="AL69" s="636"/>
      <c r="AM69" s="636"/>
      <c r="AN69" s="636"/>
      <c r="AO69" s="636"/>
      <c r="AP69" s="636"/>
      <c r="AQ69" s="636"/>
      <c r="AR69" s="673"/>
      <c r="AS69" s="674"/>
    </row>
    <row r="70" spans="1:46" ht="48" x14ac:dyDescent="0.2">
      <c r="A70" s="1122"/>
      <c r="B70" s="1122"/>
      <c r="C70" s="1122"/>
      <c r="D70" s="1122"/>
      <c r="E70" s="1122"/>
      <c r="F70" s="1163"/>
      <c r="G70" s="625" t="s">
        <v>858</v>
      </c>
      <c r="H70" s="890">
        <v>80111621</v>
      </c>
      <c r="I70" s="650" t="s">
        <v>724</v>
      </c>
      <c r="J70" s="890">
        <v>30303</v>
      </c>
      <c r="K70" s="627" t="s">
        <v>616</v>
      </c>
      <c r="L70" s="633" t="s">
        <v>567</v>
      </c>
      <c r="M70" s="634" t="s">
        <v>567</v>
      </c>
      <c r="N70" s="651">
        <v>11</v>
      </c>
      <c r="O70" s="631">
        <v>1</v>
      </c>
      <c r="P70" s="631" t="s">
        <v>764</v>
      </c>
      <c r="Q70" s="631" t="s">
        <v>618</v>
      </c>
      <c r="R70" s="801">
        <v>265737528</v>
      </c>
      <c r="S70" s="801"/>
      <c r="T70" s="801"/>
      <c r="U70" s="801">
        <f t="shared" si="26"/>
        <v>265737528</v>
      </c>
      <c r="V70" s="697"/>
      <c r="W70" s="541"/>
      <c r="X70" s="644"/>
      <c r="Y70" s="700"/>
      <c r="Z70" s="542"/>
      <c r="AA70" s="706"/>
      <c r="AB70" s="700"/>
      <c r="AC70" s="673"/>
      <c r="AD70" s="673"/>
      <c r="AE70" s="673"/>
      <c r="AF70" s="636"/>
      <c r="AG70" s="636"/>
      <c r="AH70" s="636"/>
      <c r="AI70" s="636"/>
      <c r="AJ70" s="636"/>
      <c r="AK70" s="636"/>
      <c r="AL70" s="636"/>
      <c r="AM70" s="636"/>
      <c r="AN70" s="636"/>
      <c r="AO70" s="636"/>
      <c r="AP70" s="636"/>
      <c r="AQ70" s="636"/>
      <c r="AR70" s="673"/>
      <c r="AS70" s="674"/>
    </row>
    <row r="71" spans="1:46" ht="48" x14ac:dyDescent="0.2">
      <c r="A71" s="1122"/>
      <c r="B71" s="1122"/>
      <c r="C71" s="1122"/>
      <c r="D71" s="1122"/>
      <c r="E71" s="1122"/>
      <c r="F71" s="1163"/>
      <c r="G71" s="652" t="s">
        <v>774</v>
      </c>
      <c r="H71" s="890">
        <v>80111601</v>
      </c>
      <c r="I71" s="626" t="s">
        <v>718</v>
      </c>
      <c r="J71" s="890">
        <v>30303</v>
      </c>
      <c r="K71" s="627" t="s">
        <v>612</v>
      </c>
      <c r="L71" s="633" t="s">
        <v>567</v>
      </c>
      <c r="M71" s="634" t="s">
        <v>567</v>
      </c>
      <c r="N71" s="651">
        <v>350</v>
      </c>
      <c r="O71" s="631">
        <v>0</v>
      </c>
      <c r="P71" s="631" t="s">
        <v>764</v>
      </c>
      <c r="Q71" s="631" t="s">
        <v>618</v>
      </c>
      <c r="R71" s="801">
        <v>44115472</v>
      </c>
      <c r="S71" s="801"/>
      <c r="T71" s="801"/>
      <c r="U71" s="801">
        <f t="shared" si="26"/>
        <v>44115472</v>
      </c>
      <c r="V71" s="697"/>
      <c r="W71" s="541"/>
      <c r="X71" s="644"/>
      <c r="Y71" s="700"/>
      <c r="Z71" s="542"/>
      <c r="AA71" s="706"/>
      <c r="AB71" s="700"/>
      <c r="AC71" s="673"/>
      <c r="AD71" s="673"/>
      <c r="AE71" s="673"/>
      <c r="AF71" s="636"/>
      <c r="AG71" s="636"/>
      <c r="AH71" s="636"/>
      <c r="AI71" s="636"/>
      <c r="AJ71" s="636"/>
      <c r="AK71" s="636"/>
      <c r="AL71" s="636"/>
      <c r="AM71" s="636"/>
      <c r="AN71" s="636"/>
      <c r="AO71" s="636"/>
      <c r="AP71" s="636"/>
      <c r="AQ71" s="636"/>
      <c r="AR71" s="673"/>
      <c r="AS71" s="674"/>
    </row>
    <row r="72" spans="1:46" ht="60" x14ac:dyDescent="0.2">
      <c r="A72" s="1122"/>
      <c r="B72" s="1122"/>
      <c r="C72" s="1122"/>
      <c r="D72" s="1122"/>
      <c r="E72" s="1122"/>
      <c r="F72" s="1163"/>
      <c r="G72" s="652" t="s">
        <v>775</v>
      </c>
      <c r="H72" s="890">
        <v>80111621</v>
      </c>
      <c r="I72" s="653" t="s">
        <v>724</v>
      </c>
      <c r="J72" s="890">
        <v>30303</v>
      </c>
      <c r="K72" s="627" t="s">
        <v>616</v>
      </c>
      <c r="L72" s="633" t="s">
        <v>567</v>
      </c>
      <c r="M72" s="634" t="s">
        <v>567</v>
      </c>
      <c r="N72" s="651">
        <v>11</v>
      </c>
      <c r="O72" s="631">
        <v>1</v>
      </c>
      <c r="P72" s="631" t="s">
        <v>764</v>
      </c>
      <c r="Q72" s="631" t="s">
        <v>618</v>
      </c>
      <c r="R72" s="801">
        <v>88000000</v>
      </c>
      <c r="S72" s="801"/>
      <c r="T72" s="801"/>
      <c r="U72" s="801">
        <f t="shared" si="26"/>
        <v>88000000</v>
      </c>
      <c r="V72" s="697"/>
      <c r="W72" s="541"/>
      <c r="X72" s="644"/>
      <c r="Y72" s="700"/>
      <c r="Z72" s="542"/>
      <c r="AA72" s="706"/>
      <c r="AB72" s="700"/>
      <c r="AC72" s="673"/>
      <c r="AD72" s="673"/>
      <c r="AE72" s="673"/>
      <c r="AF72" s="636"/>
      <c r="AG72" s="636"/>
      <c r="AH72" s="636"/>
      <c r="AI72" s="636"/>
      <c r="AJ72" s="636"/>
      <c r="AK72" s="636"/>
      <c r="AL72" s="636"/>
      <c r="AM72" s="636"/>
      <c r="AN72" s="636"/>
      <c r="AO72" s="636"/>
      <c r="AP72" s="636"/>
      <c r="AQ72" s="636"/>
      <c r="AR72" s="673"/>
      <c r="AS72" s="674"/>
    </row>
    <row r="73" spans="1:46" ht="36" x14ac:dyDescent="0.2">
      <c r="A73" s="1122"/>
      <c r="B73" s="1122"/>
      <c r="C73" s="1122"/>
      <c r="D73" s="1122"/>
      <c r="E73" s="1122"/>
      <c r="F73" s="1163"/>
      <c r="G73" s="652" t="s">
        <v>776</v>
      </c>
      <c r="H73" s="890">
        <v>80111621</v>
      </c>
      <c r="I73" s="626" t="s">
        <v>718</v>
      </c>
      <c r="J73" s="890">
        <v>30303</v>
      </c>
      <c r="K73" s="627" t="s">
        <v>777</v>
      </c>
      <c r="L73" s="633" t="s">
        <v>358</v>
      </c>
      <c r="M73" s="634" t="s">
        <v>358</v>
      </c>
      <c r="N73" s="651">
        <v>5</v>
      </c>
      <c r="O73" s="631">
        <v>1</v>
      </c>
      <c r="P73" s="631" t="s">
        <v>764</v>
      </c>
      <c r="Q73" s="631" t="s">
        <v>618</v>
      </c>
      <c r="R73" s="801"/>
      <c r="S73" s="801">
        <v>80000000</v>
      </c>
      <c r="T73" s="801"/>
      <c r="U73" s="801">
        <f t="shared" si="26"/>
        <v>80000000</v>
      </c>
      <c r="V73" s="697"/>
      <c r="W73" s="541"/>
      <c r="X73" s="644"/>
      <c r="Y73" s="700"/>
      <c r="Z73" s="542"/>
      <c r="AA73" s="706"/>
      <c r="AB73" s="700"/>
      <c r="AC73" s="673"/>
      <c r="AD73" s="673"/>
      <c r="AE73" s="673"/>
      <c r="AF73" s="636"/>
      <c r="AG73" s="636"/>
      <c r="AH73" s="636"/>
      <c r="AI73" s="636"/>
      <c r="AJ73" s="636"/>
      <c r="AK73" s="636"/>
      <c r="AL73" s="636"/>
      <c r="AM73" s="636"/>
      <c r="AN73" s="636"/>
      <c r="AO73" s="636"/>
      <c r="AP73" s="636"/>
      <c r="AQ73" s="636"/>
      <c r="AR73" s="673"/>
      <c r="AS73" s="674"/>
    </row>
    <row r="74" spans="1:46" ht="36" x14ac:dyDescent="0.2">
      <c r="A74" s="1122" t="str">
        <f>+A61</f>
        <v>113 Bogotá reconoce a sus maestras, maestros y directivos docentes.</v>
      </c>
      <c r="B74" s="1122" t="str">
        <f>+B61</f>
        <v>Código 386 
Tres centros de Innovación que dinamizan las Estrategias y procesos en la Red de Innovación del Maestro</v>
      </c>
      <c r="C74" s="1122" t="str">
        <f>+C61</f>
        <v>Componente N° 2: Estrategia de Cualificación investigación e innovación docente: Comunidades de saber y de práctica pedagógica</v>
      </c>
      <c r="D74" s="1122" t="str">
        <f>+D61</f>
        <v>Realizar cinco (5) estudios de la Estrategia de cualificación, investigación e innovación docente: comunidades de saber y de práctica pedagógica"</v>
      </c>
      <c r="E74" s="1122" t="str">
        <f>+E61</f>
        <v xml:space="preserve"> Realizar un (1) estudio de la  Estrategia de cualificación, investigación e innovación docente: comunidades de saber y de práctica pedagógica</v>
      </c>
      <c r="F74" s="1163" t="s">
        <v>596</v>
      </c>
      <c r="G74" s="652" t="s">
        <v>778</v>
      </c>
      <c r="H74" s="890">
        <v>80111621</v>
      </c>
      <c r="I74" s="790" t="s">
        <v>723</v>
      </c>
      <c r="J74" s="890">
        <v>30303</v>
      </c>
      <c r="K74" s="627" t="s">
        <v>613</v>
      </c>
      <c r="L74" s="633" t="s">
        <v>358</v>
      </c>
      <c r="M74" s="634" t="s">
        <v>358</v>
      </c>
      <c r="N74" s="651">
        <v>5</v>
      </c>
      <c r="O74" s="631">
        <v>1</v>
      </c>
      <c r="P74" s="631" t="s">
        <v>764</v>
      </c>
      <c r="Q74" s="631" t="s">
        <v>618</v>
      </c>
      <c r="R74" s="801"/>
      <c r="S74" s="801">
        <v>70000000</v>
      </c>
      <c r="T74" s="801"/>
      <c r="U74" s="801">
        <f t="shared" si="26"/>
        <v>70000000</v>
      </c>
      <c r="V74" s="697"/>
      <c r="W74" s="541"/>
      <c r="X74" s="644"/>
      <c r="Y74" s="700"/>
      <c r="Z74" s="542"/>
      <c r="AA74" s="706"/>
      <c r="AB74" s="700"/>
      <c r="AC74" s="673"/>
      <c r="AD74" s="673"/>
      <c r="AE74" s="673"/>
      <c r="AF74" s="636"/>
      <c r="AG74" s="636"/>
      <c r="AH74" s="636">
        <v>17955000</v>
      </c>
      <c r="AI74" s="636"/>
      <c r="AJ74" s="636"/>
      <c r="AK74" s="636"/>
      <c r="AL74" s="636"/>
      <c r="AM74" s="636">
        <v>17955000</v>
      </c>
      <c r="AN74" s="636"/>
      <c r="AO74" s="636"/>
      <c r="AP74" s="636">
        <v>23940000</v>
      </c>
      <c r="AQ74" s="636"/>
      <c r="AR74" s="673"/>
      <c r="AS74" s="674">
        <f t="shared" si="27"/>
        <v>59850000</v>
      </c>
      <c r="AT74" s="667" t="b">
        <f t="shared" si="2"/>
        <v>0</v>
      </c>
    </row>
    <row r="75" spans="1:46" ht="36" x14ac:dyDescent="0.2">
      <c r="A75" s="1122"/>
      <c r="B75" s="1122"/>
      <c r="C75" s="1122"/>
      <c r="D75" s="1122"/>
      <c r="E75" s="1122"/>
      <c r="F75" s="1163"/>
      <c r="G75" s="652" t="s">
        <v>779</v>
      </c>
      <c r="H75" s="890">
        <v>80111621</v>
      </c>
      <c r="I75" s="626" t="s">
        <v>718</v>
      </c>
      <c r="J75" s="890">
        <v>30303</v>
      </c>
      <c r="K75" s="627" t="s">
        <v>777</v>
      </c>
      <c r="L75" s="633" t="s">
        <v>358</v>
      </c>
      <c r="M75" s="634" t="s">
        <v>358</v>
      </c>
      <c r="N75" s="651">
        <v>5</v>
      </c>
      <c r="O75" s="631">
        <v>1</v>
      </c>
      <c r="P75" s="631" t="s">
        <v>764</v>
      </c>
      <c r="Q75" s="631" t="s">
        <v>618</v>
      </c>
      <c r="R75" s="801"/>
      <c r="S75" s="801">
        <v>156665000</v>
      </c>
      <c r="T75" s="801"/>
      <c r="U75" s="801">
        <f t="shared" si="26"/>
        <v>156665000</v>
      </c>
      <c r="V75" s="697"/>
      <c r="W75" s="541"/>
      <c r="X75" s="644"/>
      <c r="Y75" s="700"/>
      <c r="Z75" s="542"/>
      <c r="AA75" s="706"/>
      <c r="AB75" s="700"/>
      <c r="AC75" s="673"/>
      <c r="AD75" s="673"/>
      <c r="AE75" s="673"/>
      <c r="AF75" s="636"/>
      <c r="AG75" s="636"/>
      <c r="AH75" s="636">
        <v>17955000</v>
      </c>
      <c r="AI75" s="636"/>
      <c r="AJ75" s="636"/>
      <c r="AK75" s="636"/>
      <c r="AL75" s="636"/>
      <c r="AM75" s="636">
        <v>17955000</v>
      </c>
      <c r="AN75" s="636"/>
      <c r="AO75" s="636"/>
      <c r="AP75" s="636">
        <v>23940000</v>
      </c>
      <c r="AQ75" s="636"/>
      <c r="AR75" s="673"/>
      <c r="AS75" s="674">
        <f t="shared" si="27"/>
        <v>59850000</v>
      </c>
      <c r="AT75" s="667" t="b">
        <f t="shared" si="2"/>
        <v>0</v>
      </c>
    </row>
    <row r="76" spans="1:46" ht="36" x14ac:dyDescent="0.2">
      <c r="A76" s="1122"/>
      <c r="B76" s="1122"/>
      <c r="C76" s="1122"/>
      <c r="D76" s="1122"/>
      <c r="E76" s="1122"/>
      <c r="F76" s="1163"/>
      <c r="G76" s="652" t="s">
        <v>859</v>
      </c>
      <c r="H76" s="890">
        <v>80111621</v>
      </c>
      <c r="I76" s="626" t="s">
        <v>718</v>
      </c>
      <c r="J76" s="890">
        <v>30303</v>
      </c>
      <c r="K76" s="627" t="s">
        <v>777</v>
      </c>
      <c r="L76" s="633" t="s">
        <v>567</v>
      </c>
      <c r="M76" s="634" t="s">
        <v>567</v>
      </c>
      <c r="N76" s="651">
        <v>4</v>
      </c>
      <c r="O76" s="631">
        <v>1</v>
      </c>
      <c r="P76" s="631" t="s">
        <v>764</v>
      </c>
      <c r="Q76" s="631" t="s">
        <v>618</v>
      </c>
      <c r="R76" s="801"/>
      <c r="S76" s="801">
        <v>28416860</v>
      </c>
      <c r="T76" s="801"/>
      <c r="U76" s="801">
        <f t="shared" si="26"/>
        <v>28416860</v>
      </c>
      <c r="V76" s="707"/>
      <c r="W76" s="565"/>
      <c r="X76" s="708"/>
      <c r="Y76" s="709"/>
      <c r="Z76" s="566"/>
      <c r="AA76" s="710"/>
      <c r="AB76" s="709"/>
      <c r="AC76" s="711"/>
      <c r="AD76" s="711"/>
      <c r="AE76" s="711"/>
      <c r="AF76" s="791"/>
      <c r="AG76" s="791"/>
      <c r="AH76" s="791">
        <v>17955000</v>
      </c>
      <c r="AI76" s="791"/>
      <c r="AJ76" s="791"/>
      <c r="AK76" s="791"/>
      <c r="AL76" s="791"/>
      <c r="AM76" s="791">
        <v>17955000</v>
      </c>
      <c r="AN76" s="791"/>
      <c r="AO76" s="791"/>
      <c r="AP76" s="791">
        <v>23940000</v>
      </c>
      <c r="AQ76" s="791"/>
      <c r="AR76" s="673"/>
      <c r="AS76" s="674">
        <f t="shared" si="27"/>
        <v>59850000</v>
      </c>
      <c r="AT76" s="667" t="b">
        <f t="shared" si="2"/>
        <v>0</v>
      </c>
    </row>
    <row r="77" spans="1:46" ht="36" x14ac:dyDescent="0.2">
      <c r="A77" s="1122"/>
      <c r="B77" s="1122"/>
      <c r="C77" s="1122"/>
      <c r="D77" s="1122"/>
      <c r="E77" s="1122"/>
      <c r="F77" s="1163"/>
      <c r="G77" s="652" t="s">
        <v>781</v>
      </c>
      <c r="H77" s="890">
        <v>80111601</v>
      </c>
      <c r="I77" s="626" t="s">
        <v>718</v>
      </c>
      <c r="J77" s="890">
        <v>30303</v>
      </c>
      <c r="K77" s="627" t="s">
        <v>777</v>
      </c>
      <c r="L77" s="633" t="s">
        <v>567</v>
      </c>
      <c r="M77" s="634" t="s">
        <v>567</v>
      </c>
      <c r="N77" s="651">
        <v>5</v>
      </c>
      <c r="O77" s="631">
        <v>1</v>
      </c>
      <c r="P77" s="631" t="s">
        <v>764</v>
      </c>
      <c r="Q77" s="631" t="s">
        <v>618</v>
      </c>
      <c r="R77" s="801"/>
      <c r="S77" s="801">
        <v>25160760</v>
      </c>
      <c r="T77" s="801"/>
      <c r="U77" s="801">
        <f t="shared" si="26"/>
        <v>25160760</v>
      </c>
      <c r="V77" s="707"/>
      <c r="W77" s="565"/>
      <c r="X77" s="708"/>
      <c r="Y77" s="709"/>
      <c r="Z77" s="566"/>
      <c r="AA77" s="710"/>
      <c r="AB77" s="709"/>
      <c r="AC77" s="711"/>
      <c r="AD77" s="711"/>
      <c r="AE77" s="711"/>
      <c r="AF77" s="791"/>
      <c r="AG77" s="791"/>
      <c r="AH77" s="791">
        <v>22800000</v>
      </c>
      <c r="AI77" s="791"/>
      <c r="AJ77" s="791"/>
      <c r="AK77" s="791"/>
      <c r="AL77" s="791"/>
      <c r="AM77" s="791">
        <v>22800000</v>
      </c>
      <c r="AN77" s="791"/>
      <c r="AO77" s="791"/>
      <c r="AP77" s="791"/>
      <c r="AQ77" s="791">
        <v>30400000</v>
      </c>
      <c r="AR77" s="673"/>
      <c r="AS77" s="674">
        <f t="shared" si="27"/>
        <v>76000000</v>
      </c>
      <c r="AT77" s="667" t="b">
        <f t="shared" si="2"/>
        <v>0</v>
      </c>
    </row>
    <row r="78" spans="1:46" ht="36" x14ac:dyDescent="0.2">
      <c r="A78" s="1122"/>
      <c r="B78" s="1122"/>
      <c r="C78" s="1122"/>
      <c r="D78" s="1122"/>
      <c r="E78" s="1122"/>
      <c r="F78" s="1163"/>
      <c r="G78" s="652" t="s">
        <v>782</v>
      </c>
      <c r="H78" s="890">
        <v>80111621</v>
      </c>
      <c r="I78" s="626" t="s">
        <v>718</v>
      </c>
      <c r="J78" s="890">
        <v>30303</v>
      </c>
      <c r="K78" s="627" t="s">
        <v>777</v>
      </c>
      <c r="L78" s="633" t="s">
        <v>567</v>
      </c>
      <c r="M78" s="634" t="s">
        <v>567</v>
      </c>
      <c r="N78" s="651">
        <v>5</v>
      </c>
      <c r="O78" s="631">
        <v>1</v>
      </c>
      <c r="P78" s="631" t="s">
        <v>764</v>
      </c>
      <c r="Q78" s="631" t="s">
        <v>618</v>
      </c>
      <c r="R78" s="801"/>
      <c r="S78" s="801">
        <v>35000000</v>
      </c>
      <c r="T78" s="801"/>
      <c r="U78" s="801">
        <f t="shared" si="26"/>
        <v>35000000</v>
      </c>
      <c r="V78" s="707"/>
      <c r="W78" s="565"/>
      <c r="X78" s="708"/>
      <c r="Y78" s="709"/>
      <c r="Z78" s="566"/>
      <c r="AA78" s="710"/>
      <c r="AB78" s="709"/>
      <c r="AC78" s="711"/>
      <c r="AD78" s="711"/>
      <c r="AE78" s="711"/>
      <c r="AF78" s="791"/>
      <c r="AG78" s="791">
        <v>3836128</v>
      </c>
      <c r="AH78" s="791">
        <v>3836128</v>
      </c>
      <c r="AI78" s="791">
        <v>3836128</v>
      </c>
      <c r="AJ78" s="791">
        <v>3836128</v>
      </c>
      <c r="AK78" s="791">
        <v>3836128</v>
      </c>
      <c r="AL78" s="791">
        <v>3836128</v>
      </c>
      <c r="AM78" s="791">
        <v>3836128</v>
      </c>
      <c r="AN78" s="791">
        <v>3836128</v>
      </c>
      <c r="AO78" s="791">
        <v>3836128</v>
      </c>
      <c r="AP78" s="791">
        <v>3836128</v>
      </c>
      <c r="AQ78" s="791">
        <v>5754192</v>
      </c>
      <c r="AR78" s="673"/>
      <c r="AS78" s="674">
        <f t="shared" si="27"/>
        <v>44115472</v>
      </c>
      <c r="AT78" s="667" t="b">
        <f t="shared" si="2"/>
        <v>0</v>
      </c>
    </row>
    <row r="79" spans="1:46" ht="48" x14ac:dyDescent="0.2">
      <c r="A79" s="1122"/>
      <c r="B79" s="1122"/>
      <c r="C79" s="1122"/>
      <c r="D79" s="1122"/>
      <c r="E79" s="1122"/>
      <c r="F79" s="1163"/>
      <c r="G79" s="652" t="s">
        <v>783</v>
      </c>
      <c r="H79" s="890">
        <v>80111601</v>
      </c>
      <c r="I79" s="626" t="s">
        <v>718</v>
      </c>
      <c r="J79" s="890">
        <v>30303</v>
      </c>
      <c r="K79" s="627" t="s">
        <v>777</v>
      </c>
      <c r="L79" s="633" t="s">
        <v>567</v>
      </c>
      <c r="M79" s="634" t="s">
        <v>567</v>
      </c>
      <c r="N79" s="651">
        <v>5</v>
      </c>
      <c r="O79" s="631">
        <v>1</v>
      </c>
      <c r="P79" s="631" t="s">
        <v>764</v>
      </c>
      <c r="Q79" s="631" t="s">
        <v>618</v>
      </c>
      <c r="R79" s="801"/>
      <c r="S79" s="801">
        <v>25160760</v>
      </c>
      <c r="T79" s="801"/>
      <c r="U79" s="801">
        <f t="shared" si="26"/>
        <v>25160760</v>
      </c>
      <c r="V79" s="707"/>
      <c r="W79" s="565"/>
      <c r="X79" s="708"/>
      <c r="Y79" s="709"/>
      <c r="Z79" s="566"/>
      <c r="AA79" s="710"/>
      <c r="AB79" s="709"/>
      <c r="AC79" s="711"/>
      <c r="AD79" s="711"/>
      <c r="AE79" s="711"/>
      <c r="AF79" s="791"/>
      <c r="AG79" s="791"/>
      <c r="AH79" s="791"/>
      <c r="AI79" s="791">
        <v>10000000</v>
      </c>
      <c r="AJ79" s="791">
        <v>10000000</v>
      </c>
      <c r="AK79" s="791">
        <v>10000000</v>
      </c>
      <c r="AL79" s="791">
        <v>15000000</v>
      </c>
      <c r="AM79" s="791">
        <v>15000000</v>
      </c>
      <c r="AN79" s="791">
        <v>15381528</v>
      </c>
      <c r="AO79" s="791">
        <v>10000000</v>
      </c>
      <c r="AP79" s="791">
        <v>10000000</v>
      </c>
      <c r="AQ79" s="791">
        <v>5000000</v>
      </c>
      <c r="AR79" s="673"/>
      <c r="AS79" s="674">
        <f t="shared" si="27"/>
        <v>100381528</v>
      </c>
      <c r="AT79" s="667" t="b">
        <f t="shared" si="2"/>
        <v>0</v>
      </c>
    </row>
    <row r="80" spans="1:46" ht="48" x14ac:dyDescent="0.2">
      <c r="A80" s="1122"/>
      <c r="B80" s="1122"/>
      <c r="C80" s="1122"/>
      <c r="D80" s="1122"/>
      <c r="E80" s="1122"/>
      <c r="F80" s="1163"/>
      <c r="G80" s="915" t="s">
        <v>784</v>
      </c>
      <c r="H80" s="890">
        <v>80111621</v>
      </c>
      <c r="I80" s="626" t="s">
        <v>732</v>
      </c>
      <c r="J80" s="890">
        <v>30303</v>
      </c>
      <c r="K80" s="627" t="s">
        <v>811</v>
      </c>
      <c r="L80" s="633" t="s">
        <v>567</v>
      </c>
      <c r="M80" s="634" t="s">
        <v>567</v>
      </c>
      <c r="N80" s="651">
        <v>5</v>
      </c>
      <c r="O80" s="631">
        <v>1</v>
      </c>
      <c r="P80" s="631" t="s">
        <v>764</v>
      </c>
      <c r="Q80" s="631" t="s">
        <v>618</v>
      </c>
      <c r="R80" s="801"/>
      <c r="S80" s="801">
        <v>136039240</v>
      </c>
      <c r="T80" s="801"/>
      <c r="U80" s="801">
        <f t="shared" si="26"/>
        <v>136039240</v>
      </c>
      <c r="V80" s="707"/>
      <c r="W80" s="565"/>
      <c r="X80" s="708"/>
      <c r="Y80" s="709"/>
      <c r="Z80" s="566"/>
      <c r="AA80" s="710"/>
      <c r="AB80" s="709"/>
      <c r="AC80" s="711"/>
      <c r="AD80" s="711"/>
      <c r="AE80" s="711"/>
      <c r="AF80" s="791"/>
      <c r="AG80" s="791"/>
      <c r="AH80" s="791">
        <v>62306258</v>
      </c>
      <c r="AI80" s="791"/>
      <c r="AJ80" s="791"/>
      <c r="AK80" s="791"/>
      <c r="AL80" s="791"/>
      <c r="AM80" s="791">
        <v>62306258</v>
      </c>
      <c r="AN80" s="791"/>
      <c r="AO80" s="791"/>
      <c r="AP80" s="791"/>
      <c r="AQ80" s="791">
        <v>83075012</v>
      </c>
      <c r="AR80" s="673"/>
      <c r="AS80" s="674">
        <f t="shared" si="27"/>
        <v>207687528</v>
      </c>
      <c r="AT80" s="667" t="b">
        <f t="shared" si="2"/>
        <v>0</v>
      </c>
    </row>
    <row r="81" spans="1:46" ht="36" x14ac:dyDescent="0.2">
      <c r="A81" s="1122"/>
      <c r="B81" s="1122"/>
      <c r="C81" s="1122"/>
      <c r="D81" s="1122"/>
      <c r="E81" s="1122"/>
      <c r="F81" s="1163"/>
      <c r="G81" s="652" t="s">
        <v>785</v>
      </c>
      <c r="H81" s="890">
        <v>80111601</v>
      </c>
      <c r="I81" s="626" t="s">
        <v>718</v>
      </c>
      <c r="J81" s="890">
        <v>30303</v>
      </c>
      <c r="K81" s="627" t="s">
        <v>777</v>
      </c>
      <c r="L81" s="633" t="s">
        <v>358</v>
      </c>
      <c r="M81" s="634" t="s">
        <v>358</v>
      </c>
      <c r="N81" s="651">
        <v>5</v>
      </c>
      <c r="O81" s="631">
        <v>1</v>
      </c>
      <c r="P81" s="631" t="s">
        <v>764</v>
      </c>
      <c r="Q81" s="631" t="s">
        <v>618</v>
      </c>
      <c r="R81" s="801"/>
      <c r="S81" s="801">
        <v>25160760</v>
      </c>
      <c r="T81" s="801"/>
      <c r="U81" s="801">
        <f t="shared" si="26"/>
        <v>25160760</v>
      </c>
      <c r="V81" s="707"/>
      <c r="W81" s="565"/>
      <c r="X81" s="708"/>
      <c r="Y81" s="709"/>
      <c r="Z81" s="566"/>
      <c r="AA81" s="710"/>
      <c r="AB81" s="709"/>
      <c r="AC81" s="711"/>
      <c r="AD81" s="711"/>
      <c r="AE81" s="711"/>
      <c r="AF81" s="791"/>
      <c r="AG81" s="791">
        <v>3836128</v>
      </c>
      <c r="AH81" s="791">
        <v>3836128</v>
      </c>
      <c r="AI81" s="791">
        <v>3836128</v>
      </c>
      <c r="AJ81" s="791">
        <v>3836128</v>
      </c>
      <c r="AK81" s="791">
        <v>3836128</v>
      </c>
      <c r="AL81" s="791">
        <v>3836128</v>
      </c>
      <c r="AM81" s="791">
        <v>3836128</v>
      </c>
      <c r="AN81" s="791">
        <v>3836128</v>
      </c>
      <c r="AO81" s="791">
        <v>3836128</v>
      </c>
      <c r="AP81" s="791">
        <v>3836128</v>
      </c>
      <c r="AQ81" s="791">
        <v>5754192</v>
      </c>
      <c r="AR81" s="673"/>
      <c r="AS81" s="674">
        <f t="shared" si="27"/>
        <v>44115472</v>
      </c>
      <c r="AT81" s="667" t="b">
        <f t="shared" si="2"/>
        <v>0</v>
      </c>
    </row>
    <row r="82" spans="1:46" ht="36" x14ac:dyDescent="0.2">
      <c r="A82" s="1122"/>
      <c r="B82" s="1122"/>
      <c r="C82" s="1122"/>
      <c r="D82" s="1122"/>
      <c r="E82" s="1122"/>
      <c r="F82" s="1163"/>
      <c r="G82" s="652" t="s">
        <v>786</v>
      </c>
      <c r="H82" s="890">
        <v>80111621</v>
      </c>
      <c r="I82" s="626" t="s">
        <v>718</v>
      </c>
      <c r="J82" s="890">
        <v>30303</v>
      </c>
      <c r="K82" s="627" t="s">
        <v>777</v>
      </c>
      <c r="L82" s="633" t="s">
        <v>358</v>
      </c>
      <c r="M82" s="634" t="s">
        <v>358</v>
      </c>
      <c r="N82" s="651">
        <v>5</v>
      </c>
      <c r="O82" s="631">
        <v>1</v>
      </c>
      <c r="P82" s="631" t="s">
        <v>764</v>
      </c>
      <c r="Q82" s="631" t="s">
        <v>618</v>
      </c>
      <c r="R82" s="801"/>
      <c r="S82" s="801">
        <v>40000000</v>
      </c>
      <c r="T82" s="801"/>
      <c r="U82" s="801">
        <f t="shared" si="26"/>
        <v>40000000</v>
      </c>
      <c r="V82" s="707"/>
      <c r="W82" s="565"/>
      <c r="X82" s="708"/>
      <c r="Y82" s="709"/>
      <c r="Z82" s="566"/>
      <c r="AA82" s="710"/>
      <c r="AB82" s="709"/>
      <c r="AC82" s="711"/>
      <c r="AD82" s="711"/>
      <c r="AE82" s="711"/>
      <c r="AF82" s="792"/>
      <c r="AG82" s="792"/>
      <c r="AH82" s="792"/>
      <c r="AI82" s="792"/>
      <c r="AJ82" s="792"/>
      <c r="AK82" s="792"/>
      <c r="AL82" s="792"/>
      <c r="AM82" s="792"/>
      <c r="AN82" s="792"/>
      <c r="AO82" s="792"/>
      <c r="AP82" s="792"/>
      <c r="AQ82" s="792"/>
      <c r="AR82" s="673"/>
      <c r="AS82" s="674"/>
    </row>
    <row r="83" spans="1:46" ht="36.75" thickBot="1" x14ac:dyDescent="0.25">
      <c r="A83" s="1122"/>
      <c r="B83" s="1122"/>
      <c r="C83" s="1122"/>
      <c r="D83" s="1122"/>
      <c r="E83" s="1122"/>
      <c r="F83" s="1164"/>
      <c r="G83" s="625" t="s">
        <v>787</v>
      </c>
      <c r="H83" s="890">
        <v>80111601</v>
      </c>
      <c r="I83" s="626" t="s">
        <v>718</v>
      </c>
      <c r="J83" s="890">
        <v>30303</v>
      </c>
      <c r="K83" s="627" t="s">
        <v>777</v>
      </c>
      <c r="L83" s="633" t="s">
        <v>358</v>
      </c>
      <c r="M83" s="634" t="s">
        <v>358</v>
      </c>
      <c r="N83" s="651">
        <v>5</v>
      </c>
      <c r="O83" s="631">
        <v>1</v>
      </c>
      <c r="P83" s="631" t="s">
        <v>764</v>
      </c>
      <c r="Q83" s="631" t="s">
        <v>618</v>
      </c>
      <c r="R83" s="801"/>
      <c r="S83" s="801">
        <v>25160760</v>
      </c>
      <c r="T83" s="801"/>
      <c r="U83" s="801">
        <f t="shared" si="26"/>
        <v>25160760</v>
      </c>
      <c r="V83" s="707"/>
      <c r="W83" s="565"/>
      <c r="X83" s="708"/>
      <c r="Y83" s="709"/>
      <c r="Z83" s="566"/>
      <c r="AA83" s="710"/>
      <c r="AB83" s="709"/>
      <c r="AC83" s="711"/>
      <c r="AD83" s="711"/>
      <c r="AE83" s="711"/>
      <c r="AF83" s="793"/>
      <c r="AG83" s="793"/>
      <c r="AH83" s="793">
        <v>8000000</v>
      </c>
      <c r="AI83" s="793">
        <v>8000000</v>
      </c>
      <c r="AJ83" s="793">
        <v>8000000</v>
      </c>
      <c r="AK83" s="793">
        <v>8000000</v>
      </c>
      <c r="AL83" s="793">
        <v>8000000</v>
      </c>
      <c r="AM83" s="793">
        <v>8000000</v>
      </c>
      <c r="AN83" s="793">
        <v>8000000</v>
      </c>
      <c r="AO83" s="793">
        <v>8000000</v>
      </c>
      <c r="AP83" s="793">
        <v>8000000</v>
      </c>
      <c r="AQ83" s="793">
        <v>16000000</v>
      </c>
      <c r="AR83" s="673"/>
      <c r="AS83" s="674">
        <f t="shared" si="27"/>
        <v>88000000</v>
      </c>
      <c r="AT83" s="667" t="b">
        <f t="shared" si="2"/>
        <v>0</v>
      </c>
    </row>
    <row r="84" spans="1:46" x14ac:dyDescent="0.2">
      <c r="A84" s="1122"/>
      <c r="B84" s="1122"/>
      <c r="C84" s="1122"/>
      <c r="D84" s="1122"/>
      <c r="E84" s="1122"/>
      <c r="F84" s="1155" t="s">
        <v>536</v>
      </c>
      <c r="G84" s="1155"/>
      <c r="H84" s="1155"/>
      <c r="I84" s="1155"/>
      <c r="J84" s="1155"/>
      <c r="K84" s="1155"/>
      <c r="L84" s="1155"/>
      <c r="M84" s="1155"/>
      <c r="N84" s="1155"/>
      <c r="O84" s="1155"/>
      <c r="P84" s="1155"/>
      <c r="Q84" s="899"/>
      <c r="R84" s="811">
        <f>SUM(R61:R83)</f>
        <v>919400000</v>
      </c>
      <c r="S84" s="811">
        <f t="shared" ref="S84:AT84" si="28">SUM(S61:S83)</f>
        <v>646764140</v>
      </c>
      <c r="T84" s="811">
        <f t="shared" si="28"/>
        <v>0</v>
      </c>
      <c r="U84" s="811">
        <f t="shared" si="28"/>
        <v>1566164140</v>
      </c>
      <c r="V84" s="811">
        <f t="shared" si="28"/>
        <v>0</v>
      </c>
      <c r="W84" s="811">
        <f t="shared" si="28"/>
        <v>0</v>
      </c>
      <c r="X84" s="811">
        <f t="shared" si="28"/>
        <v>0</v>
      </c>
      <c r="Y84" s="811">
        <f t="shared" si="28"/>
        <v>0</v>
      </c>
      <c r="Z84" s="811">
        <f t="shared" si="28"/>
        <v>0</v>
      </c>
      <c r="AA84" s="811">
        <f t="shared" si="28"/>
        <v>0</v>
      </c>
      <c r="AB84" s="811">
        <f t="shared" si="28"/>
        <v>0</v>
      </c>
      <c r="AC84" s="811">
        <f t="shared" si="28"/>
        <v>0</v>
      </c>
      <c r="AD84" s="811">
        <f t="shared" si="28"/>
        <v>0</v>
      </c>
      <c r="AE84" s="811">
        <f t="shared" si="28"/>
        <v>0</v>
      </c>
      <c r="AF84" s="811">
        <f t="shared" si="28"/>
        <v>0</v>
      </c>
      <c r="AG84" s="811">
        <f t="shared" si="28"/>
        <v>7672256</v>
      </c>
      <c r="AH84" s="811">
        <f t="shared" si="28"/>
        <v>208508514</v>
      </c>
      <c r="AI84" s="811">
        <f t="shared" si="28"/>
        <v>25672256</v>
      </c>
      <c r="AJ84" s="811">
        <f t="shared" si="28"/>
        <v>25672256</v>
      </c>
      <c r="AK84" s="811">
        <f t="shared" si="28"/>
        <v>25672256</v>
      </c>
      <c r="AL84" s="811">
        <f t="shared" si="28"/>
        <v>30672256</v>
      </c>
      <c r="AM84" s="811">
        <f t="shared" si="28"/>
        <v>223508514</v>
      </c>
      <c r="AN84" s="811">
        <f t="shared" si="28"/>
        <v>31053784</v>
      </c>
      <c r="AO84" s="811">
        <f t="shared" si="28"/>
        <v>25672256</v>
      </c>
      <c r="AP84" s="811">
        <f t="shared" si="28"/>
        <v>169312256</v>
      </c>
      <c r="AQ84" s="811">
        <f t="shared" si="28"/>
        <v>145983396</v>
      </c>
      <c r="AR84" s="811">
        <f t="shared" si="28"/>
        <v>0</v>
      </c>
      <c r="AS84" s="811">
        <f t="shared" si="28"/>
        <v>919400000</v>
      </c>
      <c r="AT84" s="811">
        <f t="shared" si="28"/>
        <v>0</v>
      </c>
    </row>
    <row r="85" spans="1:46" x14ac:dyDescent="0.2">
      <c r="A85" s="1168"/>
      <c r="B85" s="1168"/>
      <c r="C85" s="1168"/>
      <c r="D85" s="1168"/>
      <c r="E85" s="1168"/>
      <c r="F85" s="1169" t="s">
        <v>539</v>
      </c>
      <c r="G85" s="1169"/>
      <c r="H85" s="1169"/>
      <c r="I85" s="1169"/>
      <c r="J85" s="1169"/>
      <c r="K85" s="1169"/>
      <c r="L85" s="1169"/>
      <c r="M85" s="1169"/>
      <c r="N85" s="1169"/>
      <c r="O85" s="1169"/>
      <c r="P85" s="1169"/>
      <c r="Q85" s="906"/>
      <c r="R85" s="809">
        <f>+R84</f>
        <v>919400000</v>
      </c>
      <c r="S85" s="809">
        <f t="shared" ref="S85:AS85" si="29">+S84</f>
        <v>646764140</v>
      </c>
      <c r="T85" s="809">
        <f t="shared" si="29"/>
        <v>0</v>
      </c>
      <c r="U85" s="809">
        <f t="shared" si="29"/>
        <v>1566164140</v>
      </c>
      <c r="V85" s="703">
        <f t="shared" si="29"/>
        <v>0</v>
      </c>
      <c r="W85" s="703">
        <f t="shared" si="29"/>
        <v>0</v>
      </c>
      <c r="X85" s="703">
        <f t="shared" si="29"/>
        <v>0</v>
      </c>
      <c r="Y85" s="703">
        <f t="shared" si="29"/>
        <v>0</v>
      </c>
      <c r="Z85" s="703">
        <f t="shared" si="29"/>
        <v>0</v>
      </c>
      <c r="AA85" s="703">
        <f t="shared" si="29"/>
        <v>0</v>
      </c>
      <c r="AB85" s="703">
        <f t="shared" si="29"/>
        <v>0</v>
      </c>
      <c r="AC85" s="703">
        <f t="shared" si="29"/>
        <v>0</v>
      </c>
      <c r="AD85" s="703">
        <f t="shared" si="29"/>
        <v>0</v>
      </c>
      <c r="AE85" s="703">
        <f t="shared" si="29"/>
        <v>0</v>
      </c>
      <c r="AF85" s="703">
        <f t="shared" si="29"/>
        <v>0</v>
      </c>
      <c r="AG85" s="703">
        <f t="shared" si="29"/>
        <v>7672256</v>
      </c>
      <c r="AH85" s="703">
        <f t="shared" si="29"/>
        <v>208508514</v>
      </c>
      <c r="AI85" s="703">
        <f t="shared" si="29"/>
        <v>25672256</v>
      </c>
      <c r="AJ85" s="703">
        <f t="shared" si="29"/>
        <v>25672256</v>
      </c>
      <c r="AK85" s="703">
        <f t="shared" si="29"/>
        <v>25672256</v>
      </c>
      <c r="AL85" s="703">
        <f t="shared" si="29"/>
        <v>30672256</v>
      </c>
      <c r="AM85" s="703">
        <f t="shared" si="29"/>
        <v>223508514</v>
      </c>
      <c r="AN85" s="703">
        <f t="shared" si="29"/>
        <v>31053784</v>
      </c>
      <c r="AO85" s="703">
        <f t="shared" si="29"/>
        <v>25672256</v>
      </c>
      <c r="AP85" s="703">
        <f t="shared" si="29"/>
        <v>169312256</v>
      </c>
      <c r="AQ85" s="703">
        <f t="shared" si="29"/>
        <v>145983396</v>
      </c>
      <c r="AR85" s="703">
        <f t="shared" si="29"/>
        <v>0</v>
      </c>
      <c r="AS85" s="703">
        <f t="shared" si="29"/>
        <v>919400000</v>
      </c>
      <c r="AT85" s="667" t="b">
        <f t="shared" si="2"/>
        <v>0</v>
      </c>
    </row>
    <row r="86" spans="1:46" ht="36" x14ac:dyDescent="0.2">
      <c r="A86" s="1117" t="str">
        <f>+A61</f>
        <v>113 Bogotá reconoce a sus maestras, maestros y directivos docentes.</v>
      </c>
      <c r="B86" s="1117" t="str">
        <f t="shared" ref="B86:C86" si="30">+B61</f>
        <v>Código 386 
Tres centros de Innovación que dinamizan las Estrategias y procesos en la Red de Innovación del Maestro</v>
      </c>
      <c r="C86" s="1117" t="str">
        <f t="shared" si="30"/>
        <v>Componente N° 2: Estrategia de Cualificación investigación e innovación docente: Comunidades de saber y de práctica pedagógica</v>
      </c>
      <c r="D86" s="1118" t="s">
        <v>505</v>
      </c>
      <c r="E86" s="1118" t="s">
        <v>822</v>
      </c>
      <c r="F86" s="1165" t="s">
        <v>597</v>
      </c>
      <c r="G86" s="625" t="s">
        <v>788</v>
      </c>
      <c r="H86" s="890">
        <v>80111621</v>
      </c>
      <c r="I86" s="626" t="s">
        <v>773</v>
      </c>
      <c r="J86" s="890">
        <v>30303</v>
      </c>
      <c r="K86" s="627" t="s">
        <v>617</v>
      </c>
      <c r="L86" s="633" t="s">
        <v>567</v>
      </c>
      <c r="M86" s="629" t="s">
        <v>567</v>
      </c>
      <c r="N86" s="630">
        <v>5</v>
      </c>
      <c r="O86" s="631">
        <v>1</v>
      </c>
      <c r="P86" s="631" t="s">
        <v>764</v>
      </c>
      <c r="Q86" s="631" t="s">
        <v>618</v>
      </c>
      <c r="R86" s="801">
        <v>43500000</v>
      </c>
      <c r="S86" s="801"/>
      <c r="T86" s="801"/>
      <c r="U86" s="801">
        <f t="shared" ref="U86:U92" si="31">+R86+S86</f>
        <v>43500000</v>
      </c>
      <c r="V86" s="713"/>
      <c r="W86" s="714"/>
      <c r="X86" s="715"/>
      <c r="Y86" s="716"/>
      <c r="Z86" s="717"/>
      <c r="AA86" s="718"/>
      <c r="AB86" s="719"/>
      <c r="AC86" s="673"/>
      <c r="AD86" s="673"/>
      <c r="AE86" s="673"/>
      <c r="AF86" s="794"/>
      <c r="AG86" s="794"/>
      <c r="AH86" s="794">
        <v>13050000</v>
      </c>
      <c r="AI86" s="794"/>
      <c r="AJ86" s="794">
        <v>13050000</v>
      </c>
      <c r="AK86" s="794"/>
      <c r="AL86" s="794">
        <v>17400000</v>
      </c>
      <c r="AM86" s="673"/>
      <c r="AN86" s="673"/>
      <c r="AO86" s="673"/>
      <c r="AP86" s="673"/>
      <c r="AQ86" s="673"/>
      <c r="AR86" s="673"/>
      <c r="AS86" s="674">
        <f t="shared" ref="AS86:AS92" si="32">SUM(AF86:AR86)</f>
        <v>43500000</v>
      </c>
      <c r="AT86" s="667" t="b">
        <f t="shared" si="2"/>
        <v>1</v>
      </c>
    </row>
    <row r="87" spans="1:46" ht="36" x14ac:dyDescent="0.2">
      <c r="A87" s="1117"/>
      <c r="B87" s="1117"/>
      <c r="C87" s="1117"/>
      <c r="D87" s="1118"/>
      <c r="E87" s="1118"/>
      <c r="F87" s="1166"/>
      <c r="G87" s="625" t="s">
        <v>860</v>
      </c>
      <c r="H87" s="890">
        <v>80111621</v>
      </c>
      <c r="I87" s="626" t="s">
        <v>773</v>
      </c>
      <c r="J87" s="890">
        <v>30303</v>
      </c>
      <c r="K87" s="627" t="s">
        <v>617</v>
      </c>
      <c r="L87" s="633" t="s">
        <v>567</v>
      </c>
      <c r="M87" s="629" t="s">
        <v>567</v>
      </c>
      <c r="N87" s="630">
        <v>5</v>
      </c>
      <c r="O87" s="631">
        <v>1</v>
      </c>
      <c r="P87" s="631" t="s">
        <v>764</v>
      </c>
      <c r="Q87" s="631" t="s">
        <v>618</v>
      </c>
      <c r="R87" s="801">
        <v>35000000</v>
      </c>
      <c r="S87" s="801"/>
      <c r="T87" s="801"/>
      <c r="U87" s="801">
        <f t="shared" si="31"/>
        <v>35000000</v>
      </c>
      <c r="V87" s="713"/>
      <c r="W87" s="714"/>
      <c r="X87" s="715"/>
      <c r="Y87" s="716"/>
      <c r="Z87" s="717"/>
      <c r="AA87" s="718"/>
      <c r="AB87" s="719"/>
      <c r="AC87" s="673"/>
      <c r="AD87" s="673"/>
      <c r="AE87" s="673"/>
      <c r="AF87" s="636"/>
      <c r="AG87" s="636"/>
      <c r="AH87" s="636">
        <v>10500000</v>
      </c>
      <c r="AI87" s="636"/>
      <c r="AJ87" s="636">
        <v>10500000</v>
      </c>
      <c r="AK87" s="636"/>
      <c r="AL87" s="636">
        <v>14000000</v>
      </c>
      <c r="AM87" s="673"/>
      <c r="AN87" s="673"/>
      <c r="AO87" s="673"/>
      <c r="AP87" s="673"/>
      <c r="AQ87" s="673"/>
      <c r="AR87" s="673"/>
      <c r="AS87" s="674">
        <f t="shared" si="32"/>
        <v>35000000</v>
      </c>
      <c r="AT87" s="667" t="b">
        <f t="shared" si="2"/>
        <v>1</v>
      </c>
    </row>
    <row r="88" spans="1:46" ht="48" x14ac:dyDescent="0.2">
      <c r="A88" s="1117"/>
      <c r="B88" s="1117"/>
      <c r="C88" s="1117"/>
      <c r="D88" s="1118"/>
      <c r="E88" s="1118"/>
      <c r="F88" s="1166"/>
      <c r="G88" s="625" t="s">
        <v>861</v>
      </c>
      <c r="H88" s="890">
        <v>80111621</v>
      </c>
      <c r="I88" s="626" t="s">
        <v>773</v>
      </c>
      <c r="J88" s="890">
        <v>30303</v>
      </c>
      <c r="K88" s="627" t="s">
        <v>617</v>
      </c>
      <c r="L88" s="633" t="s">
        <v>567</v>
      </c>
      <c r="M88" s="629" t="s">
        <v>567</v>
      </c>
      <c r="N88" s="630">
        <v>5</v>
      </c>
      <c r="O88" s="631">
        <v>1</v>
      </c>
      <c r="P88" s="631" t="s">
        <v>764</v>
      </c>
      <c r="Q88" s="631" t="s">
        <v>618</v>
      </c>
      <c r="R88" s="801">
        <v>35000000</v>
      </c>
      <c r="S88" s="801"/>
      <c r="T88" s="801"/>
      <c r="U88" s="801">
        <f t="shared" si="31"/>
        <v>35000000</v>
      </c>
      <c r="V88" s="713"/>
      <c r="W88" s="714"/>
      <c r="X88" s="715"/>
      <c r="Y88" s="716"/>
      <c r="Z88" s="717"/>
      <c r="AA88" s="718"/>
      <c r="AB88" s="719"/>
      <c r="AC88" s="673"/>
      <c r="AD88" s="673"/>
      <c r="AE88" s="673"/>
      <c r="AF88" s="636"/>
      <c r="AG88" s="636"/>
      <c r="AH88" s="636">
        <v>10500000</v>
      </c>
      <c r="AI88" s="636"/>
      <c r="AJ88" s="636">
        <v>10500000</v>
      </c>
      <c r="AK88" s="636"/>
      <c r="AL88" s="636">
        <v>14000000</v>
      </c>
      <c r="AM88" s="673"/>
      <c r="AN88" s="673"/>
      <c r="AO88" s="673"/>
      <c r="AP88" s="673"/>
      <c r="AQ88" s="673"/>
      <c r="AR88" s="673"/>
      <c r="AS88" s="674">
        <f t="shared" si="32"/>
        <v>35000000</v>
      </c>
      <c r="AT88" s="667" t="b">
        <f t="shared" si="2"/>
        <v>1</v>
      </c>
    </row>
    <row r="89" spans="1:46" ht="48" x14ac:dyDescent="0.2">
      <c r="A89" s="1117"/>
      <c r="B89" s="1117"/>
      <c r="C89" s="1117"/>
      <c r="D89" s="1118"/>
      <c r="E89" s="1118"/>
      <c r="F89" s="1166"/>
      <c r="G89" s="625" t="s">
        <v>791</v>
      </c>
      <c r="H89" s="890">
        <v>80111621</v>
      </c>
      <c r="I89" s="626" t="s">
        <v>773</v>
      </c>
      <c r="J89" s="890">
        <v>30303</v>
      </c>
      <c r="K89" s="627" t="s">
        <v>617</v>
      </c>
      <c r="L89" s="633" t="s">
        <v>567</v>
      </c>
      <c r="M89" s="629" t="s">
        <v>567</v>
      </c>
      <c r="N89" s="630">
        <v>5</v>
      </c>
      <c r="O89" s="631">
        <v>1</v>
      </c>
      <c r="P89" s="631" t="s">
        <v>764</v>
      </c>
      <c r="Q89" s="631" t="s">
        <v>618</v>
      </c>
      <c r="R89" s="801"/>
      <c r="S89" s="801">
        <v>35000000</v>
      </c>
      <c r="T89" s="801"/>
      <c r="U89" s="801">
        <f t="shared" si="31"/>
        <v>35000000</v>
      </c>
      <c r="V89" s="713"/>
      <c r="W89" s="714"/>
      <c r="X89" s="715"/>
      <c r="Y89" s="716"/>
      <c r="Z89" s="717"/>
      <c r="AA89" s="718"/>
      <c r="AB89" s="719"/>
      <c r="AC89" s="673"/>
      <c r="AD89" s="673"/>
      <c r="AE89" s="673"/>
      <c r="AF89" s="636"/>
      <c r="AG89" s="636"/>
      <c r="AH89" s="636"/>
      <c r="AI89" s="636"/>
      <c r="AJ89" s="636"/>
      <c r="AK89" s="636"/>
      <c r="AL89" s="636"/>
      <c r="AM89" s="673"/>
      <c r="AN89" s="673"/>
      <c r="AO89" s="673"/>
      <c r="AP89" s="673"/>
      <c r="AQ89" s="673"/>
      <c r="AR89" s="673"/>
      <c r="AS89" s="674"/>
    </row>
    <row r="90" spans="1:46" ht="48" x14ac:dyDescent="0.2">
      <c r="A90" s="1117"/>
      <c r="B90" s="1117"/>
      <c r="C90" s="1117"/>
      <c r="D90" s="1118"/>
      <c r="E90" s="1118"/>
      <c r="F90" s="1166"/>
      <c r="G90" s="625" t="s">
        <v>862</v>
      </c>
      <c r="H90" s="890">
        <v>80111621</v>
      </c>
      <c r="I90" s="626" t="s">
        <v>773</v>
      </c>
      <c r="J90" s="890">
        <v>30303</v>
      </c>
      <c r="K90" s="627" t="s">
        <v>617</v>
      </c>
      <c r="L90" s="633" t="s">
        <v>567</v>
      </c>
      <c r="M90" s="629" t="s">
        <v>567</v>
      </c>
      <c r="N90" s="630">
        <v>5</v>
      </c>
      <c r="O90" s="631">
        <v>1</v>
      </c>
      <c r="P90" s="631" t="s">
        <v>764</v>
      </c>
      <c r="Q90" s="631" t="s">
        <v>618</v>
      </c>
      <c r="R90" s="801"/>
      <c r="S90" s="801">
        <v>35000000</v>
      </c>
      <c r="T90" s="801"/>
      <c r="U90" s="801">
        <f t="shared" si="31"/>
        <v>35000000</v>
      </c>
      <c r="V90" s="713"/>
      <c r="W90" s="714"/>
      <c r="X90" s="715"/>
      <c r="Y90" s="716"/>
      <c r="Z90" s="717"/>
      <c r="AA90" s="718"/>
      <c r="AB90" s="719"/>
      <c r="AC90" s="673"/>
      <c r="AD90" s="673"/>
      <c r="AE90" s="673"/>
      <c r="AF90" s="636"/>
      <c r="AG90" s="636"/>
      <c r="AH90" s="636"/>
      <c r="AI90" s="636"/>
      <c r="AJ90" s="636"/>
      <c r="AK90" s="636"/>
      <c r="AL90" s="636"/>
      <c r="AM90" s="673"/>
      <c r="AN90" s="673"/>
      <c r="AO90" s="673"/>
      <c r="AP90" s="673"/>
      <c r="AQ90" s="673"/>
      <c r="AR90" s="673"/>
      <c r="AS90" s="674"/>
    </row>
    <row r="91" spans="1:46" ht="24" x14ac:dyDescent="0.2">
      <c r="A91" s="1117"/>
      <c r="B91" s="1117"/>
      <c r="C91" s="1117"/>
      <c r="D91" s="1118"/>
      <c r="E91" s="1118"/>
      <c r="F91" s="1166"/>
      <c r="G91" s="625" t="s">
        <v>598</v>
      </c>
      <c r="H91" s="890">
        <v>80111601</v>
      </c>
      <c r="I91" s="626" t="s">
        <v>773</v>
      </c>
      <c r="J91" s="890">
        <v>30303</v>
      </c>
      <c r="K91" s="627" t="s">
        <v>617</v>
      </c>
      <c r="L91" s="633" t="s">
        <v>567</v>
      </c>
      <c r="M91" s="629" t="s">
        <v>567</v>
      </c>
      <c r="N91" s="630">
        <v>5</v>
      </c>
      <c r="O91" s="631">
        <v>1</v>
      </c>
      <c r="P91" s="631" t="s">
        <v>764</v>
      </c>
      <c r="Q91" s="631" t="s">
        <v>618</v>
      </c>
      <c r="R91" s="801">
        <v>19180640</v>
      </c>
      <c r="S91" s="801"/>
      <c r="T91" s="801"/>
      <c r="U91" s="801">
        <f t="shared" si="31"/>
        <v>19180640</v>
      </c>
      <c r="V91" s="713"/>
      <c r="W91" s="714"/>
      <c r="X91" s="715"/>
      <c r="Y91" s="716"/>
      <c r="Z91" s="717"/>
      <c r="AA91" s="718"/>
      <c r="AB91" s="719"/>
      <c r="AC91" s="673"/>
      <c r="AD91" s="673"/>
      <c r="AE91" s="673"/>
      <c r="AF91" s="636"/>
      <c r="AG91" s="636">
        <v>3836128</v>
      </c>
      <c r="AH91" s="636">
        <v>3836128</v>
      </c>
      <c r="AI91" s="636">
        <v>3836128</v>
      </c>
      <c r="AJ91" s="636">
        <v>3836128</v>
      </c>
      <c r="AK91" s="636">
        <v>3836128</v>
      </c>
      <c r="AL91" s="636"/>
      <c r="AM91" s="673"/>
      <c r="AN91" s="673"/>
      <c r="AO91" s="673"/>
      <c r="AP91" s="673"/>
      <c r="AQ91" s="673"/>
      <c r="AR91" s="673"/>
      <c r="AS91" s="674">
        <f t="shared" si="32"/>
        <v>19180640</v>
      </c>
      <c r="AT91" s="667" t="b">
        <f t="shared" si="2"/>
        <v>1</v>
      </c>
    </row>
    <row r="92" spans="1:46" ht="36" x14ac:dyDescent="0.2">
      <c r="A92" s="1117"/>
      <c r="B92" s="1117"/>
      <c r="C92" s="1117"/>
      <c r="D92" s="1118"/>
      <c r="E92" s="1118"/>
      <c r="F92" s="1167"/>
      <c r="G92" s="625" t="s">
        <v>599</v>
      </c>
      <c r="H92" s="890">
        <v>80111621</v>
      </c>
      <c r="I92" s="626" t="s">
        <v>773</v>
      </c>
      <c r="J92" s="890">
        <v>30303</v>
      </c>
      <c r="K92" s="627" t="s">
        <v>617</v>
      </c>
      <c r="L92" s="633" t="s">
        <v>567</v>
      </c>
      <c r="M92" s="629" t="s">
        <v>567</v>
      </c>
      <c r="N92" s="630">
        <v>5</v>
      </c>
      <c r="O92" s="631">
        <v>1</v>
      </c>
      <c r="P92" s="631" t="s">
        <v>764</v>
      </c>
      <c r="Q92" s="631" t="s">
        <v>618</v>
      </c>
      <c r="R92" s="801">
        <v>67319360</v>
      </c>
      <c r="S92" s="801">
        <v>130000000</v>
      </c>
      <c r="T92" s="801"/>
      <c r="U92" s="801">
        <f t="shared" si="31"/>
        <v>197319360</v>
      </c>
      <c r="V92" s="713"/>
      <c r="W92" s="714"/>
      <c r="X92" s="715"/>
      <c r="Y92" s="716"/>
      <c r="Z92" s="717"/>
      <c r="AA92" s="718"/>
      <c r="AB92" s="719"/>
      <c r="AC92" s="673"/>
      <c r="AD92" s="673"/>
      <c r="AE92" s="673"/>
      <c r="AF92" s="789"/>
      <c r="AG92" s="789"/>
      <c r="AH92" s="789">
        <v>20195808</v>
      </c>
      <c r="AI92" s="789"/>
      <c r="AJ92" s="789">
        <v>20195808</v>
      </c>
      <c r="AK92" s="789"/>
      <c r="AL92" s="789">
        <v>26927744</v>
      </c>
      <c r="AM92" s="673"/>
      <c r="AN92" s="673"/>
      <c r="AO92" s="673"/>
      <c r="AP92" s="673"/>
      <c r="AQ92" s="673"/>
      <c r="AR92" s="673"/>
      <c r="AS92" s="674">
        <f t="shared" si="32"/>
        <v>67319360</v>
      </c>
      <c r="AT92" s="667" t="b">
        <f t="shared" si="2"/>
        <v>0</v>
      </c>
    </row>
    <row r="93" spans="1:46" ht="12.75" thickBot="1" x14ac:dyDescent="0.25">
      <c r="A93" s="1117"/>
      <c r="B93" s="1117"/>
      <c r="C93" s="1117"/>
      <c r="D93" s="1118"/>
      <c r="E93" s="1118"/>
      <c r="F93" s="1155" t="s">
        <v>536</v>
      </c>
      <c r="G93" s="1155"/>
      <c r="H93" s="1155"/>
      <c r="I93" s="1155"/>
      <c r="J93" s="1155"/>
      <c r="K93" s="1155"/>
      <c r="L93" s="1155"/>
      <c r="M93" s="1155"/>
      <c r="N93" s="1155"/>
      <c r="O93" s="1155"/>
      <c r="P93" s="1155"/>
      <c r="Q93" s="899"/>
      <c r="R93" s="811">
        <f>SUM(R86:R92)</f>
        <v>200000000</v>
      </c>
      <c r="S93" s="811">
        <f t="shared" ref="S93:AS93" si="33">SUM(S86:S92)</f>
        <v>200000000</v>
      </c>
      <c r="T93" s="811">
        <f t="shared" si="33"/>
        <v>0</v>
      </c>
      <c r="U93" s="811">
        <f t="shared" si="33"/>
        <v>400000000</v>
      </c>
      <c r="V93" s="811">
        <f t="shared" si="33"/>
        <v>0</v>
      </c>
      <c r="W93" s="811">
        <f t="shared" si="33"/>
        <v>0</v>
      </c>
      <c r="X93" s="712">
        <f t="shared" si="33"/>
        <v>0</v>
      </c>
      <c r="Y93" s="712">
        <f t="shared" si="33"/>
        <v>0</v>
      </c>
      <c r="Z93" s="712">
        <f t="shared" si="33"/>
        <v>0</v>
      </c>
      <c r="AA93" s="712">
        <f t="shared" si="33"/>
        <v>0</v>
      </c>
      <c r="AB93" s="712">
        <f t="shared" si="33"/>
        <v>0</v>
      </c>
      <c r="AC93" s="712">
        <f t="shared" si="33"/>
        <v>0</v>
      </c>
      <c r="AD93" s="712">
        <f t="shared" si="33"/>
        <v>0</v>
      </c>
      <c r="AE93" s="712">
        <f t="shared" si="33"/>
        <v>0</v>
      </c>
      <c r="AF93" s="712">
        <f t="shared" si="33"/>
        <v>0</v>
      </c>
      <c r="AG93" s="712">
        <f t="shared" si="33"/>
        <v>3836128</v>
      </c>
      <c r="AH93" s="712">
        <f t="shared" si="33"/>
        <v>58081936</v>
      </c>
      <c r="AI93" s="712">
        <f t="shared" si="33"/>
        <v>3836128</v>
      </c>
      <c r="AJ93" s="712">
        <f t="shared" si="33"/>
        <v>58081936</v>
      </c>
      <c r="AK93" s="712">
        <f t="shared" si="33"/>
        <v>3836128</v>
      </c>
      <c r="AL93" s="712">
        <f t="shared" si="33"/>
        <v>72327744</v>
      </c>
      <c r="AM93" s="712">
        <f t="shared" si="33"/>
        <v>0</v>
      </c>
      <c r="AN93" s="712">
        <f t="shared" si="33"/>
        <v>0</v>
      </c>
      <c r="AO93" s="712">
        <f t="shared" si="33"/>
        <v>0</v>
      </c>
      <c r="AP93" s="712">
        <f t="shared" si="33"/>
        <v>0</v>
      </c>
      <c r="AQ93" s="712">
        <f t="shared" si="33"/>
        <v>0</v>
      </c>
      <c r="AR93" s="712">
        <f t="shared" si="33"/>
        <v>0</v>
      </c>
      <c r="AS93" s="712">
        <f t="shared" si="33"/>
        <v>200000000</v>
      </c>
      <c r="AT93" s="667" t="b">
        <f t="shared" si="2"/>
        <v>0</v>
      </c>
    </row>
    <row r="94" spans="1:46" ht="60" x14ac:dyDescent="0.2">
      <c r="A94" s="1117"/>
      <c r="B94" s="1117"/>
      <c r="C94" s="1117"/>
      <c r="D94" s="1118"/>
      <c r="E94" s="1118"/>
      <c r="F94" s="1165" t="s">
        <v>562</v>
      </c>
      <c r="G94" s="625" t="s">
        <v>793</v>
      </c>
      <c r="H94" s="890">
        <v>80111621</v>
      </c>
      <c r="I94" s="626" t="s">
        <v>716</v>
      </c>
      <c r="J94" s="890">
        <v>30303</v>
      </c>
      <c r="K94" s="627" t="s">
        <v>610</v>
      </c>
      <c r="L94" s="633" t="s">
        <v>567</v>
      </c>
      <c r="M94" s="634" t="s">
        <v>567</v>
      </c>
      <c r="N94" s="630">
        <v>5</v>
      </c>
      <c r="O94" s="631">
        <v>1</v>
      </c>
      <c r="P94" s="631" t="s">
        <v>764</v>
      </c>
      <c r="Q94" s="631" t="s">
        <v>618</v>
      </c>
      <c r="R94" s="801">
        <v>37500000</v>
      </c>
      <c r="S94" s="801"/>
      <c r="T94" s="801"/>
      <c r="U94" s="801">
        <f t="shared" ref="U94:U99" si="34">+R94+S94</f>
        <v>37500000</v>
      </c>
      <c r="V94" s="697"/>
      <c r="W94" s="716"/>
      <c r="X94" s="673"/>
      <c r="Y94" s="716"/>
      <c r="Z94" s="717"/>
      <c r="AA94" s="716"/>
      <c r="AB94" s="700"/>
      <c r="AC94" s="673"/>
      <c r="AD94" s="673"/>
      <c r="AE94" s="673"/>
      <c r="AF94" s="635"/>
      <c r="AG94" s="635">
        <v>18750000</v>
      </c>
      <c r="AH94" s="635"/>
      <c r="AI94" s="635"/>
      <c r="AJ94" s="635">
        <v>18750000</v>
      </c>
      <c r="AK94" s="635"/>
      <c r="AL94" s="635"/>
      <c r="AM94" s="635">
        <v>18750000</v>
      </c>
      <c r="AN94" s="635"/>
      <c r="AO94" s="635"/>
      <c r="AP94" s="635">
        <v>18750000</v>
      </c>
      <c r="AQ94" s="673"/>
      <c r="AR94" s="673"/>
      <c r="AS94" s="674">
        <f t="shared" si="1"/>
        <v>75000000</v>
      </c>
      <c r="AT94" s="667" t="b">
        <f t="shared" si="2"/>
        <v>0</v>
      </c>
    </row>
    <row r="95" spans="1:46" ht="48" x14ac:dyDescent="0.2">
      <c r="A95" s="1117"/>
      <c r="B95" s="1117"/>
      <c r="C95" s="1117"/>
      <c r="D95" s="1118"/>
      <c r="E95" s="1118"/>
      <c r="F95" s="1166"/>
      <c r="G95" s="625" t="s">
        <v>794</v>
      </c>
      <c r="H95" s="890">
        <v>80111621</v>
      </c>
      <c r="I95" s="626" t="s">
        <v>716</v>
      </c>
      <c r="J95" s="890">
        <v>30303</v>
      </c>
      <c r="K95" s="627" t="s">
        <v>610</v>
      </c>
      <c r="L95" s="633" t="s">
        <v>567</v>
      </c>
      <c r="M95" s="634" t="s">
        <v>567</v>
      </c>
      <c r="N95" s="630">
        <v>5</v>
      </c>
      <c r="O95" s="631">
        <v>1</v>
      </c>
      <c r="P95" s="631" t="s">
        <v>764</v>
      </c>
      <c r="Q95" s="631" t="s">
        <v>618</v>
      </c>
      <c r="R95" s="801">
        <v>37500000</v>
      </c>
      <c r="S95" s="801"/>
      <c r="T95" s="801"/>
      <c r="U95" s="801">
        <f t="shared" si="34"/>
        <v>37500000</v>
      </c>
      <c r="V95" s="697"/>
      <c r="W95" s="716"/>
      <c r="X95" s="673"/>
      <c r="Y95" s="716"/>
      <c r="Z95" s="717"/>
      <c r="AA95" s="716"/>
      <c r="AB95" s="700"/>
      <c r="AC95" s="673"/>
      <c r="AD95" s="673"/>
      <c r="AE95" s="673"/>
      <c r="AF95" s="794"/>
      <c r="AG95" s="794"/>
      <c r="AH95" s="794"/>
      <c r="AI95" s="794"/>
      <c r="AJ95" s="794"/>
      <c r="AK95" s="794"/>
      <c r="AL95" s="794"/>
      <c r="AM95" s="794"/>
      <c r="AN95" s="794"/>
      <c r="AO95" s="794"/>
      <c r="AP95" s="794"/>
      <c r="AQ95" s="673"/>
      <c r="AR95" s="673"/>
      <c r="AS95" s="674"/>
    </row>
    <row r="96" spans="1:46" ht="48" x14ac:dyDescent="0.2">
      <c r="A96" s="1117"/>
      <c r="B96" s="1117"/>
      <c r="C96" s="1117"/>
      <c r="D96" s="1118"/>
      <c r="E96" s="1118"/>
      <c r="F96" s="1166"/>
      <c r="G96" s="914" t="s">
        <v>784</v>
      </c>
      <c r="H96" s="890">
        <v>80111621</v>
      </c>
      <c r="I96" s="626" t="s">
        <v>732</v>
      </c>
      <c r="J96" s="890">
        <v>30303</v>
      </c>
      <c r="K96" s="627" t="s">
        <v>811</v>
      </c>
      <c r="L96" s="633" t="s">
        <v>567</v>
      </c>
      <c r="M96" s="634" t="s">
        <v>567</v>
      </c>
      <c r="N96" s="630">
        <v>5</v>
      </c>
      <c r="O96" s="631">
        <v>1</v>
      </c>
      <c r="P96" s="631" t="s">
        <v>764</v>
      </c>
      <c r="Q96" s="631" t="s">
        <v>618</v>
      </c>
      <c r="R96" s="801">
        <v>10000000</v>
      </c>
      <c r="S96" s="801">
        <v>40000000</v>
      </c>
      <c r="T96" s="801"/>
      <c r="U96" s="801">
        <f t="shared" si="34"/>
        <v>50000000</v>
      </c>
      <c r="V96" s="697"/>
      <c r="W96" s="716"/>
      <c r="X96" s="673"/>
      <c r="Y96" s="716"/>
      <c r="Z96" s="717"/>
      <c r="AA96" s="716"/>
      <c r="AB96" s="700"/>
      <c r="AC96" s="673"/>
      <c r="AD96" s="673"/>
      <c r="AE96" s="673"/>
      <c r="AF96" s="794"/>
      <c r="AG96" s="794"/>
      <c r="AH96" s="794"/>
      <c r="AI96" s="794"/>
      <c r="AJ96" s="794"/>
      <c r="AK96" s="794"/>
      <c r="AL96" s="794"/>
      <c r="AM96" s="794"/>
      <c r="AN96" s="794"/>
      <c r="AO96" s="794"/>
      <c r="AP96" s="794"/>
      <c r="AQ96" s="673"/>
      <c r="AR96" s="673"/>
      <c r="AS96" s="674"/>
    </row>
    <row r="97" spans="1:46" ht="48" x14ac:dyDescent="0.2">
      <c r="A97" s="1117"/>
      <c r="B97" s="1117"/>
      <c r="C97" s="1117"/>
      <c r="D97" s="1118"/>
      <c r="E97" s="1118"/>
      <c r="F97" s="1166"/>
      <c r="G97" s="625" t="s">
        <v>795</v>
      </c>
      <c r="H97" s="890">
        <v>80111621</v>
      </c>
      <c r="I97" s="626" t="s">
        <v>716</v>
      </c>
      <c r="J97" s="890">
        <v>30303</v>
      </c>
      <c r="K97" s="627" t="s">
        <v>610</v>
      </c>
      <c r="L97" s="633" t="s">
        <v>358</v>
      </c>
      <c r="M97" s="634" t="s">
        <v>358</v>
      </c>
      <c r="N97" s="630">
        <v>5</v>
      </c>
      <c r="O97" s="631">
        <v>1</v>
      </c>
      <c r="P97" s="631" t="s">
        <v>764</v>
      </c>
      <c r="Q97" s="631" t="s">
        <v>618</v>
      </c>
      <c r="R97" s="801">
        <v>37500000</v>
      </c>
      <c r="S97" s="801"/>
      <c r="T97" s="801"/>
      <c r="U97" s="801">
        <f t="shared" si="34"/>
        <v>37500000</v>
      </c>
      <c r="V97" s="697"/>
      <c r="W97" s="716"/>
      <c r="X97" s="673"/>
      <c r="Y97" s="716"/>
      <c r="Z97" s="717"/>
      <c r="AA97" s="716"/>
      <c r="AB97" s="700"/>
      <c r="AC97" s="673"/>
      <c r="AD97" s="673"/>
      <c r="AE97" s="673"/>
      <c r="AF97" s="794"/>
      <c r="AG97" s="794"/>
      <c r="AH97" s="794"/>
      <c r="AI97" s="794"/>
      <c r="AJ97" s="794"/>
      <c r="AK97" s="794"/>
      <c r="AL97" s="794"/>
      <c r="AM97" s="794"/>
      <c r="AN97" s="794"/>
      <c r="AO97" s="794"/>
      <c r="AP97" s="794"/>
      <c r="AQ97" s="673"/>
      <c r="AR97" s="673"/>
      <c r="AS97" s="674"/>
    </row>
    <row r="98" spans="1:46" ht="48" x14ac:dyDescent="0.2">
      <c r="A98" s="1117"/>
      <c r="B98" s="1117"/>
      <c r="C98" s="1117"/>
      <c r="D98" s="1118"/>
      <c r="E98" s="1118"/>
      <c r="F98" s="1166"/>
      <c r="G98" s="625" t="s">
        <v>796</v>
      </c>
      <c r="H98" s="890">
        <v>80111621</v>
      </c>
      <c r="I98" s="626" t="s">
        <v>716</v>
      </c>
      <c r="J98" s="890">
        <v>30303</v>
      </c>
      <c r="K98" s="627" t="s">
        <v>610</v>
      </c>
      <c r="L98" s="633" t="s">
        <v>358</v>
      </c>
      <c r="M98" s="634" t="s">
        <v>358</v>
      </c>
      <c r="N98" s="630">
        <v>5</v>
      </c>
      <c r="O98" s="631">
        <v>1</v>
      </c>
      <c r="P98" s="631" t="s">
        <v>764</v>
      </c>
      <c r="Q98" s="631" t="s">
        <v>618</v>
      </c>
      <c r="R98" s="801">
        <v>37500000</v>
      </c>
      <c r="S98" s="801"/>
      <c r="T98" s="801"/>
      <c r="U98" s="801">
        <f t="shared" si="34"/>
        <v>37500000</v>
      </c>
      <c r="V98" s="697"/>
      <c r="W98" s="716"/>
      <c r="X98" s="673"/>
      <c r="Y98" s="716"/>
      <c r="Z98" s="717"/>
      <c r="AA98" s="716"/>
      <c r="AB98" s="700"/>
      <c r="AC98" s="673"/>
      <c r="AD98" s="673"/>
      <c r="AE98" s="673"/>
      <c r="AF98" s="636"/>
      <c r="AG98" s="636">
        <v>18750000</v>
      </c>
      <c r="AH98" s="636"/>
      <c r="AI98" s="636"/>
      <c r="AJ98" s="636">
        <v>18750000</v>
      </c>
      <c r="AK98" s="636"/>
      <c r="AL98" s="636"/>
      <c r="AM98" s="636">
        <v>18750000</v>
      </c>
      <c r="AN98" s="636"/>
      <c r="AO98" s="636"/>
      <c r="AP98" s="636">
        <v>18750000</v>
      </c>
      <c r="AQ98" s="673"/>
      <c r="AR98" s="673"/>
      <c r="AS98" s="674">
        <f t="shared" ref="AS98:AS99" si="35">SUM(AF98:AR98)</f>
        <v>75000000</v>
      </c>
      <c r="AT98" s="667" t="b">
        <f t="shared" ref="AT98:AT99" si="36">U98=AS98</f>
        <v>0</v>
      </c>
    </row>
    <row r="99" spans="1:46" ht="36.75" thickBot="1" x14ac:dyDescent="0.25">
      <c r="A99" s="1117"/>
      <c r="B99" s="1117"/>
      <c r="C99" s="1117"/>
      <c r="D99" s="1118"/>
      <c r="E99" s="1118"/>
      <c r="F99" s="1167"/>
      <c r="G99" s="625" t="s">
        <v>797</v>
      </c>
      <c r="H99" s="890">
        <v>80111621</v>
      </c>
      <c r="I99" s="626" t="s">
        <v>718</v>
      </c>
      <c r="J99" s="890">
        <v>30303</v>
      </c>
      <c r="K99" s="627" t="s">
        <v>612</v>
      </c>
      <c r="L99" s="633" t="s">
        <v>358</v>
      </c>
      <c r="M99" s="634" t="s">
        <v>358</v>
      </c>
      <c r="N99" s="630">
        <v>5</v>
      </c>
      <c r="O99" s="631">
        <v>1</v>
      </c>
      <c r="P99" s="631" t="s">
        <v>764</v>
      </c>
      <c r="Q99" s="631" t="s">
        <v>618</v>
      </c>
      <c r="R99" s="801">
        <v>40000000</v>
      </c>
      <c r="S99" s="801">
        <f>80000000-66764140</f>
        <v>13235860</v>
      </c>
      <c r="T99" s="801"/>
      <c r="U99" s="801">
        <f t="shared" si="34"/>
        <v>53235860</v>
      </c>
      <c r="V99" s="697"/>
      <c r="W99" s="716"/>
      <c r="X99" s="673"/>
      <c r="Y99" s="716"/>
      <c r="Z99" s="717"/>
      <c r="AA99" s="716"/>
      <c r="AB99" s="700"/>
      <c r="AC99" s="673"/>
      <c r="AD99" s="673"/>
      <c r="AE99" s="673"/>
      <c r="AF99" s="795"/>
      <c r="AG99" s="795"/>
      <c r="AH99" s="795"/>
      <c r="AI99" s="795"/>
      <c r="AJ99" s="795">
        <v>25000000</v>
      </c>
      <c r="AK99" s="795"/>
      <c r="AL99" s="795"/>
      <c r="AM99" s="795"/>
      <c r="AN99" s="795"/>
      <c r="AO99" s="795"/>
      <c r="AP99" s="795">
        <v>25000000</v>
      </c>
      <c r="AQ99" s="673"/>
      <c r="AR99" s="673"/>
      <c r="AS99" s="674">
        <f t="shared" si="35"/>
        <v>50000000</v>
      </c>
      <c r="AT99" s="667" t="b">
        <f t="shared" si="36"/>
        <v>0</v>
      </c>
    </row>
    <row r="100" spans="1:46" x14ac:dyDescent="0.2">
      <c r="A100" s="1117"/>
      <c r="B100" s="1117"/>
      <c r="C100" s="1117"/>
      <c r="D100" s="1118"/>
      <c r="E100" s="1118"/>
      <c r="F100" s="1155" t="s">
        <v>536</v>
      </c>
      <c r="G100" s="1155"/>
      <c r="H100" s="1155"/>
      <c r="I100" s="1155"/>
      <c r="J100" s="1155"/>
      <c r="K100" s="1155"/>
      <c r="L100" s="1155"/>
      <c r="M100" s="1155"/>
      <c r="N100" s="1155"/>
      <c r="O100" s="1155"/>
      <c r="P100" s="1155"/>
      <c r="Q100" s="899"/>
      <c r="R100" s="811">
        <f>SUM(R94:R99)</f>
        <v>200000000</v>
      </c>
      <c r="S100" s="811">
        <f t="shared" ref="S100:AS100" si="37">SUM(S94:S99)</f>
        <v>53235860</v>
      </c>
      <c r="T100" s="811">
        <f t="shared" si="37"/>
        <v>0</v>
      </c>
      <c r="U100" s="811">
        <f t="shared" si="37"/>
        <v>253235860</v>
      </c>
      <c r="V100" s="712">
        <f t="shared" si="37"/>
        <v>0</v>
      </c>
      <c r="W100" s="712">
        <f t="shared" si="37"/>
        <v>0</v>
      </c>
      <c r="X100" s="712">
        <f t="shared" si="37"/>
        <v>0</v>
      </c>
      <c r="Y100" s="712">
        <f t="shared" si="37"/>
        <v>0</v>
      </c>
      <c r="Z100" s="712">
        <f t="shared" si="37"/>
        <v>0</v>
      </c>
      <c r="AA100" s="712">
        <f t="shared" si="37"/>
        <v>0</v>
      </c>
      <c r="AB100" s="712">
        <f t="shared" si="37"/>
        <v>0</v>
      </c>
      <c r="AC100" s="712">
        <f t="shared" si="37"/>
        <v>0</v>
      </c>
      <c r="AD100" s="712">
        <f t="shared" si="37"/>
        <v>0</v>
      </c>
      <c r="AE100" s="712">
        <f t="shared" si="37"/>
        <v>0</v>
      </c>
      <c r="AF100" s="712">
        <f t="shared" si="37"/>
        <v>0</v>
      </c>
      <c r="AG100" s="712">
        <f t="shared" si="37"/>
        <v>37500000</v>
      </c>
      <c r="AH100" s="712">
        <f t="shared" si="37"/>
        <v>0</v>
      </c>
      <c r="AI100" s="712">
        <f t="shared" si="37"/>
        <v>0</v>
      </c>
      <c r="AJ100" s="712">
        <f t="shared" si="37"/>
        <v>62500000</v>
      </c>
      <c r="AK100" s="712">
        <f t="shared" si="37"/>
        <v>0</v>
      </c>
      <c r="AL100" s="712">
        <f t="shared" si="37"/>
        <v>0</v>
      </c>
      <c r="AM100" s="712">
        <f t="shared" si="37"/>
        <v>37500000</v>
      </c>
      <c r="AN100" s="712">
        <f t="shared" si="37"/>
        <v>0</v>
      </c>
      <c r="AO100" s="712">
        <f t="shared" si="37"/>
        <v>0</v>
      </c>
      <c r="AP100" s="712">
        <f t="shared" si="37"/>
        <v>62500000</v>
      </c>
      <c r="AQ100" s="712">
        <f t="shared" si="37"/>
        <v>0</v>
      </c>
      <c r="AR100" s="712">
        <f t="shared" si="37"/>
        <v>0</v>
      </c>
      <c r="AS100" s="712">
        <f t="shared" si="37"/>
        <v>200000000</v>
      </c>
      <c r="AT100" s="667" t="b">
        <f t="shared" si="2"/>
        <v>0</v>
      </c>
    </row>
    <row r="101" spans="1:46" ht="12.75" thickBot="1" x14ac:dyDescent="0.25">
      <c r="A101" s="1117"/>
      <c r="B101" s="1117"/>
      <c r="C101" s="1117"/>
      <c r="D101" s="1118"/>
      <c r="E101" s="1118"/>
      <c r="F101" s="1169" t="s">
        <v>539</v>
      </c>
      <c r="G101" s="1169"/>
      <c r="H101" s="1169"/>
      <c r="I101" s="1169"/>
      <c r="J101" s="1169"/>
      <c r="K101" s="1169"/>
      <c r="L101" s="1169"/>
      <c r="M101" s="1169"/>
      <c r="N101" s="1169"/>
      <c r="O101" s="1169"/>
      <c r="P101" s="1169"/>
      <c r="Q101" s="906"/>
      <c r="R101" s="809">
        <f>+R100+R93</f>
        <v>400000000</v>
      </c>
      <c r="S101" s="809">
        <f t="shared" ref="S101:AS101" si="38">+S100+S93</f>
        <v>253235860</v>
      </c>
      <c r="T101" s="809">
        <f t="shared" si="38"/>
        <v>0</v>
      </c>
      <c r="U101" s="809">
        <f t="shared" si="38"/>
        <v>653235860</v>
      </c>
      <c r="V101" s="703">
        <f t="shared" si="38"/>
        <v>0</v>
      </c>
      <c r="W101" s="703">
        <f t="shared" si="38"/>
        <v>0</v>
      </c>
      <c r="X101" s="703">
        <f t="shared" si="38"/>
        <v>0</v>
      </c>
      <c r="Y101" s="703">
        <f t="shared" si="38"/>
        <v>0</v>
      </c>
      <c r="Z101" s="703">
        <f t="shared" si="38"/>
        <v>0</v>
      </c>
      <c r="AA101" s="703">
        <f t="shared" si="38"/>
        <v>0</v>
      </c>
      <c r="AB101" s="703">
        <f t="shared" si="38"/>
        <v>0</v>
      </c>
      <c r="AC101" s="703">
        <f t="shared" si="38"/>
        <v>0</v>
      </c>
      <c r="AD101" s="703">
        <f t="shared" si="38"/>
        <v>0</v>
      </c>
      <c r="AE101" s="703">
        <f t="shared" si="38"/>
        <v>0</v>
      </c>
      <c r="AF101" s="703">
        <f t="shared" si="38"/>
        <v>0</v>
      </c>
      <c r="AG101" s="703">
        <f t="shared" si="38"/>
        <v>41336128</v>
      </c>
      <c r="AH101" s="703">
        <f t="shared" si="38"/>
        <v>58081936</v>
      </c>
      <c r="AI101" s="703">
        <f t="shared" si="38"/>
        <v>3836128</v>
      </c>
      <c r="AJ101" s="703">
        <f t="shared" si="38"/>
        <v>120581936</v>
      </c>
      <c r="AK101" s="703">
        <f t="shared" si="38"/>
        <v>3836128</v>
      </c>
      <c r="AL101" s="703">
        <f t="shared" si="38"/>
        <v>72327744</v>
      </c>
      <c r="AM101" s="703">
        <f t="shared" si="38"/>
        <v>37500000</v>
      </c>
      <c r="AN101" s="703">
        <f t="shared" si="38"/>
        <v>0</v>
      </c>
      <c r="AO101" s="703">
        <f t="shared" si="38"/>
        <v>0</v>
      </c>
      <c r="AP101" s="703">
        <f t="shared" si="38"/>
        <v>62500000</v>
      </c>
      <c r="AQ101" s="703">
        <f t="shared" si="38"/>
        <v>0</v>
      </c>
      <c r="AR101" s="703">
        <f t="shared" si="38"/>
        <v>0</v>
      </c>
      <c r="AS101" s="703">
        <f t="shared" si="38"/>
        <v>400000000</v>
      </c>
      <c r="AT101" s="667" t="b">
        <f t="shared" si="2"/>
        <v>0</v>
      </c>
    </row>
    <row r="102" spans="1:46" ht="48" x14ac:dyDescent="0.2">
      <c r="A102" s="1117" t="str">
        <f>+A86</f>
        <v>113 Bogotá reconoce a sus maestras, maestros y directivos docentes.</v>
      </c>
      <c r="B102" s="1117" t="str">
        <f>+B86</f>
        <v>Código 386 
Tres centros de Innovación que dinamizan las Estrategias y procesos en la Red de Innovación del Maestro</v>
      </c>
      <c r="C102" s="1117" t="str">
        <f>+C86</f>
        <v>Componente N° 2: Estrategia de Cualificación investigación e innovación docente: Comunidades de saber y de práctica pedagógica</v>
      </c>
      <c r="D102" s="1097" t="s">
        <v>507</v>
      </c>
      <c r="E102" s="1097" t="s">
        <v>507</v>
      </c>
      <c r="F102" s="1127" t="s">
        <v>560</v>
      </c>
      <c r="G102" s="914" t="s">
        <v>588</v>
      </c>
      <c r="H102" s="890">
        <v>82111901</v>
      </c>
      <c r="I102" s="626" t="s">
        <v>718</v>
      </c>
      <c r="J102" s="890">
        <v>30303</v>
      </c>
      <c r="K102" s="627" t="s">
        <v>612</v>
      </c>
      <c r="L102" s="629" t="s">
        <v>567</v>
      </c>
      <c r="M102" s="654" t="s">
        <v>567</v>
      </c>
      <c r="N102" s="651">
        <v>350</v>
      </c>
      <c r="O102" s="631">
        <v>0</v>
      </c>
      <c r="P102" s="631" t="s">
        <v>639</v>
      </c>
      <c r="Q102" s="890" t="s">
        <v>618</v>
      </c>
      <c r="R102" s="801">
        <v>33477650</v>
      </c>
      <c r="S102" s="801"/>
      <c r="T102" s="801"/>
      <c r="U102" s="801">
        <f>+R102+S102</f>
        <v>33477650</v>
      </c>
      <c r="V102" s="697"/>
      <c r="W102" s="698"/>
      <c r="X102" s="699"/>
      <c r="Y102" s="700"/>
      <c r="Z102" s="720"/>
      <c r="AA102" s="721"/>
      <c r="AB102" s="700"/>
      <c r="AC102" s="673"/>
      <c r="AD102" s="673"/>
      <c r="AE102" s="673"/>
      <c r="AF102" s="796"/>
      <c r="AG102" s="796">
        <v>3059368</v>
      </c>
      <c r="AH102" s="796">
        <v>3059368</v>
      </c>
      <c r="AI102" s="796">
        <v>3059368</v>
      </c>
      <c r="AJ102" s="796">
        <v>3059368</v>
      </c>
      <c r="AK102" s="796">
        <v>3059368</v>
      </c>
      <c r="AL102" s="796">
        <v>3059368</v>
      </c>
      <c r="AM102" s="796">
        <v>3059368</v>
      </c>
      <c r="AN102" s="796">
        <v>3059368</v>
      </c>
      <c r="AO102" s="796">
        <v>3059368</v>
      </c>
      <c r="AP102" s="796">
        <v>3059368</v>
      </c>
      <c r="AQ102" s="796">
        <v>4589052</v>
      </c>
      <c r="AR102" s="673"/>
      <c r="AS102" s="674">
        <f t="shared" si="1"/>
        <v>35182732</v>
      </c>
      <c r="AT102" s="667" t="b">
        <f t="shared" si="2"/>
        <v>0</v>
      </c>
    </row>
    <row r="103" spans="1:46" ht="36" x14ac:dyDescent="0.2">
      <c r="A103" s="1117"/>
      <c r="B103" s="1117"/>
      <c r="C103" s="1117"/>
      <c r="D103" s="1097"/>
      <c r="E103" s="1097"/>
      <c r="F103" s="1128"/>
      <c r="G103" s="625" t="s">
        <v>856</v>
      </c>
      <c r="H103" s="890">
        <v>82141505</v>
      </c>
      <c r="I103" s="626" t="s">
        <v>718</v>
      </c>
      <c r="J103" s="890">
        <v>30303</v>
      </c>
      <c r="K103" s="627" t="s">
        <v>612</v>
      </c>
      <c r="L103" s="629" t="s">
        <v>567</v>
      </c>
      <c r="M103" s="654" t="s">
        <v>567</v>
      </c>
      <c r="N103" s="651">
        <v>350</v>
      </c>
      <c r="O103" s="631">
        <v>0</v>
      </c>
      <c r="P103" s="631" t="s">
        <v>639</v>
      </c>
      <c r="Q103" s="890" t="s">
        <v>618</v>
      </c>
      <c r="R103" s="801">
        <v>24325950</v>
      </c>
      <c r="S103" s="801"/>
      <c r="T103" s="801"/>
      <c r="U103" s="801">
        <f t="shared" ref="U103:U114" si="39">+R103+S103</f>
        <v>24325950</v>
      </c>
      <c r="V103" s="697"/>
      <c r="W103" s="698"/>
      <c r="X103" s="699"/>
      <c r="Y103" s="700"/>
      <c r="Z103" s="720"/>
      <c r="AA103" s="721"/>
      <c r="AB103" s="700"/>
      <c r="AC103" s="673"/>
      <c r="AD103" s="673"/>
      <c r="AE103" s="673"/>
      <c r="AF103" s="791"/>
      <c r="AG103" s="791">
        <v>2115307</v>
      </c>
      <c r="AH103" s="791">
        <v>2115307</v>
      </c>
      <c r="AI103" s="791">
        <v>2115307</v>
      </c>
      <c r="AJ103" s="791">
        <v>2115307</v>
      </c>
      <c r="AK103" s="791">
        <v>2115307</v>
      </c>
      <c r="AL103" s="791">
        <v>2115307</v>
      </c>
      <c r="AM103" s="791">
        <v>2115307</v>
      </c>
      <c r="AN103" s="791">
        <v>2115307</v>
      </c>
      <c r="AO103" s="791">
        <v>2115307</v>
      </c>
      <c r="AP103" s="791">
        <v>2115307</v>
      </c>
      <c r="AQ103" s="791">
        <v>3172960</v>
      </c>
      <c r="AR103" s="673"/>
      <c r="AS103" s="674">
        <f t="shared" ref="AS103:AS114" si="40">SUM(AF103:AR103)</f>
        <v>24326030</v>
      </c>
      <c r="AT103" s="667" t="b">
        <f t="shared" si="2"/>
        <v>0</v>
      </c>
    </row>
    <row r="104" spans="1:46" ht="48" x14ac:dyDescent="0.2">
      <c r="A104" s="1117"/>
      <c r="B104" s="1117"/>
      <c r="C104" s="1117"/>
      <c r="D104" s="1097"/>
      <c r="E104" s="1097"/>
      <c r="F104" s="1128"/>
      <c r="G104" s="625" t="s">
        <v>798</v>
      </c>
      <c r="H104" s="890">
        <v>80161500</v>
      </c>
      <c r="I104" s="650" t="s">
        <v>724</v>
      </c>
      <c r="J104" s="890">
        <v>30303</v>
      </c>
      <c r="K104" s="627" t="s">
        <v>616</v>
      </c>
      <c r="L104" s="629" t="s">
        <v>567</v>
      </c>
      <c r="M104" s="654" t="s">
        <v>567</v>
      </c>
      <c r="N104" s="651">
        <v>350</v>
      </c>
      <c r="O104" s="631">
        <v>0</v>
      </c>
      <c r="P104" s="631" t="s">
        <v>639</v>
      </c>
      <c r="Q104" s="890" t="s">
        <v>618</v>
      </c>
      <c r="R104" s="801">
        <v>35045100</v>
      </c>
      <c r="S104" s="801"/>
      <c r="T104" s="801"/>
      <c r="U104" s="801">
        <f t="shared" si="39"/>
        <v>35045100</v>
      </c>
      <c r="V104" s="697"/>
      <c r="W104" s="698"/>
      <c r="X104" s="699"/>
      <c r="Y104" s="700"/>
      <c r="Z104" s="720"/>
      <c r="AA104" s="721"/>
      <c r="AB104" s="700"/>
      <c r="AC104" s="673"/>
      <c r="AD104" s="673"/>
      <c r="AE104" s="673"/>
      <c r="AF104" s="791"/>
      <c r="AG104" s="791">
        <v>3047401</v>
      </c>
      <c r="AH104" s="791">
        <v>3047401</v>
      </c>
      <c r="AI104" s="791">
        <v>3047401</v>
      </c>
      <c r="AJ104" s="791">
        <v>3047401</v>
      </c>
      <c r="AK104" s="791">
        <v>3047401</v>
      </c>
      <c r="AL104" s="791">
        <v>3047401</v>
      </c>
      <c r="AM104" s="791">
        <v>3047401</v>
      </c>
      <c r="AN104" s="791">
        <v>3047401</v>
      </c>
      <c r="AO104" s="791">
        <v>3047401</v>
      </c>
      <c r="AP104" s="791">
        <v>3047401</v>
      </c>
      <c r="AQ104" s="791">
        <v>4571098</v>
      </c>
      <c r="AR104" s="673"/>
      <c r="AS104" s="674">
        <f t="shared" si="40"/>
        <v>35045108</v>
      </c>
      <c r="AT104" s="667" t="b">
        <f t="shared" si="2"/>
        <v>0</v>
      </c>
    </row>
    <row r="105" spans="1:46" ht="60" x14ac:dyDescent="0.2">
      <c r="A105" s="1117"/>
      <c r="B105" s="1117"/>
      <c r="C105" s="1117"/>
      <c r="D105" s="1097"/>
      <c r="E105" s="1097"/>
      <c r="F105" s="1128"/>
      <c r="G105" s="914" t="s">
        <v>725</v>
      </c>
      <c r="H105" s="890">
        <v>81111800</v>
      </c>
      <c r="I105" s="626" t="s">
        <v>718</v>
      </c>
      <c r="J105" s="890">
        <v>30303</v>
      </c>
      <c r="K105" s="627" t="s">
        <v>612</v>
      </c>
      <c r="L105" s="629" t="s">
        <v>567</v>
      </c>
      <c r="M105" s="654" t="s">
        <v>567</v>
      </c>
      <c r="N105" s="651">
        <v>350</v>
      </c>
      <c r="O105" s="631">
        <v>0</v>
      </c>
      <c r="P105" s="631" t="s">
        <v>639</v>
      </c>
      <c r="Q105" s="890" t="s">
        <v>618</v>
      </c>
      <c r="R105" s="801">
        <v>32890000</v>
      </c>
      <c r="S105" s="801"/>
      <c r="T105" s="801"/>
      <c r="U105" s="801">
        <f t="shared" si="39"/>
        <v>32890000</v>
      </c>
      <c r="V105" s="697"/>
      <c r="W105" s="698"/>
      <c r="X105" s="699"/>
      <c r="Y105" s="700"/>
      <c r="Z105" s="720"/>
      <c r="AA105" s="721"/>
      <c r="AB105" s="700"/>
      <c r="AC105" s="673"/>
      <c r="AD105" s="673"/>
      <c r="AE105" s="673"/>
      <c r="AF105" s="791"/>
      <c r="AG105" s="791">
        <v>2575201</v>
      </c>
      <c r="AH105" s="791">
        <v>2575201</v>
      </c>
      <c r="AI105" s="791">
        <v>2575201</v>
      </c>
      <c r="AJ105" s="791">
        <v>2575201</v>
      </c>
      <c r="AK105" s="791">
        <v>2575201</v>
      </c>
      <c r="AL105" s="791">
        <v>2575201</v>
      </c>
      <c r="AM105" s="791">
        <v>2575201</v>
      </c>
      <c r="AN105" s="791">
        <v>2575201</v>
      </c>
      <c r="AO105" s="791">
        <v>2575201</v>
      </c>
      <c r="AP105" s="791">
        <v>2575201</v>
      </c>
      <c r="AQ105" s="791">
        <v>3862804</v>
      </c>
      <c r="AR105" s="673"/>
      <c r="AS105" s="674">
        <f t="shared" si="40"/>
        <v>29614814</v>
      </c>
      <c r="AT105" s="667" t="b">
        <f t="shared" si="2"/>
        <v>0</v>
      </c>
    </row>
    <row r="106" spans="1:46" ht="36" x14ac:dyDescent="0.2">
      <c r="A106" s="1117"/>
      <c r="B106" s="1117"/>
      <c r="C106" s="1117"/>
      <c r="D106" s="1097"/>
      <c r="E106" s="1097"/>
      <c r="F106" s="1128"/>
      <c r="G106" s="625" t="s">
        <v>726</v>
      </c>
      <c r="H106" s="890">
        <v>82141505</v>
      </c>
      <c r="I106" s="626" t="s">
        <v>723</v>
      </c>
      <c r="J106" s="890">
        <v>30303</v>
      </c>
      <c r="K106" s="627" t="s">
        <v>615</v>
      </c>
      <c r="L106" s="633" t="s">
        <v>567</v>
      </c>
      <c r="M106" s="634" t="s">
        <v>567</v>
      </c>
      <c r="N106" s="651">
        <v>11</v>
      </c>
      <c r="O106" s="631">
        <v>1</v>
      </c>
      <c r="P106" s="631" t="s">
        <v>639</v>
      </c>
      <c r="Q106" s="890" t="s">
        <v>618</v>
      </c>
      <c r="R106" s="801">
        <v>13817143</v>
      </c>
      <c r="S106" s="801"/>
      <c r="T106" s="801"/>
      <c r="U106" s="801">
        <f t="shared" si="39"/>
        <v>13817143</v>
      </c>
      <c r="V106" s="697"/>
      <c r="W106" s="698"/>
      <c r="X106" s="699"/>
      <c r="Y106" s="700"/>
      <c r="Z106" s="720"/>
      <c r="AA106" s="721"/>
      <c r="AB106" s="700"/>
      <c r="AC106" s="673"/>
      <c r="AD106" s="673"/>
      <c r="AE106" s="673"/>
      <c r="AF106" s="791"/>
      <c r="AG106" s="791"/>
      <c r="AH106" s="791">
        <v>4021816</v>
      </c>
      <c r="AI106" s="791"/>
      <c r="AJ106" s="791"/>
      <c r="AK106" s="791"/>
      <c r="AL106" s="791"/>
      <c r="AM106" s="791"/>
      <c r="AN106" s="791">
        <v>4021816</v>
      </c>
      <c r="AO106" s="791"/>
      <c r="AP106" s="791"/>
      <c r="AQ106" s="791"/>
      <c r="AR106" s="673"/>
      <c r="AS106" s="674">
        <f t="shared" si="40"/>
        <v>8043632</v>
      </c>
      <c r="AT106" s="667" t="b">
        <f t="shared" si="2"/>
        <v>0</v>
      </c>
    </row>
    <row r="107" spans="1:46" ht="36" x14ac:dyDescent="0.2">
      <c r="A107" s="1117"/>
      <c r="B107" s="1117"/>
      <c r="C107" s="1117"/>
      <c r="D107" s="1097"/>
      <c r="E107" s="1097"/>
      <c r="F107" s="1128"/>
      <c r="G107" s="625" t="s">
        <v>812</v>
      </c>
      <c r="H107" s="890" t="s">
        <v>810</v>
      </c>
      <c r="I107" s="626" t="s">
        <v>723</v>
      </c>
      <c r="J107" s="890">
        <v>30303</v>
      </c>
      <c r="K107" s="627" t="s">
        <v>615</v>
      </c>
      <c r="L107" s="633" t="s">
        <v>567</v>
      </c>
      <c r="M107" s="654" t="s">
        <v>567</v>
      </c>
      <c r="N107" s="651">
        <v>11</v>
      </c>
      <c r="O107" s="631">
        <v>1</v>
      </c>
      <c r="P107" s="631" t="s">
        <v>639</v>
      </c>
      <c r="Q107" s="890" t="s">
        <v>618</v>
      </c>
      <c r="R107" s="801">
        <f>20382489-42214</f>
        <v>20340275</v>
      </c>
      <c r="S107" s="801"/>
      <c r="T107" s="801"/>
      <c r="U107" s="801">
        <f t="shared" si="39"/>
        <v>20340275</v>
      </c>
      <c r="V107" s="697"/>
      <c r="W107" s="698"/>
      <c r="X107" s="699"/>
      <c r="Y107" s="700"/>
      <c r="Z107" s="720"/>
      <c r="AA107" s="721"/>
      <c r="AB107" s="700"/>
      <c r="AC107" s="673"/>
      <c r="AD107" s="673"/>
      <c r="AE107" s="673"/>
      <c r="AF107" s="791"/>
      <c r="AG107" s="791"/>
      <c r="AH107" s="791"/>
      <c r="AI107" s="791"/>
      <c r="AJ107" s="791"/>
      <c r="AK107" s="791"/>
      <c r="AL107" s="791"/>
      <c r="AM107" s="791"/>
      <c r="AN107" s="791">
        <v>13078000</v>
      </c>
      <c r="AO107" s="791"/>
      <c r="AP107" s="791"/>
      <c r="AQ107" s="791">
        <v>13078000</v>
      </c>
      <c r="AR107" s="673"/>
      <c r="AS107" s="674">
        <f t="shared" si="40"/>
        <v>26156000</v>
      </c>
      <c r="AT107" s="667" t="b">
        <f t="shared" si="2"/>
        <v>0</v>
      </c>
    </row>
    <row r="108" spans="1:46" ht="36" x14ac:dyDescent="0.2">
      <c r="A108" s="1117"/>
      <c r="B108" s="1117"/>
      <c r="C108" s="1117"/>
      <c r="D108" s="1097"/>
      <c r="E108" s="1097"/>
      <c r="F108" s="1128"/>
      <c r="G108" s="625" t="s">
        <v>727</v>
      </c>
      <c r="H108" s="890" t="s">
        <v>591</v>
      </c>
      <c r="I108" s="626" t="s">
        <v>723</v>
      </c>
      <c r="J108" s="890">
        <v>30303</v>
      </c>
      <c r="K108" s="627" t="s">
        <v>615</v>
      </c>
      <c r="L108" s="633" t="s">
        <v>567</v>
      </c>
      <c r="M108" s="654" t="s">
        <v>567</v>
      </c>
      <c r="N108" s="651">
        <v>11</v>
      </c>
      <c r="O108" s="631">
        <v>1</v>
      </c>
      <c r="P108" s="631" t="s">
        <v>639</v>
      </c>
      <c r="Q108" s="890" t="s">
        <v>618</v>
      </c>
      <c r="R108" s="801">
        <f>35721600-8121600</f>
        <v>27600000</v>
      </c>
      <c r="S108" s="801"/>
      <c r="T108" s="801"/>
      <c r="U108" s="801">
        <f t="shared" si="39"/>
        <v>27600000</v>
      </c>
      <c r="V108" s="697"/>
      <c r="W108" s="698"/>
      <c r="X108" s="699"/>
      <c r="Y108" s="700"/>
      <c r="Z108" s="720"/>
      <c r="AA108" s="721"/>
      <c r="AB108" s="700"/>
      <c r="AC108" s="673"/>
      <c r="AD108" s="673"/>
      <c r="AE108" s="673"/>
      <c r="AF108" s="791"/>
      <c r="AG108" s="791"/>
      <c r="AH108" s="791"/>
      <c r="AI108" s="791"/>
      <c r="AJ108" s="791"/>
      <c r="AK108" s="791"/>
      <c r="AL108" s="791"/>
      <c r="AM108" s="791"/>
      <c r="AN108" s="791">
        <v>17860800</v>
      </c>
      <c r="AO108" s="791"/>
      <c r="AP108" s="791"/>
      <c r="AQ108" s="791">
        <v>17860800</v>
      </c>
      <c r="AR108" s="673"/>
      <c r="AS108" s="674">
        <f t="shared" si="40"/>
        <v>35721600</v>
      </c>
      <c r="AT108" s="667" t="b">
        <f t="shared" si="2"/>
        <v>0</v>
      </c>
    </row>
    <row r="109" spans="1:46" ht="36" x14ac:dyDescent="0.2">
      <c r="A109" s="1117"/>
      <c r="B109" s="1117"/>
      <c r="C109" s="1117"/>
      <c r="D109" s="1097"/>
      <c r="E109" s="1097"/>
      <c r="F109" s="1128"/>
      <c r="G109" s="625" t="s">
        <v>728</v>
      </c>
      <c r="H109" s="890">
        <v>73151905</v>
      </c>
      <c r="I109" s="626" t="s">
        <v>723</v>
      </c>
      <c r="J109" s="890">
        <v>30303</v>
      </c>
      <c r="K109" s="627" t="s">
        <v>615</v>
      </c>
      <c r="L109" s="633" t="s">
        <v>109</v>
      </c>
      <c r="M109" s="654" t="s">
        <v>104</v>
      </c>
      <c r="N109" s="651">
        <v>9</v>
      </c>
      <c r="O109" s="631">
        <v>1</v>
      </c>
      <c r="P109" s="631" t="s">
        <v>640</v>
      </c>
      <c r="Q109" s="890" t="s">
        <v>622</v>
      </c>
      <c r="R109" s="801">
        <v>27201460</v>
      </c>
      <c r="S109" s="801"/>
      <c r="T109" s="801"/>
      <c r="U109" s="801">
        <f t="shared" si="39"/>
        <v>27201460</v>
      </c>
      <c r="V109" s="697"/>
      <c r="W109" s="698"/>
      <c r="X109" s="699"/>
      <c r="Y109" s="700"/>
      <c r="Z109" s="720"/>
      <c r="AA109" s="721"/>
      <c r="AB109" s="700"/>
      <c r="AC109" s="673"/>
      <c r="AD109" s="673"/>
      <c r="AE109" s="673"/>
      <c r="AF109" s="791"/>
      <c r="AG109" s="791"/>
      <c r="AH109" s="791"/>
      <c r="AI109" s="791">
        <v>5440292</v>
      </c>
      <c r="AJ109" s="791"/>
      <c r="AK109" s="791">
        <v>5440292</v>
      </c>
      <c r="AL109" s="791"/>
      <c r="AM109" s="791"/>
      <c r="AN109" s="791">
        <v>10880584</v>
      </c>
      <c r="AO109" s="791"/>
      <c r="AP109" s="791">
        <v>5440292</v>
      </c>
      <c r="AQ109" s="791"/>
      <c r="AR109" s="673"/>
      <c r="AS109" s="674">
        <f t="shared" si="40"/>
        <v>27201460</v>
      </c>
      <c r="AT109" s="667" t="b">
        <f t="shared" si="2"/>
        <v>1</v>
      </c>
    </row>
    <row r="110" spans="1:46" ht="72" x14ac:dyDescent="0.2">
      <c r="A110" s="1117"/>
      <c r="B110" s="1117"/>
      <c r="C110" s="1117"/>
      <c r="D110" s="1097"/>
      <c r="E110" s="1097"/>
      <c r="F110" s="1128"/>
      <c r="G110" s="914" t="s">
        <v>844</v>
      </c>
      <c r="H110" s="890">
        <v>80111621</v>
      </c>
      <c r="I110" s="626" t="s">
        <v>718</v>
      </c>
      <c r="J110" s="890">
        <v>30303</v>
      </c>
      <c r="K110" s="627" t="s">
        <v>612</v>
      </c>
      <c r="L110" s="633" t="s">
        <v>567</v>
      </c>
      <c r="M110" s="654" t="s">
        <v>567</v>
      </c>
      <c r="N110" s="651">
        <v>11</v>
      </c>
      <c r="O110" s="631">
        <v>1</v>
      </c>
      <c r="P110" s="631" t="s">
        <v>639</v>
      </c>
      <c r="Q110" s="890" t="s">
        <v>618</v>
      </c>
      <c r="R110" s="801">
        <f>47330687+42214+7610+8121600</f>
        <v>55502111</v>
      </c>
      <c r="S110" s="801"/>
      <c r="T110" s="801"/>
      <c r="U110" s="801">
        <f t="shared" si="39"/>
        <v>55502111</v>
      </c>
      <c r="V110" s="697"/>
      <c r="W110" s="698"/>
      <c r="X110" s="699"/>
      <c r="Y110" s="700"/>
      <c r="Z110" s="720"/>
      <c r="AA110" s="721"/>
      <c r="AB110" s="700"/>
      <c r="AC110" s="673"/>
      <c r="AD110" s="673"/>
      <c r="AE110" s="673"/>
      <c r="AF110" s="791"/>
      <c r="AG110" s="791"/>
      <c r="AH110" s="791">
        <v>2445035</v>
      </c>
      <c r="AI110" s="791">
        <v>2445035</v>
      </c>
      <c r="AJ110" s="791">
        <v>7335105</v>
      </c>
      <c r="AK110" s="791">
        <v>7335105</v>
      </c>
      <c r="AL110" s="791">
        <v>0</v>
      </c>
      <c r="AM110" s="791">
        <v>4890070</v>
      </c>
      <c r="AN110" s="791">
        <v>4890070</v>
      </c>
      <c r="AO110" s="791">
        <v>7335105</v>
      </c>
      <c r="AP110" s="791">
        <v>4890070</v>
      </c>
      <c r="AQ110" s="791">
        <v>7335108</v>
      </c>
      <c r="AR110" s="673"/>
      <c r="AS110" s="674">
        <f t="shared" si="40"/>
        <v>48900703</v>
      </c>
      <c r="AT110" s="667" t="b">
        <f t="shared" si="2"/>
        <v>0</v>
      </c>
    </row>
    <row r="111" spans="1:46" ht="36" x14ac:dyDescent="0.2">
      <c r="A111" s="1117"/>
      <c r="B111" s="1117"/>
      <c r="C111" s="1117"/>
      <c r="D111" s="1097"/>
      <c r="E111" s="1097"/>
      <c r="F111" s="1128"/>
      <c r="G111" s="625" t="s">
        <v>729</v>
      </c>
      <c r="H111" s="890">
        <v>43231512</v>
      </c>
      <c r="I111" s="653" t="s">
        <v>724</v>
      </c>
      <c r="J111" s="890">
        <v>30303</v>
      </c>
      <c r="K111" s="627" t="s">
        <v>616</v>
      </c>
      <c r="L111" s="633" t="s">
        <v>109</v>
      </c>
      <c r="M111" s="634" t="s">
        <v>104</v>
      </c>
      <c r="N111" s="651">
        <v>12</v>
      </c>
      <c r="O111" s="631">
        <v>1</v>
      </c>
      <c r="P111" s="631" t="s">
        <v>640</v>
      </c>
      <c r="Q111" s="890" t="s">
        <v>622</v>
      </c>
      <c r="R111" s="801">
        <v>26000000</v>
      </c>
      <c r="S111" s="801"/>
      <c r="T111" s="801"/>
      <c r="U111" s="801">
        <f t="shared" si="39"/>
        <v>26000000</v>
      </c>
      <c r="V111" s="697"/>
      <c r="W111" s="698"/>
      <c r="X111" s="699"/>
      <c r="Y111" s="700"/>
      <c r="Z111" s="720"/>
      <c r="AA111" s="721"/>
      <c r="AB111" s="700"/>
      <c r="AC111" s="673"/>
      <c r="AD111" s="673"/>
      <c r="AE111" s="673"/>
      <c r="AF111" s="791"/>
      <c r="AG111" s="791"/>
      <c r="AH111" s="791"/>
      <c r="AI111" s="791"/>
      <c r="AJ111" s="791">
        <v>26000000</v>
      </c>
      <c r="AK111" s="791"/>
      <c r="AL111" s="791"/>
      <c r="AM111" s="791"/>
      <c r="AN111" s="791"/>
      <c r="AO111" s="791"/>
      <c r="AP111" s="791"/>
      <c r="AQ111" s="791"/>
      <c r="AR111" s="673"/>
      <c r="AS111" s="674">
        <f t="shared" si="40"/>
        <v>26000000</v>
      </c>
      <c r="AT111" s="667" t="b">
        <f t="shared" si="2"/>
        <v>1</v>
      </c>
    </row>
    <row r="112" spans="1:46" s="730" customFormat="1" ht="36" x14ac:dyDescent="0.2">
      <c r="A112" s="1117"/>
      <c r="B112" s="1117"/>
      <c r="C112" s="1117"/>
      <c r="D112" s="1097"/>
      <c r="E112" s="1097"/>
      <c r="F112" s="1128"/>
      <c r="G112" s="625" t="s">
        <v>593</v>
      </c>
      <c r="H112" s="890">
        <v>80161500</v>
      </c>
      <c r="I112" s="653" t="s">
        <v>724</v>
      </c>
      <c r="J112" s="890">
        <v>30303</v>
      </c>
      <c r="K112" s="627" t="s">
        <v>616</v>
      </c>
      <c r="L112" s="633" t="s">
        <v>358</v>
      </c>
      <c r="M112" s="634" t="s">
        <v>358</v>
      </c>
      <c r="N112" s="651">
        <v>5</v>
      </c>
      <c r="O112" s="631">
        <v>1</v>
      </c>
      <c r="P112" s="631" t="s">
        <v>639</v>
      </c>
      <c r="Q112" s="890" t="s">
        <v>618</v>
      </c>
      <c r="R112" s="801">
        <v>48025921</v>
      </c>
      <c r="S112" s="801"/>
      <c r="T112" s="801"/>
      <c r="U112" s="801">
        <f t="shared" si="39"/>
        <v>48025921</v>
      </c>
      <c r="V112" s="722"/>
      <c r="W112" s="723"/>
      <c r="X112" s="724"/>
      <c r="Y112" s="725"/>
      <c r="Z112" s="726"/>
      <c r="AA112" s="727"/>
      <c r="AB112" s="725"/>
      <c r="AC112" s="728"/>
      <c r="AD112" s="728"/>
      <c r="AE112" s="728"/>
      <c r="AF112" s="797"/>
      <c r="AG112" s="797">
        <f>(4375993-110000)+21</f>
        <v>4266014</v>
      </c>
      <c r="AH112" s="797">
        <v>4375993</v>
      </c>
      <c r="AI112" s="797">
        <v>4375993</v>
      </c>
      <c r="AJ112" s="797">
        <v>4375993</v>
      </c>
      <c r="AK112" s="797">
        <v>4375993</v>
      </c>
      <c r="AL112" s="797">
        <v>4375993</v>
      </c>
      <c r="AM112" s="797">
        <v>4375993</v>
      </c>
      <c r="AN112" s="797">
        <v>4375993</v>
      </c>
      <c r="AO112" s="797">
        <v>4375993</v>
      </c>
      <c r="AP112" s="797">
        <v>4375993</v>
      </c>
      <c r="AQ112" s="797">
        <v>4375991</v>
      </c>
      <c r="AR112" s="728"/>
      <c r="AS112" s="729">
        <f t="shared" si="40"/>
        <v>48025942</v>
      </c>
      <c r="AT112" s="730" t="b">
        <f t="shared" si="2"/>
        <v>0</v>
      </c>
    </row>
    <row r="113" spans="1:46" s="730" customFormat="1" ht="24" x14ac:dyDescent="0.2">
      <c r="A113" s="1117"/>
      <c r="B113" s="1117"/>
      <c r="C113" s="1117"/>
      <c r="D113" s="1097"/>
      <c r="E113" s="1097"/>
      <c r="F113" s="1128"/>
      <c r="G113" s="625" t="s">
        <v>740</v>
      </c>
      <c r="H113" s="890">
        <v>80151504</v>
      </c>
      <c r="I113" s="626" t="s">
        <v>724</v>
      </c>
      <c r="J113" s="890">
        <v>30303</v>
      </c>
      <c r="K113" s="627" t="s">
        <v>616</v>
      </c>
      <c r="L113" s="633" t="s">
        <v>567</v>
      </c>
      <c r="M113" s="654" t="s">
        <v>567</v>
      </c>
      <c r="N113" s="651">
        <v>1</v>
      </c>
      <c r="O113" s="631">
        <v>1</v>
      </c>
      <c r="P113" s="631" t="s">
        <v>595</v>
      </c>
      <c r="Q113" s="774"/>
      <c r="R113" s="801">
        <v>3200000</v>
      </c>
      <c r="S113" s="801"/>
      <c r="T113" s="801"/>
      <c r="U113" s="801">
        <f t="shared" si="39"/>
        <v>3200000</v>
      </c>
      <c r="V113" s="722"/>
      <c r="W113" s="723"/>
      <c r="X113" s="724"/>
      <c r="Y113" s="725"/>
      <c r="Z113" s="726"/>
      <c r="AA113" s="727"/>
      <c r="AB113" s="725"/>
      <c r="AC113" s="728"/>
      <c r="AD113" s="728"/>
      <c r="AE113" s="728"/>
      <c r="AF113" s="797">
        <v>3200000</v>
      </c>
      <c r="AG113" s="797"/>
      <c r="AH113" s="797"/>
      <c r="AI113" s="797"/>
      <c r="AJ113" s="797"/>
      <c r="AK113" s="797"/>
      <c r="AL113" s="797"/>
      <c r="AM113" s="797"/>
      <c r="AN113" s="797"/>
      <c r="AO113" s="797"/>
      <c r="AP113" s="797"/>
      <c r="AQ113" s="797"/>
      <c r="AR113" s="728"/>
      <c r="AS113" s="729">
        <f t="shared" si="40"/>
        <v>3200000</v>
      </c>
      <c r="AT113" s="730" t="b">
        <f t="shared" si="2"/>
        <v>1</v>
      </c>
    </row>
    <row r="114" spans="1:46" ht="36" x14ac:dyDescent="0.2">
      <c r="A114" s="1117"/>
      <c r="B114" s="1117"/>
      <c r="C114" s="1117"/>
      <c r="D114" s="1097"/>
      <c r="E114" s="1097"/>
      <c r="F114" s="1154"/>
      <c r="G114" s="625" t="s">
        <v>594</v>
      </c>
      <c r="H114" s="890">
        <v>80131502</v>
      </c>
      <c r="I114" s="626" t="s">
        <v>723</v>
      </c>
      <c r="J114" s="890">
        <v>30303</v>
      </c>
      <c r="K114" s="627" t="s">
        <v>615</v>
      </c>
      <c r="L114" s="633" t="s">
        <v>567</v>
      </c>
      <c r="M114" s="654" t="s">
        <v>568</v>
      </c>
      <c r="N114" s="651">
        <v>4</v>
      </c>
      <c r="O114" s="631">
        <v>1</v>
      </c>
      <c r="P114" s="631" t="s">
        <v>639</v>
      </c>
      <c r="Q114" s="890" t="s">
        <v>618</v>
      </c>
      <c r="R114" s="801">
        <f>12360000-7610</f>
        <v>12352390</v>
      </c>
      <c r="S114" s="801"/>
      <c r="T114" s="801"/>
      <c r="U114" s="801">
        <f t="shared" si="39"/>
        <v>12352390</v>
      </c>
      <c r="V114" s="697"/>
      <c r="W114" s="698"/>
      <c r="X114" s="699"/>
      <c r="Y114" s="700"/>
      <c r="Z114" s="720"/>
      <c r="AA114" s="721"/>
      <c r="AB114" s="700"/>
      <c r="AC114" s="673"/>
      <c r="AD114" s="673"/>
      <c r="AE114" s="673"/>
      <c r="AF114" s="792"/>
      <c r="AG114" s="792"/>
      <c r="AH114" s="792"/>
      <c r="AI114" s="792">
        <v>12360000</v>
      </c>
      <c r="AJ114" s="792"/>
      <c r="AK114" s="792"/>
      <c r="AL114" s="792"/>
      <c r="AM114" s="792"/>
      <c r="AN114" s="792"/>
      <c r="AO114" s="792"/>
      <c r="AP114" s="792"/>
      <c r="AQ114" s="792"/>
      <c r="AR114" s="673"/>
      <c r="AS114" s="674">
        <f t="shared" si="40"/>
        <v>12360000</v>
      </c>
      <c r="AT114" s="667" t="b">
        <f t="shared" si="2"/>
        <v>0</v>
      </c>
    </row>
    <row r="115" spans="1:46" x14ac:dyDescent="0.2">
      <c r="A115" s="1117"/>
      <c r="B115" s="1117"/>
      <c r="C115" s="1117"/>
      <c r="D115" s="1097"/>
      <c r="E115" s="1097"/>
      <c r="F115" s="1179" t="s">
        <v>500</v>
      </c>
      <c r="G115" s="1179"/>
      <c r="H115" s="1179"/>
      <c r="I115" s="1179"/>
      <c r="J115" s="1179"/>
      <c r="K115" s="1179"/>
      <c r="L115" s="1179"/>
      <c r="M115" s="1179"/>
      <c r="N115" s="1179"/>
      <c r="O115" s="1179"/>
      <c r="P115" s="1179"/>
      <c r="Q115" s="909"/>
      <c r="R115" s="811">
        <f>SUM(R102:R114)</f>
        <v>359778000</v>
      </c>
      <c r="S115" s="811">
        <f t="shared" ref="S115:AT115" si="41">SUM(S102:S114)</f>
        <v>0</v>
      </c>
      <c r="T115" s="811">
        <f t="shared" si="41"/>
        <v>0</v>
      </c>
      <c r="U115" s="811">
        <f t="shared" si="41"/>
        <v>359778000</v>
      </c>
      <c r="V115" s="811">
        <f t="shared" si="41"/>
        <v>0</v>
      </c>
      <c r="W115" s="811">
        <f t="shared" si="41"/>
        <v>0</v>
      </c>
      <c r="X115" s="811">
        <f t="shared" si="41"/>
        <v>0</v>
      </c>
      <c r="Y115" s="811">
        <f t="shared" si="41"/>
        <v>0</v>
      </c>
      <c r="Z115" s="811">
        <f t="shared" si="41"/>
        <v>0</v>
      </c>
      <c r="AA115" s="811">
        <f t="shared" si="41"/>
        <v>0</v>
      </c>
      <c r="AB115" s="811">
        <f t="shared" si="41"/>
        <v>0</v>
      </c>
      <c r="AC115" s="811">
        <f t="shared" si="41"/>
        <v>0</v>
      </c>
      <c r="AD115" s="811">
        <f t="shared" si="41"/>
        <v>0</v>
      </c>
      <c r="AE115" s="811">
        <f t="shared" si="41"/>
        <v>0</v>
      </c>
      <c r="AF115" s="811">
        <f t="shared" si="41"/>
        <v>3200000</v>
      </c>
      <c r="AG115" s="811">
        <f t="shared" si="41"/>
        <v>15063291</v>
      </c>
      <c r="AH115" s="811">
        <f t="shared" si="41"/>
        <v>21640121</v>
      </c>
      <c r="AI115" s="811">
        <f t="shared" si="41"/>
        <v>35418597</v>
      </c>
      <c r="AJ115" s="811">
        <f t="shared" si="41"/>
        <v>48508375</v>
      </c>
      <c r="AK115" s="811">
        <f t="shared" si="41"/>
        <v>27948667</v>
      </c>
      <c r="AL115" s="811">
        <f t="shared" si="41"/>
        <v>15173270</v>
      </c>
      <c r="AM115" s="811">
        <f t="shared" si="41"/>
        <v>20063340</v>
      </c>
      <c r="AN115" s="811">
        <f t="shared" si="41"/>
        <v>65904540</v>
      </c>
      <c r="AO115" s="811">
        <f t="shared" si="41"/>
        <v>22508375</v>
      </c>
      <c r="AP115" s="811">
        <f t="shared" si="41"/>
        <v>25503632</v>
      </c>
      <c r="AQ115" s="811">
        <f t="shared" si="41"/>
        <v>58845813</v>
      </c>
      <c r="AR115" s="811">
        <f t="shared" si="41"/>
        <v>0</v>
      </c>
      <c r="AS115" s="811">
        <f t="shared" si="41"/>
        <v>359778021</v>
      </c>
      <c r="AT115" s="811">
        <f t="shared" si="41"/>
        <v>0</v>
      </c>
    </row>
    <row r="116" spans="1:46" x14ac:dyDescent="0.2">
      <c r="A116" s="1117"/>
      <c r="B116" s="1117"/>
      <c r="C116" s="1117"/>
      <c r="D116" s="1097"/>
      <c r="E116" s="1097"/>
      <c r="F116" s="1169" t="s">
        <v>539</v>
      </c>
      <c r="G116" s="1169"/>
      <c r="H116" s="1169"/>
      <c r="I116" s="1169"/>
      <c r="J116" s="1169"/>
      <c r="K116" s="1169"/>
      <c r="L116" s="1169"/>
      <c r="M116" s="1169"/>
      <c r="N116" s="1169"/>
      <c r="O116" s="1169"/>
      <c r="P116" s="1169"/>
      <c r="Q116" s="906"/>
      <c r="R116" s="809">
        <f>+R115</f>
        <v>359778000</v>
      </c>
      <c r="S116" s="809">
        <f t="shared" ref="S116:AR116" si="42">+S115</f>
        <v>0</v>
      </c>
      <c r="T116" s="809">
        <f t="shared" si="42"/>
        <v>0</v>
      </c>
      <c r="U116" s="809">
        <f t="shared" si="42"/>
        <v>359778000</v>
      </c>
      <c r="V116" s="703">
        <f t="shared" si="42"/>
        <v>0</v>
      </c>
      <c r="W116" s="703">
        <f t="shared" si="42"/>
        <v>0</v>
      </c>
      <c r="X116" s="703">
        <f t="shared" si="42"/>
        <v>0</v>
      </c>
      <c r="Y116" s="703">
        <f t="shared" si="42"/>
        <v>0</v>
      </c>
      <c r="Z116" s="703">
        <f t="shared" si="42"/>
        <v>0</v>
      </c>
      <c r="AA116" s="703">
        <f t="shared" si="42"/>
        <v>0</v>
      </c>
      <c r="AB116" s="703">
        <f t="shared" si="42"/>
        <v>0</v>
      </c>
      <c r="AC116" s="703">
        <f t="shared" si="42"/>
        <v>0</v>
      </c>
      <c r="AD116" s="703">
        <f t="shared" si="42"/>
        <v>0</v>
      </c>
      <c r="AE116" s="703">
        <f t="shared" si="42"/>
        <v>0</v>
      </c>
      <c r="AF116" s="703">
        <f t="shared" si="42"/>
        <v>3200000</v>
      </c>
      <c r="AG116" s="703">
        <f t="shared" si="42"/>
        <v>15063291</v>
      </c>
      <c r="AH116" s="703">
        <f t="shared" si="42"/>
        <v>21640121</v>
      </c>
      <c r="AI116" s="703">
        <f t="shared" si="42"/>
        <v>35418597</v>
      </c>
      <c r="AJ116" s="703">
        <f t="shared" si="42"/>
        <v>48508375</v>
      </c>
      <c r="AK116" s="703">
        <f t="shared" si="42"/>
        <v>27948667</v>
      </c>
      <c r="AL116" s="703">
        <f t="shared" si="42"/>
        <v>15173270</v>
      </c>
      <c r="AM116" s="703">
        <f t="shared" si="42"/>
        <v>20063340</v>
      </c>
      <c r="AN116" s="703">
        <f t="shared" si="42"/>
        <v>65904540</v>
      </c>
      <c r="AO116" s="703">
        <f t="shared" si="42"/>
        <v>22508375</v>
      </c>
      <c r="AP116" s="703">
        <f t="shared" si="42"/>
        <v>25503632</v>
      </c>
      <c r="AQ116" s="703">
        <f t="shared" si="42"/>
        <v>58845813</v>
      </c>
      <c r="AR116" s="703">
        <f t="shared" si="42"/>
        <v>0</v>
      </c>
      <c r="AS116" s="703">
        <f t="shared" ref="AS116:AS118" si="43">SUM(AF116:AR116)</f>
        <v>359778021</v>
      </c>
      <c r="AT116" s="667" t="b">
        <f t="shared" ref="AT116:AT118" si="44">U116=AS116</f>
        <v>0</v>
      </c>
    </row>
    <row r="117" spans="1:46" x14ac:dyDescent="0.2">
      <c r="A117" s="1171" t="s">
        <v>823</v>
      </c>
      <c r="B117" s="1171"/>
      <c r="C117" s="1171"/>
      <c r="D117" s="1171"/>
      <c r="E117" s="1171"/>
      <c r="F117" s="1171"/>
      <c r="G117" s="1171"/>
      <c r="H117" s="1171"/>
      <c r="I117" s="1171"/>
      <c r="J117" s="1171"/>
      <c r="K117" s="1171"/>
      <c r="L117" s="1171"/>
      <c r="M117" s="1171"/>
      <c r="N117" s="1171"/>
      <c r="O117" s="1171"/>
      <c r="P117" s="1171"/>
      <c r="Q117" s="910"/>
      <c r="R117" s="812">
        <f>+R85+R101+R116</f>
        <v>1679178000</v>
      </c>
      <c r="S117" s="812">
        <f t="shared" ref="S117:AR117" si="45">+S85+S101+S116</f>
        <v>900000000</v>
      </c>
      <c r="T117" s="812">
        <f t="shared" si="45"/>
        <v>0</v>
      </c>
      <c r="U117" s="812">
        <f t="shared" si="45"/>
        <v>2579178000</v>
      </c>
      <c r="V117" s="731">
        <f t="shared" si="45"/>
        <v>0</v>
      </c>
      <c r="W117" s="731">
        <f t="shared" si="45"/>
        <v>0</v>
      </c>
      <c r="X117" s="731">
        <f t="shared" si="45"/>
        <v>0</v>
      </c>
      <c r="Y117" s="731">
        <f t="shared" si="45"/>
        <v>0</v>
      </c>
      <c r="Z117" s="731">
        <f t="shared" si="45"/>
        <v>0</v>
      </c>
      <c r="AA117" s="731">
        <f t="shared" si="45"/>
        <v>0</v>
      </c>
      <c r="AB117" s="731">
        <f t="shared" si="45"/>
        <v>0</v>
      </c>
      <c r="AC117" s="731">
        <f t="shared" si="45"/>
        <v>0</v>
      </c>
      <c r="AD117" s="731">
        <f t="shared" si="45"/>
        <v>0</v>
      </c>
      <c r="AE117" s="731">
        <f t="shared" si="45"/>
        <v>0</v>
      </c>
      <c r="AF117" s="732">
        <f t="shared" si="45"/>
        <v>3200000</v>
      </c>
      <c r="AG117" s="732">
        <f t="shared" si="45"/>
        <v>64071675</v>
      </c>
      <c r="AH117" s="732">
        <f t="shared" si="45"/>
        <v>288230571</v>
      </c>
      <c r="AI117" s="732">
        <f t="shared" si="45"/>
        <v>64926981</v>
      </c>
      <c r="AJ117" s="732">
        <f t="shared" si="45"/>
        <v>194762567</v>
      </c>
      <c r="AK117" s="732">
        <f t="shared" si="45"/>
        <v>57457051</v>
      </c>
      <c r="AL117" s="732">
        <f t="shared" si="45"/>
        <v>118173270</v>
      </c>
      <c r="AM117" s="732">
        <f t="shared" si="45"/>
        <v>281071854</v>
      </c>
      <c r="AN117" s="732">
        <f t="shared" si="45"/>
        <v>96958324</v>
      </c>
      <c r="AO117" s="732">
        <f t="shared" si="45"/>
        <v>48180631</v>
      </c>
      <c r="AP117" s="732">
        <f t="shared" si="45"/>
        <v>257315888</v>
      </c>
      <c r="AQ117" s="732">
        <f t="shared" si="45"/>
        <v>204829209</v>
      </c>
      <c r="AR117" s="731">
        <f t="shared" si="45"/>
        <v>0</v>
      </c>
      <c r="AS117" s="731">
        <f t="shared" si="43"/>
        <v>1679178021</v>
      </c>
      <c r="AT117" s="667" t="b">
        <f t="shared" si="44"/>
        <v>0</v>
      </c>
    </row>
    <row r="118" spans="1:46" x14ac:dyDescent="0.2">
      <c r="A118" s="1172" t="s">
        <v>543</v>
      </c>
      <c r="B118" s="1172"/>
      <c r="C118" s="1172"/>
      <c r="D118" s="1172"/>
      <c r="E118" s="1172"/>
      <c r="F118" s="1172"/>
      <c r="G118" s="1172"/>
      <c r="H118" s="1172"/>
      <c r="I118" s="1172"/>
      <c r="J118" s="1172"/>
      <c r="K118" s="1172"/>
      <c r="L118" s="1172"/>
      <c r="M118" s="1172"/>
      <c r="N118" s="1172"/>
      <c r="O118" s="1172"/>
      <c r="P118" s="1172"/>
      <c r="Q118" s="905"/>
      <c r="R118" s="813">
        <f>+R60+R117</f>
        <v>3000959000</v>
      </c>
      <c r="S118" s="813">
        <f t="shared" ref="S118:AR118" si="46">+S60+S117</f>
        <v>1500000000</v>
      </c>
      <c r="T118" s="813">
        <f t="shared" si="46"/>
        <v>0</v>
      </c>
      <c r="U118" s="813">
        <f t="shared" si="46"/>
        <v>4500959000</v>
      </c>
      <c r="V118" s="733">
        <f t="shared" si="46"/>
        <v>0</v>
      </c>
      <c r="W118" s="733">
        <f t="shared" si="46"/>
        <v>0</v>
      </c>
      <c r="X118" s="733">
        <f t="shared" si="46"/>
        <v>0</v>
      </c>
      <c r="Y118" s="733">
        <f t="shared" si="46"/>
        <v>0</v>
      </c>
      <c r="Z118" s="733">
        <f t="shared" si="46"/>
        <v>0</v>
      </c>
      <c r="AA118" s="733">
        <f t="shared" si="46"/>
        <v>0</v>
      </c>
      <c r="AB118" s="733">
        <f t="shared" si="46"/>
        <v>0</v>
      </c>
      <c r="AC118" s="733">
        <f t="shared" si="46"/>
        <v>0</v>
      </c>
      <c r="AD118" s="733">
        <f t="shared" si="46"/>
        <v>0</v>
      </c>
      <c r="AE118" s="733">
        <f t="shared" si="46"/>
        <v>0</v>
      </c>
      <c r="AF118" s="733">
        <f t="shared" si="46"/>
        <v>3200000</v>
      </c>
      <c r="AG118" s="733">
        <f t="shared" si="46"/>
        <v>122078708</v>
      </c>
      <c r="AH118" s="733">
        <f t="shared" si="46"/>
        <v>372170436</v>
      </c>
      <c r="AI118" s="733">
        <f t="shared" si="46"/>
        <v>225364166</v>
      </c>
      <c r="AJ118" s="733">
        <f t="shared" si="46"/>
        <v>261404894</v>
      </c>
      <c r="AK118" s="733">
        <f t="shared" si="46"/>
        <v>187612186</v>
      </c>
      <c r="AL118" s="733">
        <f t="shared" si="46"/>
        <v>237859675</v>
      </c>
      <c r="AM118" s="733">
        <f t="shared" si="46"/>
        <v>383226766</v>
      </c>
      <c r="AN118" s="733">
        <f t="shared" si="46"/>
        <v>225951867</v>
      </c>
      <c r="AO118" s="733">
        <f t="shared" si="46"/>
        <v>183698643</v>
      </c>
      <c r="AP118" s="733">
        <f t="shared" si="46"/>
        <v>344472904</v>
      </c>
      <c r="AQ118" s="733">
        <f t="shared" si="46"/>
        <v>453918776</v>
      </c>
      <c r="AR118" s="733">
        <f t="shared" si="46"/>
        <v>0</v>
      </c>
      <c r="AS118" s="733">
        <f t="shared" si="43"/>
        <v>3000959021</v>
      </c>
      <c r="AT118" s="667" t="b">
        <f t="shared" si="44"/>
        <v>0</v>
      </c>
    </row>
    <row r="119" spans="1:46" x14ac:dyDescent="0.2">
      <c r="A119" s="675"/>
      <c r="B119" s="675"/>
      <c r="C119" s="675"/>
      <c r="D119" s="675"/>
      <c r="E119" s="1143" t="s">
        <v>559</v>
      </c>
      <c r="F119" s="1143"/>
      <c r="G119" s="1143"/>
      <c r="H119" s="1143"/>
      <c r="I119" s="1143"/>
      <c r="J119" s="1143"/>
      <c r="K119" s="1143"/>
      <c r="L119" s="1143"/>
      <c r="M119" s="1143"/>
      <c r="N119" s="1143"/>
      <c r="O119" s="1143"/>
      <c r="P119" s="1143"/>
      <c r="Q119" s="1143"/>
      <c r="R119" s="1143"/>
      <c r="S119" s="823" t="s">
        <v>515</v>
      </c>
      <c r="T119" s="825"/>
      <c r="U119" s="826"/>
      <c r="V119" s="676"/>
    </row>
    <row r="120" spans="1:46" x14ac:dyDescent="0.2">
      <c r="A120" s="675"/>
      <c r="B120" s="675"/>
      <c r="C120" s="675"/>
      <c r="D120" s="675"/>
      <c r="E120" s="1143"/>
      <c r="F120" s="1143"/>
      <c r="G120" s="1143"/>
      <c r="H120" s="1143"/>
      <c r="I120" s="1143"/>
      <c r="J120" s="1143"/>
      <c r="K120" s="1143"/>
      <c r="L120" s="1143"/>
      <c r="M120" s="1143"/>
      <c r="N120" s="1143"/>
      <c r="O120" s="1143"/>
      <c r="P120" s="1143"/>
      <c r="Q120" s="1143"/>
      <c r="R120" s="1143"/>
      <c r="S120" s="823" t="s">
        <v>631</v>
      </c>
      <c r="T120" s="866">
        <v>5</v>
      </c>
      <c r="U120" s="826"/>
      <c r="V120" s="676"/>
    </row>
    <row r="121" spans="1:46" x14ac:dyDescent="0.2">
      <c r="A121" s="675"/>
      <c r="B121" s="675"/>
      <c r="C121" s="675"/>
      <c r="D121" s="675"/>
      <c r="E121" s="1143"/>
      <c r="F121" s="1143"/>
      <c r="G121" s="1143"/>
      <c r="H121" s="1143"/>
      <c r="I121" s="1143"/>
      <c r="J121" s="1143"/>
      <c r="K121" s="1143"/>
      <c r="L121" s="1143"/>
      <c r="M121" s="1143"/>
      <c r="N121" s="1143"/>
      <c r="O121" s="1143"/>
      <c r="P121" s="1143"/>
      <c r="Q121" s="1143"/>
      <c r="R121" s="1143"/>
      <c r="S121" s="823" t="s">
        <v>839</v>
      </c>
      <c r="T121" s="825"/>
      <c r="U121" s="827"/>
      <c r="V121" s="678"/>
    </row>
    <row r="122" spans="1:46" x14ac:dyDescent="0.2">
      <c r="A122" s="675"/>
      <c r="B122" s="675"/>
      <c r="C122" s="675"/>
      <c r="D122" s="679"/>
      <c r="E122" s="1143"/>
      <c r="F122" s="1143"/>
      <c r="G122" s="1143"/>
      <c r="H122" s="1143"/>
      <c r="I122" s="1143"/>
      <c r="J122" s="1143"/>
      <c r="K122" s="1143"/>
      <c r="L122" s="1143"/>
      <c r="M122" s="1143"/>
      <c r="N122" s="1143"/>
      <c r="O122" s="1143"/>
      <c r="P122" s="1143"/>
      <c r="Q122" s="1143"/>
      <c r="R122" s="1143"/>
      <c r="S122" s="823" t="s">
        <v>843</v>
      </c>
      <c r="T122" s="825"/>
      <c r="U122" s="828"/>
      <c r="V122" s="680"/>
    </row>
    <row r="123" spans="1:46" x14ac:dyDescent="0.2">
      <c r="A123" s="675"/>
      <c r="B123" s="675"/>
      <c r="C123" s="675"/>
      <c r="D123" s="675"/>
      <c r="E123" s="1143"/>
      <c r="F123" s="1143"/>
      <c r="G123" s="1143"/>
      <c r="H123" s="1143"/>
      <c r="I123" s="1143"/>
      <c r="J123" s="1143"/>
      <c r="K123" s="1143"/>
      <c r="L123" s="1143"/>
      <c r="M123" s="1143"/>
      <c r="N123" s="1143"/>
      <c r="O123" s="1143"/>
      <c r="P123" s="1143"/>
      <c r="Q123" s="1143"/>
      <c r="R123" s="1143"/>
      <c r="S123" s="799"/>
      <c r="T123" s="799"/>
      <c r="U123" s="829"/>
      <c r="V123" s="676"/>
    </row>
    <row r="124" spans="1:46" x14ac:dyDescent="0.2">
      <c r="A124" s="675"/>
      <c r="B124" s="675"/>
      <c r="C124" s="675"/>
      <c r="D124" s="675"/>
      <c r="E124" s="675"/>
      <c r="F124" s="681"/>
      <c r="G124" s="682"/>
      <c r="H124" s="683"/>
      <c r="I124" s="684"/>
      <c r="J124" s="683"/>
      <c r="K124" s="683"/>
      <c r="L124" s="683"/>
      <c r="M124" s="683"/>
      <c r="N124" s="676"/>
      <c r="O124" s="676"/>
      <c r="P124" s="676"/>
      <c r="Q124" s="676"/>
      <c r="R124" s="799"/>
      <c r="S124" s="799"/>
      <c r="T124" s="799"/>
      <c r="U124" s="830"/>
      <c r="V124" s="676"/>
    </row>
    <row r="125" spans="1:46" x14ac:dyDescent="0.2">
      <c r="A125" s="1173" t="s">
        <v>501</v>
      </c>
      <c r="B125" s="1174"/>
      <c r="C125" s="1174"/>
      <c r="D125" s="1175"/>
      <c r="E125" s="1173" t="s">
        <v>544</v>
      </c>
      <c r="F125" s="1174"/>
      <c r="G125" s="1174"/>
      <c r="H125" s="1174"/>
      <c r="I125" s="1174"/>
      <c r="J125" s="1174"/>
      <c r="K125" s="1174"/>
      <c r="L125" s="1174"/>
      <c r="M125" s="1174"/>
      <c r="N125" s="1174"/>
      <c r="O125" s="1174"/>
      <c r="P125" s="1174"/>
      <c r="Q125" s="1174"/>
      <c r="R125" s="1174"/>
      <c r="S125" s="1174"/>
      <c r="T125" s="1174"/>
      <c r="U125" s="1175"/>
      <c r="V125" s="543"/>
      <c r="W125" s="674"/>
      <c r="X125" s="674"/>
      <c r="Y125" s="673"/>
      <c r="Z125" s="701"/>
      <c r="AA125" s="673"/>
      <c r="AB125" s="673"/>
      <c r="AC125" s="673"/>
      <c r="AD125" s="673"/>
      <c r="AE125" s="798"/>
      <c r="AF125" s="673"/>
      <c r="AG125" s="673"/>
      <c r="AH125" s="673"/>
      <c r="AI125" s="673"/>
      <c r="AJ125" s="673"/>
      <c r="AK125" s="673"/>
      <c r="AL125" s="673"/>
      <c r="AM125" s="673"/>
      <c r="AN125" s="673"/>
      <c r="AO125" s="673"/>
      <c r="AP125" s="673"/>
      <c r="AQ125" s="673"/>
      <c r="AR125" s="673"/>
      <c r="AS125" s="674">
        <f t="shared" si="1"/>
        <v>0</v>
      </c>
      <c r="AT125" s="667" t="b">
        <f t="shared" si="2"/>
        <v>1</v>
      </c>
    </row>
    <row r="126" spans="1:46" x14ac:dyDescent="0.2">
      <c r="A126" s="1176" t="s">
        <v>520</v>
      </c>
      <c r="B126" s="1177"/>
      <c r="C126" s="1177"/>
      <c r="D126" s="1178"/>
      <c r="E126" s="1176" t="s">
        <v>545</v>
      </c>
      <c r="F126" s="1177"/>
      <c r="G126" s="1177"/>
      <c r="H126" s="1177"/>
      <c r="I126" s="1177"/>
      <c r="J126" s="1177"/>
      <c r="K126" s="1177"/>
      <c r="L126" s="1177"/>
      <c r="M126" s="1177"/>
      <c r="N126" s="1177"/>
      <c r="O126" s="1177"/>
      <c r="P126" s="1177"/>
      <c r="Q126" s="1177"/>
      <c r="R126" s="1177"/>
      <c r="S126" s="1177"/>
      <c r="T126" s="1177"/>
      <c r="U126" s="1178"/>
      <c r="V126" s="544"/>
      <c r="W126" s="673"/>
      <c r="X126" s="673"/>
      <c r="Y126" s="674"/>
      <c r="Z126" s="701"/>
      <c r="AA126" s="673"/>
      <c r="AB126" s="673"/>
      <c r="AC126" s="673"/>
      <c r="AD126" s="673"/>
      <c r="AE126" s="673"/>
      <c r="AF126" s="673"/>
      <c r="AG126" s="673"/>
      <c r="AH126" s="673"/>
      <c r="AI126" s="673"/>
      <c r="AJ126" s="673"/>
      <c r="AK126" s="673"/>
      <c r="AL126" s="673"/>
      <c r="AM126" s="673"/>
      <c r="AN126" s="673"/>
      <c r="AO126" s="673"/>
      <c r="AP126" s="673"/>
      <c r="AQ126" s="673"/>
      <c r="AR126" s="673"/>
      <c r="AS126" s="674">
        <f t="shared" si="1"/>
        <v>0</v>
      </c>
      <c r="AT126" s="667" t="b">
        <f t="shared" si="2"/>
        <v>1</v>
      </c>
    </row>
    <row r="127" spans="1:46" x14ac:dyDescent="0.2">
      <c r="A127" s="1176" t="s">
        <v>522</v>
      </c>
      <c r="B127" s="1177"/>
      <c r="C127" s="1177"/>
      <c r="D127" s="1178"/>
      <c r="E127" s="1176" t="s">
        <v>546</v>
      </c>
      <c r="F127" s="1177"/>
      <c r="G127" s="1177"/>
      <c r="H127" s="1177"/>
      <c r="I127" s="1177"/>
      <c r="J127" s="1177"/>
      <c r="K127" s="1177"/>
      <c r="L127" s="1177"/>
      <c r="M127" s="1177"/>
      <c r="N127" s="1177"/>
      <c r="O127" s="1177"/>
      <c r="P127" s="1177"/>
      <c r="Q127" s="1177"/>
      <c r="R127" s="1177"/>
      <c r="S127" s="1177"/>
      <c r="T127" s="1177"/>
      <c r="U127" s="1178"/>
      <c r="V127" s="544"/>
      <c r="W127" s="673"/>
      <c r="X127" s="673"/>
      <c r="Y127" s="673"/>
      <c r="Z127" s="701"/>
      <c r="AA127" s="673"/>
      <c r="AB127" s="673"/>
      <c r="AC127" s="673"/>
      <c r="AD127" s="673"/>
      <c r="AE127" s="673"/>
      <c r="AF127" s="673"/>
      <c r="AG127" s="673"/>
      <c r="AH127" s="673"/>
      <c r="AI127" s="673"/>
      <c r="AJ127" s="673"/>
      <c r="AK127" s="673"/>
      <c r="AL127" s="673"/>
      <c r="AM127" s="673"/>
      <c r="AN127" s="673"/>
      <c r="AO127" s="673"/>
      <c r="AP127" s="673"/>
      <c r="AQ127" s="673"/>
      <c r="AR127" s="673"/>
      <c r="AS127" s="674">
        <f t="shared" si="1"/>
        <v>0</v>
      </c>
      <c r="AT127" s="667" t="b">
        <f t="shared" si="2"/>
        <v>1</v>
      </c>
    </row>
    <row r="128" spans="1:46" x14ac:dyDescent="0.2">
      <c r="A128" s="1176" t="s">
        <v>547</v>
      </c>
      <c r="B128" s="1177"/>
      <c r="C128" s="1177"/>
      <c r="D128" s="1178"/>
      <c r="E128" s="1176" t="s">
        <v>548</v>
      </c>
      <c r="F128" s="1177"/>
      <c r="G128" s="1177"/>
      <c r="H128" s="1177"/>
      <c r="I128" s="1177"/>
      <c r="J128" s="1177"/>
      <c r="K128" s="1177"/>
      <c r="L128" s="1177"/>
      <c r="M128" s="1177"/>
      <c r="N128" s="1177"/>
      <c r="O128" s="1177"/>
      <c r="P128" s="1177"/>
      <c r="Q128" s="1177"/>
      <c r="R128" s="1177"/>
      <c r="S128" s="1177"/>
      <c r="T128" s="1177"/>
      <c r="U128" s="1178"/>
      <c r="V128" s="545"/>
      <c r="W128" s="1180"/>
      <c r="X128" s="1180"/>
      <c r="Y128" s="775"/>
      <c r="Z128" s="776"/>
      <c r="AA128" s="777"/>
      <c r="AB128" s="777"/>
      <c r="AC128" s="673"/>
      <c r="AD128" s="673"/>
      <c r="AE128" s="673"/>
      <c r="AF128" s="673"/>
      <c r="AG128" s="673"/>
      <c r="AH128" s="673"/>
      <c r="AI128" s="673"/>
      <c r="AJ128" s="673"/>
      <c r="AK128" s="673"/>
      <c r="AL128" s="673"/>
      <c r="AM128" s="673"/>
      <c r="AN128" s="673"/>
      <c r="AO128" s="673"/>
      <c r="AP128" s="673"/>
      <c r="AQ128" s="673"/>
      <c r="AR128" s="673"/>
      <c r="AS128" s="674">
        <f t="shared" si="1"/>
        <v>0</v>
      </c>
      <c r="AT128" s="667" t="b">
        <f t="shared" si="2"/>
        <v>1</v>
      </c>
    </row>
    <row r="129" spans="1:46" ht="24" x14ac:dyDescent="0.2">
      <c r="A129" s="1181" t="s">
        <v>524</v>
      </c>
      <c r="B129" s="1181" t="s">
        <v>525</v>
      </c>
      <c r="C129" s="1181" t="s">
        <v>526</v>
      </c>
      <c r="D129" s="1181" t="s">
        <v>527</v>
      </c>
      <c r="E129" s="1181" t="s">
        <v>528</v>
      </c>
      <c r="F129" s="1181" t="s">
        <v>3</v>
      </c>
      <c r="G129" s="1086" t="s">
        <v>16</v>
      </c>
      <c r="H129" s="1086" t="s">
        <v>529</v>
      </c>
      <c r="I129" s="1186" t="s">
        <v>624</v>
      </c>
      <c r="J129" s="1188" t="s">
        <v>563</v>
      </c>
      <c r="K129" s="1102" t="s">
        <v>824</v>
      </c>
      <c r="L129" s="1089" t="s">
        <v>530</v>
      </c>
      <c r="M129" s="1090"/>
      <c r="N129" s="1090"/>
      <c r="O129" s="1090"/>
      <c r="P129" s="1090"/>
      <c r="Q129" s="770"/>
      <c r="R129" s="1099" t="s">
        <v>644</v>
      </c>
      <c r="S129" s="1100"/>
      <c r="T129" s="1100"/>
      <c r="U129" s="1101"/>
      <c r="V129" s="1183" t="s">
        <v>531</v>
      </c>
      <c r="W129" s="1185" t="str">
        <f>+W13</f>
        <v xml:space="preserve">Seguimiento a </v>
      </c>
      <c r="X129" s="1185"/>
      <c r="Y129" s="778" t="s">
        <v>6</v>
      </c>
      <c r="Z129" s="779" t="s">
        <v>479</v>
      </c>
      <c r="AA129" s="780" t="s">
        <v>478</v>
      </c>
      <c r="AB129" s="780" t="s">
        <v>477</v>
      </c>
      <c r="AC129" s="673"/>
      <c r="AD129" s="673"/>
      <c r="AE129" s="673"/>
      <c r="AF129" s="673"/>
      <c r="AG129" s="673"/>
      <c r="AH129" s="673"/>
      <c r="AI129" s="673"/>
      <c r="AJ129" s="673"/>
      <c r="AK129" s="673"/>
      <c r="AL129" s="673"/>
      <c r="AM129" s="673"/>
      <c r="AN129" s="673"/>
      <c r="AO129" s="673"/>
      <c r="AP129" s="673"/>
      <c r="AQ129" s="673"/>
      <c r="AR129" s="673"/>
      <c r="AS129" s="674">
        <f t="shared" si="1"/>
        <v>0</v>
      </c>
      <c r="AT129" s="667" t="b">
        <f t="shared" si="2"/>
        <v>1</v>
      </c>
    </row>
    <row r="130" spans="1:46" ht="114.75" customHeight="1" x14ac:dyDescent="0.2">
      <c r="A130" s="1182"/>
      <c r="B130" s="1182"/>
      <c r="C130" s="1182"/>
      <c r="D130" s="1182"/>
      <c r="E130" s="1182"/>
      <c r="F130" s="1182"/>
      <c r="G130" s="1087"/>
      <c r="H130" s="1087"/>
      <c r="I130" s="1187"/>
      <c r="J130" s="1188"/>
      <c r="K130" s="1103"/>
      <c r="L130" s="894" t="s">
        <v>606</v>
      </c>
      <c r="M130" s="894" t="s">
        <v>645</v>
      </c>
      <c r="N130" s="894" t="s">
        <v>607</v>
      </c>
      <c r="O130" s="894" t="s">
        <v>608</v>
      </c>
      <c r="P130" s="781" t="s">
        <v>609</v>
      </c>
      <c r="Q130" s="781" t="s">
        <v>825</v>
      </c>
      <c r="R130" s="814" t="s">
        <v>646</v>
      </c>
      <c r="S130" s="814" t="s">
        <v>647</v>
      </c>
      <c r="T130" s="814" t="s">
        <v>826</v>
      </c>
      <c r="U130" s="833" t="s">
        <v>6</v>
      </c>
      <c r="V130" s="1184"/>
      <c r="W130" s="893" t="s">
        <v>549</v>
      </c>
      <c r="X130" s="893" t="s">
        <v>550</v>
      </c>
      <c r="Y130" s="778"/>
      <c r="Z130" s="779"/>
      <c r="AA130" s="780"/>
      <c r="AB130" s="780"/>
      <c r="AC130" s="673"/>
      <c r="AD130" s="673"/>
      <c r="AE130" s="673"/>
      <c r="AF130" s="673"/>
      <c r="AG130" s="673"/>
      <c r="AH130" s="673"/>
      <c r="AI130" s="673"/>
      <c r="AJ130" s="673"/>
      <c r="AK130" s="673"/>
      <c r="AL130" s="673"/>
      <c r="AM130" s="673"/>
      <c r="AN130" s="673"/>
      <c r="AO130" s="673"/>
      <c r="AP130" s="673"/>
      <c r="AQ130" s="673"/>
      <c r="AR130" s="673"/>
      <c r="AS130" s="674">
        <f t="shared" si="1"/>
        <v>0</v>
      </c>
      <c r="AT130" s="667" t="b">
        <f t="shared" si="2"/>
        <v>0</v>
      </c>
    </row>
    <row r="131" spans="1:46" ht="36" x14ac:dyDescent="0.2">
      <c r="A131" s="1121" t="str">
        <f>+E128</f>
        <v>184 Fortalecimiento de la gestión educativa institucional</v>
      </c>
      <c r="B131" s="1121" t="s">
        <v>551</v>
      </c>
      <c r="C131" s="1123" t="s">
        <v>514</v>
      </c>
      <c r="D131" s="1125" t="s">
        <v>504</v>
      </c>
      <c r="E131" s="1127" t="s">
        <v>552</v>
      </c>
      <c r="F131" s="1119" t="s">
        <v>508</v>
      </c>
      <c r="G131" s="626" t="s">
        <v>575</v>
      </c>
      <c r="H131" s="892">
        <v>80111600</v>
      </c>
      <c r="I131" s="734" t="s">
        <v>801</v>
      </c>
      <c r="J131" s="620">
        <v>20101</v>
      </c>
      <c r="K131" s="782" t="s">
        <v>576</v>
      </c>
      <c r="L131" s="560" t="s">
        <v>577</v>
      </c>
      <c r="M131" s="560" t="s">
        <v>577</v>
      </c>
      <c r="N131" s="561">
        <v>345</v>
      </c>
      <c r="O131" s="624">
        <v>0</v>
      </c>
      <c r="P131" s="892" t="s">
        <v>639</v>
      </c>
      <c r="Q131" s="891" t="str">
        <f>IF(P131=[4]listas!$C$1,[4]listas!$B$1,IF(P131=[4]listas!$C$2,[4]listas!$B$2,IF(P131=[4]listas!$C$3,[4]listas!$B$3,IF(P131=[4]listas!$C$4,[4]listas!$B$4,IF(P131=[4]listas!$C$5,[4]listas!$B$5,IF(P131=[4]listas!$C$6,[4]listas!$B$6,IF(P131=[4]listas!$C$7,[4]listas!$B$7,IF(P131=[4]listas!$C$8,[4]listas!$B$8,""))))))))</f>
        <v>CCE-05</v>
      </c>
      <c r="R131" s="815">
        <f>51480000+2340000</f>
        <v>53820000</v>
      </c>
      <c r="S131" s="815"/>
      <c r="T131" s="815"/>
      <c r="U131" s="884">
        <f>+R131+S131+T131</f>
        <v>53820000</v>
      </c>
      <c r="V131" s="563"/>
      <c r="W131" s="547"/>
      <c r="X131" s="548"/>
      <c r="Y131" s="548"/>
      <c r="Z131" s="550"/>
      <c r="AA131" s="549"/>
      <c r="AB131" s="551"/>
      <c r="AC131" s="673"/>
      <c r="AD131" s="673"/>
      <c r="AE131" s="673"/>
      <c r="AF131" s="673">
        <v>0</v>
      </c>
      <c r="AG131" s="735">
        <v>4680000</v>
      </c>
      <c r="AH131" s="735">
        <v>4680000</v>
      </c>
      <c r="AI131" s="735">
        <v>4680000</v>
      </c>
      <c r="AJ131" s="735">
        <v>4680000</v>
      </c>
      <c r="AK131" s="735">
        <v>4680000</v>
      </c>
      <c r="AL131" s="735">
        <v>4680000</v>
      </c>
      <c r="AM131" s="735">
        <v>4680000</v>
      </c>
      <c r="AN131" s="735">
        <v>4680000</v>
      </c>
      <c r="AO131" s="735">
        <v>4680000</v>
      </c>
      <c r="AP131" s="735">
        <v>4680000</v>
      </c>
      <c r="AQ131" s="735">
        <v>4680000</v>
      </c>
      <c r="AR131" s="673">
        <v>0</v>
      </c>
      <c r="AS131" s="674">
        <f t="shared" si="1"/>
        <v>51480000</v>
      </c>
      <c r="AT131" s="667" t="b">
        <f t="shared" ref="AT131:AT153" si="47">U131=AS131</f>
        <v>0</v>
      </c>
    </row>
    <row r="132" spans="1:46" ht="60" x14ac:dyDescent="0.2">
      <c r="A132" s="1122"/>
      <c r="B132" s="1122"/>
      <c r="C132" s="1124"/>
      <c r="D132" s="1126"/>
      <c r="E132" s="1128"/>
      <c r="F132" s="1120"/>
      <c r="G132" s="783" t="s">
        <v>753</v>
      </c>
      <c r="H132" s="892">
        <v>80111600</v>
      </c>
      <c r="I132" s="734" t="s">
        <v>801</v>
      </c>
      <c r="J132" s="620">
        <v>20101</v>
      </c>
      <c r="K132" s="782" t="s">
        <v>576</v>
      </c>
      <c r="L132" s="560" t="s">
        <v>577</v>
      </c>
      <c r="M132" s="560" t="s">
        <v>577</v>
      </c>
      <c r="N132" s="561">
        <v>345</v>
      </c>
      <c r="O132" s="624">
        <v>0</v>
      </c>
      <c r="P132" s="892" t="s">
        <v>639</v>
      </c>
      <c r="Q132" s="891" t="str">
        <f>IF(P132=[4]listas!$C$1,[4]listas!$B$1,IF(P132=[4]listas!$C$2,[4]listas!$B$2,IF(P132=[4]listas!$C$3,[4]listas!$B$3,IF(P132=[4]listas!$C$4,[4]listas!$B$4,IF(P132=[4]listas!$C$5,[4]listas!$B$5,IF(P132=[4]listas!$C$6,[4]listas!$B$6,IF(P132=[4]listas!$C$7,[4]listas!$B$7,IF(P132=[4]listas!$C$8,[4]listas!$B$8,""))))))))</f>
        <v>CCE-05</v>
      </c>
      <c r="R132" s="815">
        <v>53820000</v>
      </c>
      <c r="S132" s="815"/>
      <c r="T132" s="815"/>
      <c r="U132" s="884">
        <f t="shared" ref="U132:U143" si="48">+R132+S132+T132</f>
        <v>53820000</v>
      </c>
      <c r="V132" s="563"/>
      <c r="W132" s="547"/>
      <c r="X132" s="548"/>
      <c r="Y132" s="548"/>
      <c r="Z132" s="550"/>
      <c r="AA132" s="549"/>
      <c r="AB132" s="551"/>
      <c r="AC132" s="673"/>
      <c r="AD132" s="673"/>
      <c r="AE132" s="673"/>
      <c r="AF132" s="673">
        <v>0</v>
      </c>
      <c r="AG132" s="735">
        <v>4680000</v>
      </c>
      <c r="AH132" s="735">
        <v>4680000</v>
      </c>
      <c r="AI132" s="735">
        <v>4680000</v>
      </c>
      <c r="AJ132" s="735">
        <v>4680000</v>
      </c>
      <c r="AK132" s="735">
        <v>4680000</v>
      </c>
      <c r="AL132" s="735">
        <v>4680000</v>
      </c>
      <c r="AM132" s="735">
        <v>4680000</v>
      </c>
      <c r="AN132" s="735">
        <v>4680000</v>
      </c>
      <c r="AO132" s="735">
        <v>4680000</v>
      </c>
      <c r="AP132" s="735">
        <v>4680000</v>
      </c>
      <c r="AQ132" s="735">
        <v>4680000</v>
      </c>
      <c r="AR132" s="673">
        <v>0</v>
      </c>
      <c r="AS132" s="674">
        <f t="shared" si="1"/>
        <v>51480000</v>
      </c>
      <c r="AT132" s="667" t="b">
        <f t="shared" si="47"/>
        <v>0</v>
      </c>
    </row>
    <row r="133" spans="1:46" ht="48" x14ac:dyDescent="0.2">
      <c r="A133" s="1122"/>
      <c r="B133" s="1122"/>
      <c r="C133" s="1124"/>
      <c r="D133" s="1126"/>
      <c r="E133" s="1128"/>
      <c r="F133" s="1120"/>
      <c r="G133" s="783" t="s">
        <v>754</v>
      </c>
      <c r="H133" s="892">
        <v>80111600</v>
      </c>
      <c r="I133" s="734" t="s">
        <v>801</v>
      </c>
      <c r="J133" s="620">
        <v>20101</v>
      </c>
      <c r="K133" s="782" t="s">
        <v>576</v>
      </c>
      <c r="L133" s="560" t="s">
        <v>577</v>
      </c>
      <c r="M133" s="560" t="s">
        <v>577</v>
      </c>
      <c r="N133" s="561">
        <v>345</v>
      </c>
      <c r="O133" s="624">
        <v>0</v>
      </c>
      <c r="P133" s="892" t="s">
        <v>639</v>
      </c>
      <c r="Q133" s="891" t="str">
        <f>IF(P133=[4]listas!$C$1,[4]listas!$B$1,IF(P133=[4]listas!$C$2,[4]listas!$B$2,IF(P133=[4]listas!$C$3,[4]listas!$B$3,IF(P133=[4]listas!$C$4,[4]listas!$B$4,IF(P133=[4]listas!$C$5,[4]listas!$B$5,IF(P133=[4]listas!$C$6,[4]listas!$B$6,IF(P133=[4]listas!$C$7,[4]listas!$B$7,IF(P133=[4]listas!$C$8,[4]listas!$B$8,""))))))))</f>
        <v>CCE-05</v>
      </c>
      <c r="R133" s="815">
        <v>46506000</v>
      </c>
      <c r="S133" s="815"/>
      <c r="T133" s="815"/>
      <c r="U133" s="884">
        <f t="shared" si="48"/>
        <v>46506000</v>
      </c>
      <c r="V133" s="563"/>
      <c r="W133" s="547"/>
      <c r="X133" s="548"/>
      <c r="Y133" s="548"/>
      <c r="Z133" s="550"/>
      <c r="AA133" s="549"/>
      <c r="AB133" s="551"/>
      <c r="AC133" s="673"/>
      <c r="AD133" s="673"/>
      <c r="AE133" s="673"/>
      <c r="AF133" s="673">
        <v>0</v>
      </c>
      <c r="AG133" s="735">
        <v>4004000</v>
      </c>
      <c r="AH133" s="735">
        <v>4004000</v>
      </c>
      <c r="AI133" s="735">
        <v>4004000</v>
      </c>
      <c r="AJ133" s="735">
        <v>4004000</v>
      </c>
      <c r="AK133" s="735">
        <v>4004000</v>
      </c>
      <c r="AL133" s="735">
        <v>4004000</v>
      </c>
      <c r="AM133" s="735">
        <v>4004000</v>
      </c>
      <c r="AN133" s="735">
        <v>4004000</v>
      </c>
      <c r="AO133" s="735">
        <v>4004000</v>
      </c>
      <c r="AP133" s="735">
        <v>4004000</v>
      </c>
      <c r="AQ133" s="735">
        <v>4004000</v>
      </c>
      <c r="AR133" s="673">
        <v>0</v>
      </c>
      <c r="AS133" s="674">
        <f t="shared" si="1"/>
        <v>44044000</v>
      </c>
      <c r="AT133" s="667" t="b">
        <f t="shared" si="47"/>
        <v>0</v>
      </c>
    </row>
    <row r="134" spans="1:46" ht="60" x14ac:dyDescent="0.2">
      <c r="A134" s="1122"/>
      <c r="B134" s="1122"/>
      <c r="C134" s="1124"/>
      <c r="D134" s="1126"/>
      <c r="E134" s="1128"/>
      <c r="F134" s="1120"/>
      <c r="G134" s="783" t="s">
        <v>827</v>
      </c>
      <c r="H134" s="892">
        <v>80121704</v>
      </c>
      <c r="I134" s="622" t="s">
        <v>802</v>
      </c>
      <c r="J134" s="620">
        <v>20101</v>
      </c>
      <c r="K134" s="782" t="s">
        <v>601</v>
      </c>
      <c r="L134" s="560" t="s">
        <v>577</v>
      </c>
      <c r="M134" s="560" t="s">
        <v>577</v>
      </c>
      <c r="N134" s="562">
        <v>345</v>
      </c>
      <c r="O134" s="624">
        <v>0</v>
      </c>
      <c r="P134" s="892" t="s">
        <v>639</v>
      </c>
      <c r="Q134" s="891" t="str">
        <f>IF(P134=[4]listas!$C$1,[4]listas!$B$1,IF(P134=[4]listas!$C$2,[4]listas!$B$2,IF(P134=[4]listas!$C$3,[4]listas!$B$3,IF(P134=[4]listas!$C$4,[4]listas!$B$4,IF(P134=[4]listas!$C$5,[4]listas!$B$5,IF(P134=[4]listas!$C$6,[4]listas!$B$6,IF(P134=[4]listas!$C$7,[4]listas!$B$7,IF(P134=[4]listas!$C$8,[4]listas!$B$8,""))))))))</f>
        <v>CCE-05</v>
      </c>
      <c r="R134" s="815">
        <v>35880000</v>
      </c>
      <c r="S134" s="815"/>
      <c r="T134" s="815"/>
      <c r="U134" s="884">
        <f t="shared" si="48"/>
        <v>35880000</v>
      </c>
      <c r="V134" s="563"/>
      <c r="W134" s="547"/>
      <c r="X134" s="548"/>
      <c r="Y134" s="548"/>
      <c r="Z134" s="550"/>
      <c r="AA134" s="549"/>
      <c r="AB134" s="551"/>
      <c r="AC134" s="673"/>
      <c r="AD134" s="673"/>
      <c r="AE134" s="673"/>
      <c r="AF134" s="548"/>
      <c r="AG134" s="548">
        <v>3120000</v>
      </c>
      <c r="AH134" s="548">
        <v>3120000</v>
      </c>
      <c r="AI134" s="548">
        <v>3120000</v>
      </c>
      <c r="AJ134" s="548">
        <v>3120000</v>
      </c>
      <c r="AK134" s="548">
        <v>3120000</v>
      </c>
      <c r="AL134" s="548">
        <v>3120000</v>
      </c>
      <c r="AM134" s="548">
        <v>3120000</v>
      </c>
      <c r="AN134" s="548">
        <v>3120000</v>
      </c>
      <c r="AO134" s="548">
        <v>3120000</v>
      </c>
      <c r="AP134" s="548">
        <v>3120000</v>
      </c>
      <c r="AQ134" s="548">
        <v>3120000</v>
      </c>
      <c r="AR134" s="673"/>
      <c r="AS134" s="674">
        <f t="shared" ref="AS134:AS138" si="49">SUM(AF134:AR134)</f>
        <v>34320000</v>
      </c>
      <c r="AT134" s="667" t="b">
        <f t="shared" si="47"/>
        <v>0</v>
      </c>
    </row>
    <row r="135" spans="1:46" ht="48" x14ac:dyDescent="0.2">
      <c r="A135" s="1122"/>
      <c r="B135" s="1122"/>
      <c r="C135" s="1124"/>
      <c r="D135" s="1126"/>
      <c r="E135" s="1128"/>
      <c r="F135" s="1120"/>
      <c r="G135" s="783" t="s">
        <v>600</v>
      </c>
      <c r="H135" s="892">
        <v>80121704</v>
      </c>
      <c r="I135" s="622" t="s">
        <v>802</v>
      </c>
      <c r="J135" s="620">
        <v>20101</v>
      </c>
      <c r="K135" s="782" t="s">
        <v>601</v>
      </c>
      <c r="L135" s="560" t="s">
        <v>577</v>
      </c>
      <c r="M135" s="560" t="s">
        <v>577</v>
      </c>
      <c r="N135" s="562">
        <v>345</v>
      </c>
      <c r="O135" s="624">
        <v>0</v>
      </c>
      <c r="P135" s="892" t="s">
        <v>639</v>
      </c>
      <c r="Q135" s="891" t="str">
        <f>IF(P135=[4]listas!$C$1,[4]listas!$B$1,IF(P135=[4]listas!$C$2,[4]listas!$B$2,IF(P135=[4]listas!$C$3,[4]listas!$B$3,IF(P135=[4]listas!$C$4,[4]listas!$B$4,IF(P135=[4]listas!$C$5,[4]listas!$B$5,IF(P135=[4]listas!$C$6,[4]listas!$B$6,IF(P135=[4]listas!$C$7,[4]listas!$B$7,IF(P135=[4]listas!$C$8,[4]listas!$B$8,""))))))))</f>
        <v>CCE-05</v>
      </c>
      <c r="R135" s="815">
        <v>84107994</v>
      </c>
      <c r="S135" s="815"/>
      <c r="T135" s="815"/>
      <c r="U135" s="884">
        <f t="shared" si="48"/>
        <v>84107994</v>
      </c>
      <c r="V135" s="563"/>
      <c r="W135" s="547"/>
      <c r="X135" s="548"/>
      <c r="Y135" s="548"/>
      <c r="Z135" s="550"/>
      <c r="AA135" s="549"/>
      <c r="AB135" s="551"/>
      <c r="AC135" s="673"/>
      <c r="AD135" s="673"/>
      <c r="AE135" s="673"/>
      <c r="AF135" s="673"/>
      <c r="AG135" s="548">
        <v>7313739</v>
      </c>
      <c r="AH135" s="548">
        <v>7313739</v>
      </c>
      <c r="AI135" s="548">
        <v>7313739</v>
      </c>
      <c r="AJ135" s="548">
        <v>7313739</v>
      </c>
      <c r="AK135" s="548">
        <v>7313739</v>
      </c>
      <c r="AL135" s="569">
        <v>7313739</v>
      </c>
      <c r="AM135" s="548">
        <v>7313739</v>
      </c>
      <c r="AN135" s="548">
        <v>7313739</v>
      </c>
      <c r="AO135" s="548">
        <v>7313739</v>
      </c>
      <c r="AP135" s="548">
        <v>7313739</v>
      </c>
      <c r="AQ135" s="548">
        <v>7313735</v>
      </c>
      <c r="AR135" s="673"/>
      <c r="AS135" s="674">
        <f t="shared" si="49"/>
        <v>80451125</v>
      </c>
      <c r="AT135" s="667" t="b">
        <f t="shared" si="47"/>
        <v>0</v>
      </c>
    </row>
    <row r="136" spans="1:46" ht="84" x14ac:dyDescent="0.2">
      <c r="A136" s="1122"/>
      <c r="B136" s="1122"/>
      <c r="C136" s="1124"/>
      <c r="D136" s="1126"/>
      <c r="E136" s="1128"/>
      <c r="F136" s="1120"/>
      <c r="G136" s="783" t="s">
        <v>799</v>
      </c>
      <c r="H136" s="892">
        <v>80121701</v>
      </c>
      <c r="I136" s="622" t="s">
        <v>803</v>
      </c>
      <c r="J136" s="620">
        <v>30303</v>
      </c>
      <c r="K136" s="782" t="s">
        <v>602</v>
      </c>
      <c r="L136" s="560" t="s">
        <v>577</v>
      </c>
      <c r="M136" s="560" t="s">
        <v>577</v>
      </c>
      <c r="N136" s="562">
        <v>330</v>
      </c>
      <c r="O136" s="624">
        <v>0</v>
      </c>
      <c r="P136" s="892" t="s">
        <v>639</v>
      </c>
      <c r="Q136" s="891" t="str">
        <f>IF(P136=[4]listas!$C$1,[4]listas!$B$1,IF(P136=[4]listas!$C$2,[4]listas!$B$2,IF(P136=[4]listas!$C$3,[4]listas!$B$3,IF(P136=[4]listas!$C$4,[4]listas!$B$4,IF(P136=[4]listas!$C$5,[4]listas!$B$5,IF(P136=[4]listas!$C$6,[4]listas!$B$6,IF(P136=[4]listas!$C$7,[4]listas!$B$7,IF(P136=[4]listas!$C$8,[4]listas!$B$8,""))))))))</f>
        <v>CCE-05</v>
      </c>
      <c r="R136" s="815">
        <v>30000000</v>
      </c>
      <c r="S136" s="815"/>
      <c r="T136" s="815"/>
      <c r="U136" s="884">
        <f t="shared" si="48"/>
        <v>30000000</v>
      </c>
      <c r="V136" s="563"/>
      <c r="W136" s="547"/>
      <c r="X136" s="548"/>
      <c r="Y136" s="548"/>
      <c r="Z136" s="550"/>
      <c r="AA136" s="549"/>
      <c r="AB136" s="551"/>
      <c r="AC136" s="673"/>
      <c r="AD136" s="673"/>
      <c r="AE136" s="673"/>
      <c r="AF136" s="673"/>
      <c r="AG136" s="548">
        <v>2727273</v>
      </c>
      <c r="AH136" s="548">
        <v>2727273</v>
      </c>
      <c r="AI136" s="548">
        <v>2727273</v>
      </c>
      <c r="AJ136" s="548">
        <v>2727273</v>
      </c>
      <c r="AK136" s="548">
        <v>2727273</v>
      </c>
      <c r="AL136" s="569">
        <v>2727273</v>
      </c>
      <c r="AM136" s="548">
        <v>2727273</v>
      </c>
      <c r="AN136" s="548">
        <v>2727273</v>
      </c>
      <c r="AO136" s="548">
        <v>2727273</v>
      </c>
      <c r="AP136" s="548">
        <v>2727273</v>
      </c>
      <c r="AQ136" s="548">
        <v>2727270</v>
      </c>
      <c r="AR136" s="673"/>
      <c r="AS136" s="674">
        <f t="shared" si="49"/>
        <v>30000000</v>
      </c>
      <c r="AT136" s="667" t="b">
        <f t="shared" si="47"/>
        <v>1</v>
      </c>
    </row>
    <row r="137" spans="1:46" ht="72" x14ac:dyDescent="0.2">
      <c r="A137" s="1122"/>
      <c r="B137" s="1122"/>
      <c r="C137" s="1124"/>
      <c r="D137" s="1126"/>
      <c r="E137" s="1128"/>
      <c r="F137" s="1120"/>
      <c r="G137" s="784" t="s">
        <v>752</v>
      </c>
      <c r="H137" s="620">
        <v>80111600</v>
      </c>
      <c r="I137" s="734" t="s">
        <v>762</v>
      </c>
      <c r="J137" s="620">
        <v>10101</v>
      </c>
      <c r="K137" s="782" t="s">
        <v>749</v>
      </c>
      <c r="L137" s="736" t="s">
        <v>577</v>
      </c>
      <c r="M137" s="736" t="s">
        <v>577</v>
      </c>
      <c r="N137" s="737">
        <v>330</v>
      </c>
      <c r="O137" s="624">
        <v>0</v>
      </c>
      <c r="P137" s="892" t="s">
        <v>639</v>
      </c>
      <c r="Q137" s="891" t="s">
        <v>618</v>
      </c>
      <c r="R137" s="815">
        <v>17850000</v>
      </c>
      <c r="S137" s="815"/>
      <c r="T137" s="815"/>
      <c r="U137" s="884">
        <f t="shared" si="48"/>
        <v>17850000</v>
      </c>
      <c r="V137" s="563"/>
      <c r="W137" s="547"/>
      <c r="X137" s="548"/>
      <c r="Y137" s="548"/>
      <c r="Z137" s="550"/>
      <c r="AA137" s="549"/>
      <c r="AB137" s="551"/>
      <c r="AC137" s="673"/>
      <c r="AD137" s="673"/>
      <c r="AE137" s="673"/>
      <c r="AF137" s="673"/>
      <c r="AG137" s="567">
        <v>2975000</v>
      </c>
      <c r="AH137" s="567">
        <v>2975000</v>
      </c>
      <c r="AI137" s="567">
        <v>2975000</v>
      </c>
      <c r="AJ137" s="567">
        <v>2975000</v>
      </c>
      <c r="AK137" s="567">
        <v>2975000</v>
      </c>
      <c r="AL137" s="570">
        <v>2975000</v>
      </c>
      <c r="AM137" s="673"/>
      <c r="AN137" s="673"/>
      <c r="AO137" s="673"/>
      <c r="AP137" s="673"/>
      <c r="AQ137" s="673"/>
      <c r="AR137" s="673"/>
      <c r="AS137" s="674">
        <f t="shared" si="49"/>
        <v>17850000</v>
      </c>
      <c r="AT137" s="667" t="b">
        <f t="shared" si="47"/>
        <v>1</v>
      </c>
    </row>
    <row r="138" spans="1:46" ht="60" x14ac:dyDescent="0.2">
      <c r="A138" s="1122"/>
      <c r="B138" s="1122"/>
      <c r="C138" s="1124"/>
      <c r="D138" s="1126"/>
      <c r="E138" s="1128"/>
      <c r="F138" s="1120"/>
      <c r="G138" s="783" t="s">
        <v>565</v>
      </c>
      <c r="H138" s="620">
        <v>80111601</v>
      </c>
      <c r="I138" s="622" t="s">
        <v>802</v>
      </c>
      <c r="J138" s="892">
        <v>20101</v>
      </c>
      <c r="K138" s="782" t="s">
        <v>601</v>
      </c>
      <c r="L138" s="560" t="s">
        <v>567</v>
      </c>
      <c r="M138" s="560" t="s">
        <v>567</v>
      </c>
      <c r="N138" s="561">
        <v>345</v>
      </c>
      <c r="O138" s="624">
        <v>0</v>
      </c>
      <c r="P138" s="892" t="s">
        <v>639</v>
      </c>
      <c r="Q138" s="891" t="str">
        <f>IF(P138=[4]listas!$C$1,[4]listas!$B$1,IF(P138=[4]listas!$C$2,[4]listas!$B$2,IF(P138=[4]listas!$C$3,[4]listas!$B$3,IF(P138=[4]listas!$C$4,[4]listas!$B$4,IF(P138=[4]listas!$C$5,[4]listas!$B$5,IF(P138=[4]listas!$C$6,[4]listas!$B$6,IF(P138=[4]listas!$C$7,[4]listas!$B$7,IF(P138=[4]listas!$C$8,[4]listas!$B$8,""))))))))</f>
        <v>CCE-05</v>
      </c>
      <c r="R138" s="815">
        <v>40825699</v>
      </c>
      <c r="S138" s="815"/>
      <c r="T138" s="815"/>
      <c r="U138" s="884">
        <f t="shared" si="48"/>
        <v>40825699</v>
      </c>
      <c r="V138" s="563"/>
      <c r="W138" s="547">
        <v>3550060.8000000003</v>
      </c>
      <c r="X138" s="548">
        <v>3550060.8000000003</v>
      </c>
      <c r="Y138" s="548">
        <v>3550060.8000000003</v>
      </c>
      <c r="Z138" s="550">
        <v>3550060.8000000003</v>
      </c>
      <c r="AA138" s="549">
        <v>3550060.8000000003</v>
      </c>
      <c r="AB138" s="551">
        <v>3550060.8000000003</v>
      </c>
      <c r="AC138" s="673">
        <v>3550060.8000000003</v>
      </c>
      <c r="AD138" s="673">
        <v>3550060.8000000003</v>
      </c>
      <c r="AE138" s="673">
        <v>3550060.8000000003</v>
      </c>
      <c r="AF138" s="673">
        <v>0</v>
      </c>
      <c r="AG138" s="674">
        <v>3550060</v>
      </c>
      <c r="AH138" s="674">
        <v>3550060</v>
      </c>
      <c r="AI138" s="674">
        <v>3550060</v>
      </c>
      <c r="AJ138" s="674">
        <v>3550060</v>
      </c>
      <c r="AK138" s="674">
        <v>3550060</v>
      </c>
      <c r="AL138" s="711">
        <v>3550060</v>
      </c>
      <c r="AM138" s="674">
        <v>3550060</v>
      </c>
      <c r="AN138" s="674">
        <v>3550060</v>
      </c>
      <c r="AO138" s="674">
        <v>3550060</v>
      </c>
      <c r="AP138" s="674">
        <v>3550060</v>
      </c>
      <c r="AQ138" s="674">
        <v>3550069</v>
      </c>
      <c r="AR138" s="673">
        <v>0</v>
      </c>
      <c r="AS138" s="674">
        <f t="shared" si="49"/>
        <v>39050669</v>
      </c>
      <c r="AT138" s="667" t="b">
        <f t="shared" si="47"/>
        <v>0</v>
      </c>
    </row>
    <row r="139" spans="1:46" ht="36" x14ac:dyDescent="0.2">
      <c r="A139" s="1122" t="str">
        <f>+A131</f>
        <v>184 Fortalecimiento de la gestión educativa institucional</v>
      </c>
      <c r="B139" s="1122" t="str">
        <f t="shared" ref="B139:F139" si="50">+B131</f>
        <v>Codido 419
Sostener en el 100% la implementación del Sistema Integrado de Gestión</v>
      </c>
      <c r="C139" s="1122" t="str">
        <f t="shared" si="50"/>
        <v>Sostenibilidad del   Sistema Integrado de Gestión</v>
      </c>
      <c r="D139" s="1122" t="str">
        <f t="shared" si="50"/>
        <v>Sostener 100% la implementación del Sistema Integrado de Gestión</v>
      </c>
      <c r="E139" s="1122" t="str">
        <f t="shared" si="50"/>
        <v>Sostenibilidad del Sistema Integrado de Gestión</v>
      </c>
      <c r="F139" s="1122" t="str">
        <f t="shared" si="50"/>
        <v>Sostenibilidad del SIG en el ámbito de los subsistemas de Calidad, Control Interno, Seguridad de la Información y Gestión Documental y Archivo</v>
      </c>
      <c r="G139" s="785" t="s">
        <v>605</v>
      </c>
      <c r="H139" s="623">
        <v>43211507</v>
      </c>
      <c r="I139" s="734" t="s">
        <v>801</v>
      </c>
      <c r="J139" s="890">
        <v>20102</v>
      </c>
      <c r="K139" s="787" t="s">
        <v>576</v>
      </c>
      <c r="L139" s="560" t="s">
        <v>109</v>
      </c>
      <c r="M139" s="560" t="s">
        <v>35</v>
      </c>
      <c r="N139" s="561">
        <v>360</v>
      </c>
      <c r="O139" s="631">
        <v>0</v>
      </c>
      <c r="P139" s="892" t="s">
        <v>620</v>
      </c>
      <c r="Q139" s="891" t="str">
        <f>IF(P139=[4]listas!$C$1,[4]listas!$B$1,IF(P139=[4]listas!$C$2,[4]listas!$B$2,IF(P139=[4]listas!$C$3,[4]listas!$B$3,IF(P139=[4]listas!$C$4,[4]listas!$B$4,IF(P139=[4]listas!$C$5,[4]listas!$B$5,IF(P139=[4]listas!$C$6,[4]listas!$B$6,IF(P139=[4]listas!$C$7,[4]listas!$B$7,IF(P139=[4]listas!$C$8,[4]listas!$B$8,""))))))))</f>
        <v>CCE-10</v>
      </c>
      <c r="R139" s="816">
        <f>(22000000-4406000)+2000000-5885994-753038+2000000</f>
        <v>14954968</v>
      </c>
      <c r="S139" s="815"/>
      <c r="T139" s="815">
        <v>60406000</v>
      </c>
      <c r="U139" s="884">
        <f t="shared" si="48"/>
        <v>75360968</v>
      </c>
      <c r="V139" s="563"/>
      <c r="W139" s="547"/>
      <c r="X139" s="548"/>
      <c r="Y139" s="548"/>
      <c r="Z139" s="550"/>
      <c r="AA139" s="549"/>
      <c r="AB139" s="551"/>
      <c r="AC139" s="673"/>
      <c r="AD139" s="673"/>
      <c r="AE139" s="673"/>
      <c r="AF139" s="673"/>
      <c r="AG139" s="673"/>
      <c r="AH139" s="673"/>
      <c r="AI139" s="673"/>
      <c r="AK139" s="739">
        <f>+U139</f>
        <v>75360968</v>
      </c>
      <c r="AM139" s="673"/>
      <c r="AN139" s="673"/>
      <c r="AO139" s="673"/>
      <c r="AP139" s="673"/>
      <c r="AQ139" s="673"/>
      <c r="AR139" s="673"/>
      <c r="AS139" s="674">
        <f t="shared" si="1"/>
        <v>75360968</v>
      </c>
      <c r="AT139" s="667" t="b">
        <f t="shared" si="47"/>
        <v>1</v>
      </c>
    </row>
    <row r="140" spans="1:46" ht="36" x14ac:dyDescent="0.2">
      <c r="A140" s="1122"/>
      <c r="B140" s="1122"/>
      <c r="C140" s="1122"/>
      <c r="D140" s="1122"/>
      <c r="E140" s="1122"/>
      <c r="F140" s="1122"/>
      <c r="G140" s="785" t="s">
        <v>578</v>
      </c>
      <c r="H140" s="623">
        <v>43201618</v>
      </c>
      <c r="I140" s="734" t="s">
        <v>801</v>
      </c>
      <c r="J140" s="890">
        <v>20102</v>
      </c>
      <c r="K140" s="787" t="s">
        <v>576</v>
      </c>
      <c r="L140" s="560" t="s">
        <v>568</v>
      </c>
      <c r="M140" s="560" t="s">
        <v>358</v>
      </c>
      <c r="N140" s="561">
        <v>60</v>
      </c>
      <c r="O140" s="631">
        <v>0</v>
      </c>
      <c r="P140" s="619" t="s">
        <v>580</v>
      </c>
      <c r="Q140" s="546" t="s">
        <v>619</v>
      </c>
      <c r="R140" s="816">
        <f>(10594000+5000000+4406000)-8615259</f>
        <v>11384741</v>
      </c>
      <c r="S140" s="815"/>
      <c r="T140" s="815"/>
      <c r="U140" s="884">
        <f t="shared" si="48"/>
        <v>11384741</v>
      </c>
      <c r="V140" s="563"/>
      <c r="W140" s="547"/>
      <c r="X140" s="548"/>
      <c r="Y140" s="548"/>
      <c r="Z140" s="550"/>
      <c r="AA140" s="549"/>
      <c r="AB140" s="551"/>
      <c r="AC140" s="673"/>
      <c r="AD140" s="673"/>
      <c r="AE140" s="673"/>
      <c r="AF140" s="673"/>
      <c r="AG140" s="673"/>
      <c r="AH140" s="673"/>
      <c r="AI140" s="673"/>
      <c r="AJ140" s="673"/>
      <c r="AK140" s="739">
        <v>10891904</v>
      </c>
      <c r="AM140" s="673"/>
      <c r="AN140" s="673"/>
      <c r="AO140" s="673"/>
      <c r="AP140" s="673"/>
      <c r="AQ140" s="673"/>
      <c r="AR140" s="673"/>
      <c r="AS140" s="674">
        <f t="shared" si="1"/>
        <v>10891904</v>
      </c>
      <c r="AT140" s="667" t="b">
        <f t="shared" si="47"/>
        <v>0</v>
      </c>
    </row>
    <row r="141" spans="1:46" ht="48" x14ac:dyDescent="0.2">
      <c r="A141" s="1122"/>
      <c r="B141" s="1122"/>
      <c r="C141" s="1122"/>
      <c r="D141" s="1122"/>
      <c r="E141" s="1122"/>
      <c r="F141" s="1122"/>
      <c r="G141" s="786" t="s">
        <v>579</v>
      </c>
      <c r="H141" s="623">
        <v>80111600</v>
      </c>
      <c r="I141" s="734" t="s">
        <v>801</v>
      </c>
      <c r="J141" s="890">
        <v>20102</v>
      </c>
      <c r="K141" s="787" t="s">
        <v>576</v>
      </c>
      <c r="L141" s="560" t="s">
        <v>567</v>
      </c>
      <c r="M141" s="560" t="s">
        <v>577</v>
      </c>
      <c r="N141" s="561">
        <v>360</v>
      </c>
      <c r="O141" s="631">
        <v>0</v>
      </c>
      <c r="P141" s="892" t="s">
        <v>639</v>
      </c>
      <c r="Q141" s="891" t="str">
        <f>IF(P141=[4]listas!$C$1,[4]listas!$B$1,IF(P141=[4]listas!$C$2,[4]listas!$B$2,IF(P141=[4]listas!$C$3,[4]listas!$B$3,IF(P141=[4]listas!$C$4,[4]listas!$B$4,IF(P141=[4]listas!$C$5,[4]listas!$B$5,IF(P141=[4]listas!$C$6,[4]listas!$B$6,IF(P141=[4]listas!$C$7,[4]listas!$B$7,IF(P141=[4]listas!$C$8,[4]listas!$B$8,""))))))))</f>
        <v>CCE-05</v>
      </c>
      <c r="R141" s="816">
        <f>(62650598)+(500000*12)</f>
        <v>68650598</v>
      </c>
      <c r="S141" s="815"/>
      <c r="T141" s="815"/>
      <c r="U141" s="884">
        <f t="shared" si="48"/>
        <v>68650598</v>
      </c>
      <c r="V141" s="563"/>
      <c r="W141" s="547"/>
      <c r="X141" s="548"/>
      <c r="Y141" s="548"/>
      <c r="Z141" s="550"/>
      <c r="AA141" s="549"/>
      <c r="AB141" s="551"/>
      <c r="AC141" s="673"/>
      <c r="AD141" s="673"/>
      <c r="AE141" s="673"/>
      <c r="AF141" s="673"/>
      <c r="AG141" s="674"/>
      <c r="AH141" s="673"/>
      <c r="AI141" s="673"/>
      <c r="AJ141" s="673"/>
      <c r="AK141" s="673"/>
      <c r="AL141" s="711"/>
      <c r="AM141" s="729">
        <f>+U141</f>
        <v>68650598</v>
      </c>
      <c r="AO141" s="673"/>
      <c r="AP141" s="673"/>
      <c r="AQ141" s="673"/>
      <c r="AR141" s="673"/>
      <c r="AS141" s="674">
        <f t="shared" si="1"/>
        <v>68650598</v>
      </c>
      <c r="AT141" s="667" t="b">
        <f t="shared" si="47"/>
        <v>1</v>
      </c>
    </row>
    <row r="142" spans="1:46" ht="36" x14ac:dyDescent="0.2">
      <c r="A142" s="1122"/>
      <c r="B142" s="1122"/>
      <c r="C142" s="1122"/>
      <c r="D142" s="1122"/>
      <c r="E142" s="1122"/>
      <c r="F142" s="1122"/>
      <c r="G142" s="785" t="s">
        <v>603</v>
      </c>
      <c r="H142" s="623">
        <v>81116000</v>
      </c>
      <c r="I142" s="738" t="s">
        <v>760</v>
      </c>
      <c r="J142" s="623">
        <v>10101</v>
      </c>
      <c r="K142" s="787" t="s">
        <v>682</v>
      </c>
      <c r="L142" s="560" t="s">
        <v>567</v>
      </c>
      <c r="M142" s="560" t="s">
        <v>567</v>
      </c>
      <c r="N142" s="561">
        <v>345</v>
      </c>
      <c r="O142" s="631">
        <v>0</v>
      </c>
      <c r="P142" s="892" t="s">
        <v>639</v>
      </c>
      <c r="Q142" s="891" t="s">
        <v>618</v>
      </c>
      <c r="R142" s="816">
        <v>26312000</v>
      </c>
      <c r="S142" s="815"/>
      <c r="T142" s="815"/>
      <c r="U142" s="884">
        <f t="shared" si="48"/>
        <v>26312000</v>
      </c>
      <c r="V142" s="563"/>
      <c r="W142" s="547"/>
      <c r="X142" s="548"/>
      <c r="Y142" s="548"/>
      <c r="Z142" s="550"/>
      <c r="AA142" s="549"/>
      <c r="AB142" s="551"/>
      <c r="AC142" s="673"/>
      <c r="AD142" s="673"/>
      <c r="AE142" s="673"/>
      <c r="AF142" s="673">
        <v>0</v>
      </c>
      <c r="AG142" s="735">
        <v>5220883</v>
      </c>
      <c r="AH142" s="735">
        <f>+AG142</f>
        <v>5220883</v>
      </c>
      <c r="AI142" s="735">
        <f t="shared" ref="AI142:AP142" si="51">+AH142</f>
        <v>5220883</v>
      </c>
      <c r="AJ142" s="735">
        <f t="shared" si="51"/>
        <v>5220883</v>
      </c>
      <c r="AK142" s="735">
        <f t="shared" si="51"/>
        <v>5220883</v>
      </c>
      <c r="AL142" s="735">
        <f t="shared" si="51"/>
        <v>5220883</v>
      </c>
      <c r="AM142" s="735">
        <f t="shared" si="51"/>
        <v>5220883</v>
      </c>
      <c r="AN142" s="735">
        <f t="shared" si="51"/>
        <v>5220883</v>
      </c>
      <c r="AO142" s="735">
        <f t="shared" si="51"/>
        <v>5220883</v>
      </c>
      <c r="AP142" s="735">
        <f t="shared" si="51"/>
        <v>5220883</v>
      </c>
      <c r="AQ142" s="735">
        <f>+AP142</f>
        <v>5220883</v>
      </c>
      <c r="AR142" s="735">
        <f>+AQ142-6</f>
        <v>5220877</v>
      </c>
      <c r="AS142" s="674">
        <f t="shared" si="1"/>
        <v>62650590</v>
      </c>
      <c r="AT142" s="667" t="b">
        <f t="shared" si="47"/>
        <v>0</v>
      </c>
    </row>
    <row r="143" spans="1:46" ht="36" x14ac:dyDescent="0.2">
      <c r="A143" s="1122"/>
      <c r="B143" s="1122"/>
      <c r="C143" s="1122"/>
      <c r="D143" s="1122"/>
      <c r="E143" s="1122"/>
      <c r="F143" s="1122"/>
      <c r="G143" s="784" t="s">
        <v>761</v>
      </c>
      <c r="H143" s="623">
        <v>81116000</v>
      </c>
      <c r="I143" s="738" t="s">
        <v>760</v>
      </c>
      <c r="J143" s="620">
        <v>10101</v>
      </c>
      <c r="K143" s="782" t="s">
        <v>682</v>
      </c>
      <c r="L143" s="736" t="s">
        <v>567</v>
      </c>
      <c r="M143" s="736" t="s">
        <v>567</v>
      </c>
      <c r="N143" s="561">
        <v>345</v>
      </c>
      <c r="O143" s="624">
        <v>0</v>
      </c>
      <c r="P143" s="892" t="s">
        <v>639</v>
      </c>
      <c r="Q143" s="891" t="s">
        <v>618</v>
      </c>
      <c r="R143" s="816">
        <v>23000000</v>
      </c>
      <c r="S143" s="815"/>
      <c r="T143" s="815"/>
      <c r="U143" s="884">
        <f t="shared" si="48"/>
        <v>23000000</v>
      </c>
      <c r="V143" s="563"/>
      <c r="W143" s="547"/>
      <c r="X143" s="548"/>
      <c r="Y143" s="548"/>
      <c r="Z143" s="550"/>
      <c r="AA143" s="549"/>
      <c r="AB143" s="551"/>
      <c r="AC143" s="673"/>
      <c r="AD143" s="673"/>
      <c r="AE143" s="673"/>
      <c r="AF143" s="673"/>
      <c r="AG143" s="673">
        <v>2288000</v>
      </c>
      <c r="AH143" s="673">
        <v>2288000</v>
      </c>
      <c r="AI143" s="673">
        <v>2288000</v>
      </c>
      <c r="AJ143" s="673">
        <v>2288000</v>
      </c>
      <c r="AK143" s="673">
        <v>2288000</v>
      </c>
      <c r="AL143" s="711">
        <v>2288000</v>
      </c>
      <c r="AM143" s="673">
        <v>2288000</v>
      </c>
      <c r="AN143" s="673">
        <v>2288000</v>
      </c>
      <c r="AO143" s="673">
        <v>2288000</v>
      </c>
      <c r="AP143" s="673">
        <v>2288000</v>
      </c>
      <c r="AQ143" s="673">
        <v>2288000</v>
      </c>
      <c r="AR143" s="673"/>
      <c r="AS143" s="674">
        <f t="shared" si="1"/>
        <v>25168000</v>
      </c>
      <c r="AT143" s="667" t="b">
        <f t="shared" si="47"/>
        <v>0</v>
      </c>
    </row>
    <row r="144" spans="1:46" x14ac:dyDescent="0.2">
      <c r="A144" s="1168"/>
      <c r="B144" s="1168"/>
      <c r="C144" s="1168"/>
      <c r="D144" s="1168"/>
      <c r="E144" s="1168"/>
      <c r="F144" s="1189" t="s">
        <v>500</v>
      </c>
      <c r="G144" s="1190"/>
      <c r="H144" s="1190"/>
      <c r="I144" s="1190"/>
      <c r="J144" s="1190"/>
      <c r="K144" s="1190"/>
      <c r="L144" s="1190"/>
      <c r="M144" s="1190"/>
      <c r="N144" s="1190"/>
      <c r="O144" s="1190"/>
      <c r="P144" s="1191"/>
      <c r="Q144" s="740"/>
      <c r="R144" s="817">
        <f>SUM(R131:R143)</f>
        <v>507112000</v>
      </c>
      <c r="S144" s="817">
        <f t="shared" ref="S144:AS144" si="52">SUM(S131:S143)</f>
        <v>0</v>
      </c>
      <c r="T144" s="817">
        <f t="shared" si="52"/>
        <v>60406000</v>
      </c>
      <c r="U144" s="817">
        <f t="shared" si="52"/>
        <v>567518000</v>
      </c>
      <c r="V144" s="817">
        <f t="shared" si="52"/>
        <v>0</v>
      </c>
      <c r="W144" s="817">
        <f t="shared" si="52"/>
        <v>3550060.8000000003</v>
      </c>
      <c r="X144" s="741">
        <f t="shared" si="52"/>
        <v>3550060.8000000003</v>
      </c>
      <c r="Y144" s="741">
        <f t="shared" si="52"/>
        <v>3550060.8000000003</v>
      </c>
      <c r="Z144" s="741">
        <f t="shared" si="52"/>
        <v>3550060.8000000003</v>
      </c>
      <c r="AA144" s="741">
        <f t="shared" si="52"/>
        <v>3550060.8000000003</v>
      </c>
      <c r="AB144" s="741">
        <f t="shared" si="52"/>
        <v>3550060.8000000003</v>
      </c>
      <c r="AC144" s="741">
        <f t="shared" si="52"/>
        <v>3550060.8000000003</v>
      </c>
      <c r="AD144" s="741">
        <f t="shared" si="52"/>
        <v>3550060.8000000003</v>
      </c>
      <c r="AE144" s="741">
        <f t="shared" si="52"/>
        <v>3550060.8000000003</v>
      </c>
      <c r="AF144" s="741">
        <f t="shared" si="52"/>
        <v>0</v>
      </c>
      <c r="AG144" s="741">
        <f t="shared" si="52"/>
        <v>40558955</v>
      </c>
      <c r="AH144" s="741">
        <f t="shared" si="52"/>
        <v>40558955</v>
      </c>
      <c r="AI144" s="741">
        <f t="shared" si="52"/>
        <v>40558955</v>
      </c>
      <c r="AJ144" s="741">
        <f t="shared" si="52"/>
        <v>40558955</v>
      </c>
      <c r="AK144" s="741">
        <f t="shared" si="52"/>
        <v>126811827</v>
      </c>
      <c r="AL144" s="742">
        <f t="shared" si="52"/>
        <v>40558955</v>
      </c>
      <c r="AM144" s="741">
        <f t="shared" si="52"/>
        <v>106234553</v>
      </c>
      <c r="AN144" s="741">
        <f t="shared" si="52"/>
        <v>37583955</v>
      </c>
      <c r="AO144" s="741">
        <f t="shared" si="52"/>
        <v>37583955</v>
      </c>
      <c r="AP144" s="741">
        <f t="shared" si="52"/>
        <v>37583955</v>
      </c>
      <c r="AQ144" s="741">
        <f t="shared" si="52"/>
        <v>37583957</v>
      </c>
      <c r="AR144" s="741">
        <f t="shared" si="52"/>
        <v>5220877</v>
      </c>
      <c r="AS144" s="741">
        <f t="shared" si="52"/>
        <v>591397854</v>
      </c>
      <c r="AT144" s="667" t="b">
        <f t="shared" si="47"/>
        <v>0</v>
      </c>
    </row>
    <row r="145" spans="1:46" ht="48" x14ac:dyDescent="0.2">
      <c r="A145" s="1129" t="str">
        <f>+A131</f>
        <v>184 Fortalecimiento de la gestión educativa institucional</v>
      </c>
      <c r="B145" s="1129" t="str">
        <f>+B131</f>
        <v>Codido 419
Sostener en el 100% la implementación del Sistema Integrado de Gestión</v>
      </c>
      <c r="C145" s="1129" t="str">
        <f>+C131</f>
        <v>Sostenibilidad del   Sistema Integrado de Gestión</v>
      </c>
      <c r="D145" s="1129" t="str">
        <f>+D131</f>
        <v>Sostener 100% la implementación del Sistema Integrado de Gestión</v>
      </c>
      <c r="E145" s="1129" t="str">
        <f>+E131</f>
        <v>Sostenibilidad del Sistema Integrado de Gestión</v>
      </c>
      <c r="F145" s="1121" t="s">
        <v>509</v>
      </c>
      <c r="G145" s="783" t="s">
        <v>759</v>
      </c>
      <c r="H145" s="892">
        <v>80111600</v>
      </c>
      <c r="I145" s="622" t="s">
        <v>803</v>
      </c>
      <c r="J145" s="620">
        <v>10101</v>
      </c>
      <c r="K145" s="782" t="s">
        <v>602</v>
      </c>
      <c r="L145" s="736" t="s">
        <v>567</v>
      </c>
      <c r="M145" s="736" t="s">
        <v>567</v>
      </c>
      <c r="N145" s="737">
        <v>345</v>
      </c>
      <c r="O145" s="624">
        <v>0</v>
      </c>
      <c r="P145" s="892" t="s">
        <v>639</v>
      </c>
      <c r="Q145" s="891" t="s">
        <v>618</v>
      </c>
      <c r="R145" s="816">
        <v>40664000</v>
      </c>
      <c r="S145" s="824"/>
      <c r="T145" s="824"/>
      <c r="U145" s="884">
        <f t="shared" ref="U145:U149" si="53">+R145+S145+T145</f>
        <v>40664000</v>
      </c>
      <c r="V145" s="564"/>
      <c r="W145" s="554"/>
      <c r="X145" s="553"/>
      <c r="Y145" s="552"/>
      <c r="Z145" s="555"/>
      <c r="AA145" s="553"/>
      <c r="AB145" s="552"/>
      <c r="AC145" s="674"/>
      <c r="AD145" s="673"/>
      <c r="AE145" s="673"/>
      <c r="AF145" s="673"/>
      <c r="AG145" s="673">
        <v>3470518</v>
      </c>
      <c r="AH145" s="673">
        <v>3470518</v>
      </c>
      <c r="AI145" s="673">
        <v>3470518</v>
      </c>
      <c r="AJ145" s="673">
        <v>3470518</v>
      </c>
      <c r="AK145" s="673">
        <v>3470518</v>
      </c>
      <c r="AL145" s="711">
        <v>3470518</v>
      </c>
      <c r="AM145" s="673">
        <v>3470518</v>
      </c>
      <c r="AN145" s="673">
        <v>3470518</v>
      </c>
      <c r="AO145" s="673">
        <v>3470518</v>
      </c>
      <c r="AP145" s="673">
        <v>3470518</v>
      </c>
      <c r="AQ145" s="673">
        <f>3470518+14</f>
        <v>3470532</v>
      </c>
      <c r="AR145" s="743"/>
      <c r="AS145" s="673"/>
      <c r="AT145" s="667" t="b">
        <f t="shared" si="47"/>
        <v>0</v>
      </c>
    </row>
    <row r="146" spans="1:46" ht="36" x14ac:dyDescent="0.2">
      <c r="A146" s="1129"/>
      <c r="B146" s="1129"/>
      <c r="C146" s="1129"/>
      <c r="D146" s="1129"/>
      <c r="E146" s="1129"/>
      <c r="F146" s="1122"/>
      <c r="G146" s="788" t="s">
        <v>604</v>
      </c>
      <c r="H146" s="890">
        <v>80111600</v>
      </c>
      <c r="I146" s="622" t="s">
        <v>803</v>
      </c>
      <c r="J146" s="623">
        <v>10101</v>
      </c>
      <c r="K146" s="787" t="s">
        <v>602</v>
      </c>
      <c r="L146" s="560" t="s">
        <v>109</v>
      </c>
      <c r="M146" s="560" t="s">
        <v>109</v>
      </c>
      <c r="N146" s="562">
        <v>150</v>
      </c>
      <c r="O146" s="631">
        <v>0</v>
      </c>
      <c r="P146" s="890" t="s">
        <v>639</v>
      </c>
      <c r="Q146" s="891" t="s">
        <v>618</v>
      </c>
      <c r="R146" s="816">
        <v>18000000</v>
      </c>
      <c r="S146" s="824"/>
      <c r="T146" s="824"/>
      <c r="U146" s="815">
        <f t="shared" si="53"/>
        <v>18000000</v>
      </c>
      <c r="V146" s="564"/>
      <c r="W146" s="554"/>
      <c r="X146" s="553"/>
      <c r="Y146" s="552"/>
      <c r="Z146" s="555"/>
      <c r="AA146" s="553"/>
      <c r="AB146" s="552"/>
      <c r="AC146" s="674"/>
      <c r="AD146" s="673"/>
      <c r="AE146" s="673"/>
      <c r="AF146" s="673"/>
      <c r="AG146" s="735"/>
      <c r="AH146" s="735">
        <v>3600000</v>
      </c>
      <c r="AI146" s="735">
        <v>3600000</v>
      </c>
      <c r="AJ146" s="735">
        <v>3600000</v>
      </c>
      <c r="AK146" s="735">
        <v>3600000</v>
      </c>
      <c r="AL146" s="735">
        <v>3600000</v>
      </c>
      <c r="AM146" s="673"/>
      <c r="AN146" s="673"/>
      <c r="AO146" s="673"/>
      <c r="AP146" s="673"/>
      <c r="AQ146" s="673"/>
      <c r="AR146" s="743"/>
      <c r="AS146" s="673"/>
    </row>
    <row r="147" spans="1:46" ht="48" x14ac:dyDescent="0.2">
      <c r="A147" s="1129"/>
      <c r="B147" s="1129"/>
      <c r="C147" s="1129"/>
      <c r="D147" s="1129"/>
      <c r="E147" s="1129"/>
      <c r="F147" s="1122"/>
      <c r="G147" s="783" t="s">
        <v>828</v>
      </c>
      <c r="H147" s="892">
        <v>80111600</v>
      </c>
      <c r="I147" s="622" t="s">
        <v>803</v>
      </c>
      <c r="J147" s="620">
        <v>10101</v>
      </c>
      <c r="K147" s="782" t="s">
        <v>602</v>
      </c>
      <c r="L147" s="744" t="s">
        <v>389</v>
      </c>
      <c r="M147" s="744" t="s">
        <v>389</v>
      </c>
      <c r="N147" s="737">
        <v>210</v>
      </c>
      <c r="O147" s="624">
        <v>0</v>
      </c>
      <c r="P147" s="892" t="s">
        <v>639</v>
      </c>
      <c r="Q147" s="891" t="s">
        <v>618</v>
      </c>
      <c r="R147" s="816">
        <v>28308000</v>
      </c>
      <c r="S147" s="824"/>
      <c r="T147" s="824"/>
      <c r="U147" s="815">
        <f t="shared" si="53"/>
        <v>28308000</v>
      </c>
      <c r="V147" s="564"/>
      <c r="W147" s="554"/>
      <c r="X147" s="553"/>
      <c r="Y147" s="552"/>
      <c r="Z147" s="555"/>
      <c r="AA147" s="553"/>
      <c r="AB147" s="552"/>
      <c r="AC147" s="674"/>
      <c r="AD147" s="673"/>
      <c r="AE147" s="673"/>
      <c r="AF147" s="673"/>
      <c r="AG147" s="735"/>
      <c r="AH147" s="735"/>
      <c r="AI147" s="735"/>
      <c r="AJ147" s="735"/>
      <c r="AK147" s="735"/>
      <c r="AL147" s="711"/>
      <c r="AM147" s="745">
        <v>3846857</v>
      </c>
      <c r="AN147" s="745">
        <f>+AM147</f>
        <v>3846857</v>
      </c>
      <c r="AO147" s="745">
        <f>+AN147</f>
        <v>3846857</v>
      </c>
      <c r="AP147" s="745">
        <f>+AO147</f>
        <v>3846857</v>
      </c>
      <c r="AQ147" s="745">
        <f>+AP147</f>
        <v>3846857</v>
      </c>
      <c r="AR147" s="743">
        <f>(AQ147*2)+1</f>
        <v>7693715</v>
      </c>
      <c r="AS147" s="673"/>
    </row>
    <row r="148" spans="1:46" ht="60" x14ac:dyDescent="0.2">
      <c r="A148" s="1129"/>
      <c r="B148" s="1129"/>
      <c r="C148" s="1129"/>
      <c r="D148" s="1129"/>
      <c r="E148" s="1129"/>
      <c r="F148" s="1122"/>
      <c r="G148" s="783" t="s">
        <v>829</v>
      </c>
      <c r="H148" s="892">
        <v>80111600</v>
      </c>
      <c r="I148" s="622" t="s">
        <v>803</v>
      </c>
      <c r="J148" s="620">
        <v>10101</v>
      </c>
      <c r="K148" s="782" t="s">
        <v>602</v>
      </c>
      <c r="L148" s="736" t="s">
        <v>567</v>
      </c>
      <c r="M148" s="736" t="s">
        <v>567</v>
      </c>
      <c r="N148" s="737">
        <v>180</v>
      </c>
      <c r="O148" s="624">
        <v>0</v>
      </c>
      <c r="P148" s="892" t="s">
        <v>639</v>
      </c>
      <c r="Q148" s="891" t="s">
        <v>618</v>
      </c>
      <c r="R148" s="816">
        <v>21216000</v>
      </c>
      <c r="S148" s="824"/>
      <c r="T148" s="824"/>
      <c r="U148" s="815">
        <f t="shared" si="53"/>
        <v>21216000</v>
      </c>
      <c r="V148" s="564"/>
      <c r="W148" s="554"/>
      <c r="X148" s="553"/>
      <c r="Y148" s="552"/>
      <c r="Z148" s="555"/>
      <c r="AA148" s="553"/>
      <c r="AB148" s="552"/>
      <c r="AC148" s="674"/>
      <c r="AD148" s="673"/>
      <c r="AE148" s="673"/>
      <c r="AF148" s="673"/>
      <c r="AG148" s="673">
        <v>3536000</v>
      </c>
      <c r="AH148" s="673">
        <v>3536000</v>
      </c>
      <c r="AI148" s="673">
        <v>3536000</v>
      </c>
      <c r="AJ148" s="673">
        <v>3536000</v>
      </c>
      <c r="AK148" s="673">
        <v>3536000</v>
      </c>
      <c r="AL148" s="711">
        <v>3536000</v>
      </c>
      <c r="AM148" s="673"/>
      <c r="AN148" s="673"/>
      <c r="AO148" s="673"/>
      <c r="AP148" s="673"/>
      <c r="AQ148" s="673"/>
      <c r="AR148" s="743"/>
      <c r="AS148" s="673"/>
      <c r="AT148" s="667" t="b">
        <f t="shared" si="47"/>
        <v>0</v>
      </c>
    </row>
    <row r="149" spans="1:46" ht="24" x14ac:dyDescent="0.2">
      <c r="A149" s="1129"/>
      <c r="B149" s="1129"/>
      <c r="C149" s="1129"/>
      <c r="D149" s="1129"/>
      <c r="E149" s="1129"/>
      <c r="F149" s="1168"/>
      <c r="G149" s="788" t="s">
        <v>758</v>
      </c>
      <c r="H149" s="890">
        <v>93141506</v>
      </c>
      <c r="I149" s="622" t="s">
        <v>803</v>
      </c>
      <c r="J149" s="623">
        <v>10101</v>
      </c>
      <c r="K149" s="787" t="s">
        <v>602</v>
      </c>
      <c r="L149" s="746" t="s">
        <v>109</v>
      </c>
      <c r="M149" s="746" t="s">
        <v>97</v>
      </c>
      <c r="N149" s="562">
        <v>360</v>
      </c>
      <c r="O149" s="631">
        <v>0</v>
      </c>
      <c r="P149" s="747" t="s">
        <v>620</v>
      </c>
      <c r="Q149" s="546" t="s">
        <v>619</v>
      </c>
      <c r="R149" s="816">
        <v>3700000</v>
      </c>
      <c r="S149" s="824"/>
      <c r="T149" s="824"/>
      <c r="U149" s="815">
        <f t="shared" si="53"/>
        <v>3700000</v>
      </c>
      <c r="V149" s="564"/>
      <c r="W149" s="554"/>
      <c r="X149" s="553"/>
      <c r="Y149" s="552"/>
      <c r="Z149" s="555"/>
      <c r="AA149" s="553"/>
      <c r="AB149" s="552"/>
      <c r="AC149" s="674"/>
      <c r="AD149" s="673"/>
      <c r="AE149" s="673"/>
      <c r="AF149" s="673"/>
      <c r="AG149" s="673"/>
      <c r="AH149" s="673"/>
      <c r="AI149" s="673"/>
      <c r="AJ149" s="673">
        <v>3700000</v>
      </c>
      <c r="AK149" s="673"/>
      <c r="AL149" s="711"/>
      <c r="AM149" s="673"/>
      <c r="AN149" s="673"/>
      <c r="AO149" s="673"/>
      <c r="AP149" s="673"/>
      <c r="AQ149" s="673"/>
      <c r="AR149" s="743"/>
      <c r="AS149" s="673"/>
      <c r="AT149" s="667" t="b">
        <f t="shared" si="47"/>
        <v>0</v>
      </c>
    </row>
    <row r="150" spans="1:46" x14ac:dyDescent="0.2">
      <c r="A150" s="1129"/>
      <c r="B150" s="1129"/>
      <c r="C150" s="1129"/>
      <c r="D150" s="1129"/>
      <c r="E150" s="1129"/>
      <c r="F150" s="1189" t="s">
        <v>500</v>
      </c>
      <c r="G150" s="1190"/>
      <c r="H150" s="1190"/>
      <c r="I150" s="1190"/>
      <c r="J150" s="1190"/>
      <c r="K150" s="1190"/>
      <c r="L150" s="1190"/>
      <c r="M150" s="1190"/>
      <c r="N150" s="1190"/>
      <c r="O150" s="1190"/>
      <c r="P150" s="1191"/>
      <c r="Q150" s="740"/>
      <c r="R150" s="818">
        <f>SUM(R145:R149)</f>
        <v>111888000</v>
      </c>
      <c r="S150" s="818">
        <f t="shared" ref="S150:AT150" si="54">SUM(S145:S149)</f>
        <v>0</v>
      </c>
      <c r="T150" s="818">
        <f t="shared" si="54"/>
        <v>0</v>
      </c>
      <c r="U150" s="818">
        <f t="shared" si="54"/>
        <v>111888000</v>
      </c>
      <c r="V150" s="818">
        <f t="shared" si="54"/>
        <v>0</v>
      </c>
      <c r="W150" s="818">
        <f t="shared" si="54"/>
        <v>0</v>
      </c>
      <c r="X150" s="818">
        <f t="shared" si="54"/>
        <v>0</v>
      </c>
      <c r="Y150" s="818">
        <f t="shared" si="54"/>
        <v>0</v>
      </c>
      <c r="Z150" s="818">
        <f t="shared" si="54"/>
        <v>0</v>
      </c>
      <c r="AA150" s="818">
        <f t="shared" si="54"/>
        <v>0</v>
      </c>
      <c r="AB150" s="818">
        <f t="shared" si="54"/>
        <v>0</v>
      </c>
      <c r="AC150" s="818">
        <f t="shared" si="54"/>
        <v>0</v>
      </c>
      <c r="AD150" s="818">
        <f t="shared" si="54"/>
        <v>0</v>
      </c>
      <c r="AE150" s="818">
        <f t="shared" si="54"/>
        <v>0</v>
      </c>
      <c r="AF150" s="818">
        <f t="shared" si="54"/>
        <v>0</v>
      </c>
      <c r="AG150" s="818">
        <f t="shared" si="54"/>
        <v>7006518</v>
      </c>
      <c r="AH150" s="818">
        <f t="shared" si="54"/>
        <v>10606518</v>
      </c>
      <c r="AI150" s="818">
        <f t="shared" si="54"/>
        <v>10606518</v>
      </c>
      <c r="AJ150" s="818">
        <f t="shared" si="54"/>
        <v>14306518</v>
      </c>
      <c r="AK150" s="818">
        <f t="shared" si="54"/>
        <v>10606518</v>
      </c>
      <c r="AL150" s="818">
        <f t="shared" si="54"/>
        <v>10606518</v>
      </c>
      <c r="AM150" s="818">
        <f t="shared" si="54"/>
        <v>7317375</v>
      </c>
      <c r="AN150" s="818">
        <f t="shared" si="54"/>
        <v>7317375</v>
      </c>
      <c r="AO150" s="818">
        <f t="shared" si="54"/>
        <v>7317375</v>
      </c>
      <c r="AP150" s="818">
        <f t="shared" si="54"/>
        <v>7317375</v>
      </c>
      <c r="AQ150" s="818">
        <f t="shared" si="54"/>
        <v>7317389</v>
      </c>
      <c r="AR150" s="818">
        <f t="shared" si="54"/>
        <v>7693715</v>
      </c>
      <c r="AS150" s="818">
        <f t="shared" si="54"/>
        <v>0</v>
      </c>
      <c r="AT150" s="818">
        <f t="shared" si="54"/>
        <v>0</v>
      </c>
    </row>
    <row r="151" spans="1:46" x14ac:dyDescent="0.2">
      <c r="A151" s="1129"/>
      <c r="B151" s="1129"/>
      <c r="C151" s="1129"/>
      <c r="D151" s="1129"/>
      <c r="E151" s="1129"/>
      <c r="F151" s="1201" t="s">
        <v>539</v>
      </c>
      <c r="G151" s="1202"/>
      <c r="H151" s="1202"/>
      <c r="I151" s="1202"/>
      <c r="J151" s="1202"/>
      <c r="K151" s="1202"/>
      <c r="L151" s="1202"/>
      <c r="M151" s="1202"/>
      <c r="N151" s="1202"/>
      <c r="O151" s="1202"/>
      <c r="P151" s="1203"/>
      <c r="Q151" s="556"/>
      <c r="R151" s="819">
        <f>+R144+R150</f>
        <v>619000000</v>
      </c>
      <c r="S151" s="819">
        <f t="shared" ref="S151:U151" si="55">+S144+S150</f>
        <v>0</v>
      </c>
      <c r="T151" s="819">
        <f t="shared" si="55"/>
        <v>60406000</v>
      </c>
      <c r="U151" s="819">
        <f t="shared" si="55"/>
        <v>679406000</v>
      </c>
      <c r="V151" s="748">
        <f>+V144+V150</f>
        <v>0</v>
      </c>
      <c r="W151" s="748">
        <f>+W144+W150</f>
        <v>3550060.8000000003</v>
      </c>
      <c r="X151" s="748">
        <f t="shared" ref="X151:X153" si="56">+V151+W151</f>
        <v>3550060.8000000003</v>
      </c>
      <c r="Y151" s="748">
        <f>+Y144+Y150</f>
        <v>3550060.8000000003</v>
      </c>
      <c r="Z151" s="748">
        <f>+Z144+Z150</f>
        <v>3550060.8000000003</v>
      </c>
      <c r="AA151" s="748">
        <f t="shared" ref="AA151:AA153" si="57">+Y151+Z151</f>
        <v>7100121.6000000006</v>
      </c>
      <c r="AB151" s="748">
        <f>+AB144+AB150</f>
        <v>3550060.8000000003</v>
      </c>
      <c r="AC151" s="748">
        <f>+AC144+AC150</f>
        <v>3550060.8000000003</v>
      </c>
      <c r="AD151" s="748">
        <f t="shared" ref="AD151:AD153" si="58">+AB151+AC151</f>
        <v>7100121.6000000006</v>
      </c>
      <c r="AE151" s="748">
        <f>+AE144+AE150</f>
        <v>3550060.8000000003</v>
      </c>
      <c r="AF151" s="748">
        <f>+AF144+AF150</f>
        <v>0</v>
      </c>
      <c r="AG151" s="748">
        <f>+AE151+AF151</f>
        <v>3550060.8000000003</v>
      </c>
      <c r="AH151" s="748">
        <f>+AH144+AH150</f>
        <v>51165473</v>
      </c>
      <c r="AI151" s="748">
        <f>+AI144+AI150</f>
        <v>51165473</v>
      </c>
      <c r="AJ151" s="748">
        <f t="shared" ref="AJ151:AJ153" si="59">+AH151+AI151</f>
        <v>102330946</v>
      </c>
      <c r="AK151" s="748">
        <f>+AK144+AK150</f>
        <v>137418345</v>
      </c>
      <c r="AL151" s="748">
        <f>+AL144+AL150</f>
        <v>51165473</v>
      </c>
      <c r="AM151" s="748">
        <f t="shared" ref="AM151:AM153" si="60">+AK151+AL151</f>
        <v>188583818</v>
      </c>
      <c r="AN151" s="748">
        <f>+AN144+AN150</f>
        <v>44901330</v>
      </c>
      <c r="AO151" s="748">
        <f>+AO144+AO150</f>
        <v>44901330</v>
      </c>
      <c r="AP151" s="748">
        <f t="shared" ref="AP151:AP153" si="61">+AN151+AO151</f>
        <v>89802660</v>
      </c>
      <c r="AQ151" s="748">
        <f>+AQ144+AQ150</f>
        <v>44901346</v>
      </c>
      <c r="AR151" s="748">
        <f>+AR144+AR150</f>
        <v>12914592</v>
      </c>
      <c r="AS151" s="748">
        <f t="shared" ref="AS151:AS153" si="62">+AQ151+AR151</f>
        <v>57815938</v>
      </c>
      <c r="AT151" s="667" t="b">
        <f t="shared" si="47"/>
        <v>0</v>
      </c>
    </row>
    <row r="152" spans="1:46" x14ac:dyDescent="0.2">
      <c r="A152" s="1129"/>
      <c r="B152" s="1129"/>
      <c r="C152" s="1204" t="s">
        <v>553</v>
      </c>
      <c r="D152" s="1205"/>
      <c r="E152" s="1205"/>
      <c r="F152" s="1205"/>
      <c r="G152" s="1205"/>
      <c r="H152" s="1205"/>
      <c r="I152" s="1205"/>
      <c r="J152" s="1205"/>
      <c r="K152" s="1205"/>
      <c r="L152" s="1205"/>
      <c r="M152" s="1205"/>
      <c r="N152" s="1205"/>
      <c r="O152" s="1205"/>
      <c r="P152" s="1206"/>
      <c r="Q152" s="908"/>
      <c r="R152" s="812">
        <f>+R151</f>
        <v>619000000</v>
      </c>
      <c r="S152" s="812">
        <f t="shared" ref="S152:W152" si="63">+S151</f>
        <v>0</v>
      </c>
      <c r="T152" s="812">
        <f t="shared" si="63"/>
        <v>60406000</v>
      </c>
      <c r="U152" s="812">
        <f t="shared" si="63"/>
        <v>679406000</v>
      </c>
      <c r="V152" s="731">
        <f t="shared" si="63"/>
        <v>0</v>
      </c>
      <c r="W152" s="731">
        <f t="shared" si="63"/>
        <v>3550060.8000000003</v>
      </c>
      <c r="X152" s="731">
        <f t="shared" si="56"/>
        <v>3550060.8000000003</v>
      </c>
      <c r="Y152" s="731">
        <f t="shared" ref="Y152:Z152" si="64">+Y151</f>
        <v>3550060.8000000003</v>
      </c>
      <c r="Z152" s="731">
        <f t="shared" si="64"/>
        <v>3550060.8000000003</v>
      </c>
      <c r="AA152" s="731">
        <f t="shared" si="57"/>
        <v>7100121.6000000006</v>
      </c>
      <c r="AB152" s="731">
        <f t="shared" ref="AB152:AC152" si="65">+AB151</f>
        <v>3550060.8000000003</v>
      </c>
      <c r="AC152" s="731">
        <f t="shared" si="65"/>
        <v>3550060.8000000003</v>
      </c>
      <c r="AD152" s="731">
        <f t="shared" si="58"/>
        <v>7100121.6000000006</v>
      </c>
      <c r="AE152" s="731">
        <f t="shared" ref="AE152:AF152" si="66">+AE151</f>
        <v>3550060.8000000003</v>
      </c>
      <c r="AF152" s="731">
        <f t="shared" si="66"/>
        <v>0</v>
      </c>
      <c r="AG152" s="731">
        <f t="shared" ref="AG152:AG153" si="67">+AE152+AF152</f>
        <v>3550060.8000000003</v>
      </c>
      <c r="AH152" s="731">
        <f t="shared" ref="AH152:AI152" si="68">+AH151</f>
        <v>51165473</v>
      </c>
      <c r="AI152" s="731">
        <f t="shared" si="68"/>
        <v>51165473</v>
      </c>
      <c r="AJ152" s="731">
        <f t="shared" si="59"/>
        <v>102330946</v>
      </c>
      <c r="AK152" s="731">
        <f t="shared" ref="AK152:AL152" si="69">+AK151</f>
        <v>137418345</v>
      </c>
      <c r="AL152" s="731">
        <f t="shared" si="69"/>
        <v>51165473</v>
      </c>
      <c r="AM152" s="731">
        <f t="shared" si="60"/>
        <v>188583818</v>
      </c>
      <c r="AN152" s="731">
        <f t="shared" ref="AN152:AO152" si="70">+AN151</f>
        <v>44901330</v>
      </c>
      <c r="AO152" s="731">
        <f t="shared" si="70"/>
        <v>44901330</v>
      </c>
      <c r="AP152" s="731">
        <f t="shared" si="61"/>
        <v>89802660</v>
      </c>
      <c r="AQ152" s="731">
        <f t="shared" ref="AQ152:AR152" si="71">+AQ151</f>
        <v>44901346</v>
      </c>
      <c r="AR152" s="731">
        <f t="shared" si="71"/>
        <v>12914592</v>
      </c>
      <c r="AS152" s="731">
        <f t="shared" si="62"/>
        <v>57815938</v>
      </c>
      <c r="AT152" s="667" t="b">
        <f t="shared" si="47"/>
        <v>0</v>
      </c>
    </row>
    <row r="153" spans="1:46" x14ac:dyDescent="0.2">
      <c r="A153" s="1193" t="s">
        <v>554</v>
      </c>
      <c r="B153" s="1194"/>
      <c r="C153" s="1194"/>
      <c r="D153" s="1194"/>
      <c r="E153" s="1194"/>
      <c r="F153" s="1194"/>
      <c r="G153" s="1194"/>
      <c r="H153" s="1194"/>
      <c r="I153" s="1194"/>
      <c r="J153" s="1194"/>
      <c r="K153" s="1194"/>
      <c r="L153" s="1194"/>
      <c r="M153" s="1194"/>
      <c r="N153" s="1194"/>
      <c r="O153" s="1194"/>
      <c r="P153" s="1195"/>
      <c r="Q153" s="558"/>
      <c r="R153" s="820">
        <f>+R118+R152</f>
        <v>3619959000</v>
      </c>
      <c r="S153" s="820">
        <f t="shared" ref="S153:U153" si="72">+S118+S152</f>
        <v>1500000000</v>
      </c>
      <c r="T153" s="820">
        <f t="shared" si="72"/>
        <v>60406000</v>
      </c>
      <c r="U153" s="820">
        <f t="shared" si="72"/>
        <v>5180365000</v>
      </c>
      <c r="V153" s="749">
        <f>+V118+V152</f>
        <v>0</v>
      </c>
      <c r="W153" s="749">
        <f>+W118+W152</f>
        <v>3550060.8000000003</v>
      </c>
      <c r="X153" s="749">
        <f t="shared" si="56"/>
        <v>3550060.8000000003</v>
      </c>
      <c r="Y153" s="749">
        <f>+Y118+Y152</f>
        <v>3550060.8000000003</v>
      </c>
      <c r="Z153" s="749">
        <f>+Z118+Z152</f>
        <v>3550060.8000000003</v>
      </c>
      <c r="AA153" s="749">
        <f t="shared" si="57"/>
        <v>7100121.6000000006</v>
      </c>
      <c r="AB153" s="749">
        <f>+AB118+AB152</f>
        <v>3550060.8000000003</v>
      </c>
      <c r="AC153" s="749">
        <f>+AC118+AC152</f>
        <v>3550060.8000000003</v>
      </c>
      <c r="AD153" s="749">
        <f t="shared" si="58"/>
        <v>7100121.6000000006</v>
      </c>
      <c r="AE153" s="749">
        <f>+AE118+AE152</f>
        <v>3550060.8000000003</v>
      </c>
      <c r="AF153" s="749">
        <f>+AF118+AF152</f>
        <v>3200000</v>
      </c>
      <c r="AG153" s="749">
        <f t="shared" si="67"/>
        <v>6750060.8000000007</v>
      </c>
      <c r="AH153" s="749">
        <f>+AH118+AH152</f>
        <v>423335909</v>
      </c>
      <c r="AI153" s="749">
        <f>+AI118+AI152</f>
        <v>276529639</v>
      </c>
      <c r="AJ153" s="749">
        <f t="shared" si="59"/>
        <v>699865548</v>
      </c>
      <c r="AK153" s="749">
        <f>+AK118+AK152</f>
        <v>325030531</v>
      </c>
      <c r="AL153" s="749">
        <f>+AL118+AL152</f>
        <v>289025148</v>
      </c>
      <c r="AM153" s="749">
        <f t="shared" si="60"/>
        <v>614055679</v>
      </c>
      <c r="AN153" s="749">
        <f>+AN118+AN152</f>
        <v>270853197</v>
      </c>
      <c r="AO153" s="749">
        <f>+AO118+AO152</f>
        <v>228599973</v>
      </c>
      <c r="AP153" s="749">
        <f t="shared" si="61"/>
        <v>499453170</v>
      </c>
      <c r="AQ153" s="749">
        <f>+AQ118+AQ152</f>
        <v>498820122</v>
      </c>
      <c r="AR153" s="749">
        <f>+AR118+AR152</f>
        <v>12914592</v>
      </c>
      <c r="AS153" s="749">
        <f t="shared" si="62"/>
        <v>511734714</v>
      </c>
      <c r="AT153" s="667" t="b">
        <f t="shared" si="47"/>
        <v>0</v>
      </c>
    </row>
    <row r="154" spans="1:46" s="643" customFormat="1" x14ac:dyDescent="0.2">
      <c r="A154" s="543"/>
      <c r="B154" s="869"/>
      <c r="C154" s="869"/>
      <c r="D154" s="869"/>
      <c r="E154" s="869"/>
      <c r="F154" s="869"/>
      <c r="G154" s="543"/>
      <c r="H154" s="543"/>
      <c r="I154" s="543"/>
      <c r="J154" s="543"/>
      <c r="K154" s="543"/>
      <c r="L154" s="543"/>
      <c r="M154" s="543"/>
      <c r="N154" s="543"/>
      <c r="O154" s="543"/>
      <c r="P154" s="869"/>
      <c r="Q154" s="870"/>
      <c r="R154" s="871"/>
      <c r="S154" s="871"/>
      <c r="T154" s="871"/>
      <c r="U154" s="872"/>
      <c r="V154" s="873"/>
      <c r="W154" s="873"/>
      <c r="X154" s="873"/>
      <c r="Y154" s="873"/>
      <c r="Z154" s="873"/>
      <c r="AA154" s="873"/>
      <c r="AB154" s="873"/>
      <c r="AC154" s="873"/>
      <c r="AD154" s="873"/>
      <c r="AE154" s="873"/>
      <c r="AF154" s="873"/>
      <c r="AG154" s="873"/>
      <c r="AH154" s="873"/>
      <c r="AI154" s="873"/>
      <c r="AJ154" s="873"/>
      <c r="AK154" s="873"/>
      <c r="AL154" s="873"/>
      <c r="AM154" s="873"/>
      <c r="AN154" s="873"/>
      <c r="AO154" s="873"/>
      <c r="AP154" s="873"/>
      <c r="AQ154" s="873"/>
      <c r="AR154" s="873"/>
      <c r="AS154" s="873"/>
    </row>
    <row r="155" spans="1:46" s="643" customFormat="1" x14ac:dyDescent="0.2">
      <c r="A155" s="543"/>
      <c r="B155" s="543"/>
      <c r="C155" s="543"/>
      <c r="D155" s="543"/>
      <c r="E155" s="543"/>
      <c r="F155" s="543"/>
      <c r="G155" s="543"/>
      <c r="H155" s="543"/>
      <c r="I155" s="543"/>
      <c r="J155" s="543"/>
      <c r="K155" s="543"/>
      <c r="L155" s="543"/>
      <c r="M155" s="543"/>
      <c r="N155" s="543"/>
      <c r="O155" s="543"/>
      <c r="P155" s="543"/>
      <c r="Q155" s="874"/>
      <c r="R155" s="872"/>
      <c r="S155" s="872"/>
      <c r="T155" s="872"/>
      <c r="U155" s="872"/>
      <c r="V155" s="873"/>
      <c r="W155" s="873"/>
      <c r="X155" s="873"/>
      <c r="Y155" s="873"/>
      <c r="Z155" s="873"/>
      <c r="AA155" s="873"/>
      <c r="AB155" s="873"/>
      <c r="AC155" s="873"/>
      <c r="AD155" s="873"/>
      <c r="AE155" s="873"/>
      <c r="AF155" s="873"/>
      <c r="AG155" s="873"/>
      <c r="AH155" s="873"/>
      <c r="AI155" s="873"/>
      <c r="AJ155" s="873"/>
      <c r="AK155" s="873"/>
      <c r="AL155" s="873"/>
      <c r="AM155" s="873"/>
      <c r="AN155" s="873"/>
      <c r="AO155" s="873"/>
      <c r="AP155" s="873"/>
      <c r="AQ155" s="873"/>
      <c r="AR155" s="873"/>
      <c r="AS155" s="873"/>
    </row>
    <row r="156" spans="1:46" s="643" customFormat="1" x14ac:dyDescent="0.2">
      <c r="A156" s="543"/>
      <c r="B156" s="543"/>
      <c r="C156" s="543"/>
      <c r="D156" s="543"/>
      <c r="E156" s="543"/>
      <c r="F156" s="543"/>
      <c r="G156" s="543"/>
      <c r="H156" s="543"/>
      <c r="I156" s="543"/>
      <c r="J156" s="543"/>
      <c r="K156" s="543"/>
      <c r="L156" s="543"/>
      <c r="M156" s="543"/>
      <c r="N156" s="543"/>
      <c r="O156" s="543"/>
      <c r="P156" s="543"/>
      <c r="Q156" s="874"/>
      <c r="R156" s="872"/>
      <c r="S156" s="872"/>
      <c r="T156" s="872"/>
      <c r="U156" s="872"/>
      <c r="V156" s="873"/>
      <c r="W156" s="873"/>
      <c r="X156" s="873"/>
      <c r="Y156" s="873"/>
      <c r="Z156" s="873"/>
      <c r="AA156" s="873"/>
      <c r="AB156" s="873"/>
      <c r="AC156" s="873"/>
      <c r="AD156" s="873"/>
      <c r="AE156" s="873"/>
      <c r="AF156" s="873"/>
      <c r="AG156" s="873"/>
      <c r="AH156" s="873"/>
      <c r="AI156" s="873"/>
      <c r="AJ156" s="873"/>
      <c r="AK156" s="873"/>
      <c r="AL156" s="873"/>
      <c r="AM156" s="873"/>
      <c r="AN156" s="873"/>
      <c r="AO156" s="873"/>
      <c r="AP156" s="873"/>
      <c r="AQ156" s="873"/>
      <c r="AR156" s="873"/>
      <c r="AS156" s="873"/>
    </row>
    <row r="157" spans="1:46" s="643" customFormat="1" x14ac:dyDescent="0.2">
      <c r="A157" s="543"/>
      <c r="B157" s="543"/>
      <c r="C157" s="543"/>
      <c r="D157" s="543"/>
      <c r="E157" s="543"/>
      <c r="F157" s="543"/>
      <c r="G157" s="543"/>
      <c r="H157" s="543"/>
      <c r="I157" s="543"/>
      <c r="J157" s="543"/>
      <c r="K157" s="543"/>
      <c r="L157" s="543"/>
      <c r="M157" s="543"/>
      <c r="N157" s="543"/>
      <c r="O157" s="543"/>
      <c r="P157" s="543"/>
      <c r="Q157" s="874"/>
      <c r="R157" s="872"/>
      <c r="S157" s="872"/>
      <c r="T157" s="872"/>
      <c r="U157" s="872"/>
      <c r="V157" s="873"/>
      <c r="W157" s="873"/>
      <c r="X157" s="873"/>
      <c r="Y157" s="873"/>
      <c r="Z157" s="873"/>
      <c r="AA157" s="873"/>
      <c r="AB157" s="873"/>
      <c r="AC157" s="873"/>
      <c r="AD157" s="873"/>
      <c r="AE157" s="873"/>
      <c r="AF157" s="873"/>
      <c r="AG157" s="873"/>
      <c r="AH157" s="873"/>
      <c r="AI157" s="873"/>
      <c r="AJ157" s="873"/>
      <c r="AK157" s="873"/>
      <c r="AL157" s="873"/>
      <c r="AM157" s="873"/>
      <c r="AN157" s="873"/>
      <c r="AO157" s="873"/>
      <c r="AP157" s="873"/>
      <c r="AQ157" s="873"/>
      <c r="AR157" s="873"/>
      <c r="AS157" s="873"/>
    </row>
    <row r="158" spans="1:46" s="643" customFormat="1" x14ac:dyDescent="0.2">
      <c r="A158" s="543"/>
      <c r="B158" s="543"/>
      <c r="C158" s="543"/>
      <c r="D158" s="543"/>
      <c r="E158" s="543"/>
      <c r="F158" s="543"/>
      <c r="G158" s="543"/>
      <c r="H158" s="543"/>
      <c r="I158" s="543"/>
      <c r="J158" s="543"/>
      <c r="K158" s="543"/>
      <c r="L158" s="543"/>
      <c r="M158" s="543"/>
      <c r="N158" s="543"/>
      <c r="O158" s="543"/>
      <c r="P158" s="543"/>
      <c r="Q158" s="874"/>
      <c r="R158" s="872"/>
      <c r="S158" s="872"/>
      <c r="T158" s="872"/>
      <c r="U158" s="872"/>
      <c r="V158" s="873"/>
      <c r="W158" s="873"/>
      <c r="X158" s="873"/>
      <c r="Y158" s="873"/>
      <c r="Z158" s="873"/>
      <c r="AA158" s="873"/>
      <c r="AB158" s="873"/>
      <c r="AC158" s="873"/>
      <c r="AD158" s="873"/>
      <c r="AE158" s="873"/>
      <c r="AF158" s="873"/>
      <c r="AG158" s="873"/>
      <c r="AH158" s="873"/>
      <c r="AI158" s="873"/>
      <c r="AJ158" s="873"/>
      <c r="AK158" s="873"/>
      <c r="AL158" s="873"/>
      <c r="AM158" s="873"/>
      <c r="AN158" s="873"/>
      <c r="AO158" s="873"/>
      <c r="AP158" s="873"/>
      <c r="AQ158" s="873"/>
      <c r="AR158" s="873"/>
      <c r="AS158" s="873"/>
    </row>
    <row r="159" spans="1:46" s="643" customFormat="1" x14ac:dyDescent="0.2">
      <c r="A159" s="543"/>
      <c r="B159" s="543"/>
      <c r="C159" s="543"/>
      <c r="D159" s="543"/>
      <c r="E159" s="543"/>
      <c r="F159" s="543"/>
      <c r="G159" s="543"/>
      <c r="H159" s="543"/>
      <c r="I159" s="543"/>
      <c r="J159" s="543"/>
      <c r="K159" s="543"/>
      <c r="L159" s="543"/>
      <c r="M159" s="543"/>
      <c r="N159" s="543"/>
      <c r="O159" s="543"/>
      <c r="P159" s="543"/>
      <c r="Q159" s="874"/>
      <c r="R159" s="872"/>
      <c r="S159" s="872"/>
      <c r="T159" s="872"/>
      <c r="U159" s="872"/>
      <c r="V159" s="873"/>
      <c r="W159" s="873"/>
      <c r="X159" s="873"/>
      <c r="Y159" s="873"/>
      <c r="Z159" s="873"/>
      <c r="AA159" s="873"/>
      <c r="AB159" s="873"/>
      <c r="AC159" s="873"/>
      <c r="AD159" s="873"/>
      <c r="AE159" s="873"/>
      <c r="AF159" s="873"/>
      <c r="AG159" s="873"/>
      <c r="AH159" s="873"/>
      <c r="AI159" s="873"/>
      <c r="AJ159" s="873"/>
      <c r="AK159" s="873"/>
      <c r="AL159" s="873"/>
      <c r="AM159" s="873"/>
      <c r="AN159" s="873"/>
      <c r="AO159" s="873"/>
      <c r="AP159" s="873"/>
      <c r="AQ159" s="873"/>
      <c r="AR159" s="873"/>
      <c r="AS159" s="873"/>
    </row>
    <row r="160" spans="1:46" s="643" customFormat="1" x14ac:dyDescent="0.2">
      <c r="A160" s="543"/>
      <c r="B160" s="543"/>
      <c r="C160" s="543"/>
      <c r="D160" s="543"/>
      <c r="E160" s="543"/>
      <c r="F160" s="543"/>
      <c r="G160" s="543"/>
      <c r="H160" s="543"/>
      <c r="I160" s="543"/>
      <c r="J160" s="543"/>
      <c r="K160" s="543"/>
      <c r="L160" s="543"/>
      <c r="M160" s="543"/>
      <c r="N160" s="543"/>
      <c r="O160" s="543"/>
      <c r="P160" s="543"/>
      <c r="Q160" s="874"/>
      <c r="R160" s="872"/>
      <c r="S160" s="872"/>
      <c r="T160" s="872"/>
      <c r="U160" s="872"/>
      <c r="V160" s="873"/>
      <c r="W160" s="873"/>
      <c r="X160" s="873"/>
      <c r="Y160" s="873"/>
      <c r="Z160" s="873"/>
      <c r="AA160" s="873"/>
      <c r="AB160" s="873"/>
      <c r="AC160" s="873"/>
      <c r="AD160" s="873"/>
      <c r="AE160" s="873"/>
      <c r="AF160" s="873"/>
      <c r="AG160" s="873"/>
      <c r="AH160" s="873"/>
      <c r="AI160" s="873"/>
      <c r="AJ160" s="873"/>
      <c r="AK160" s="873"/>
      <c r="AL160" s="873"/>
      <c r="AM160" s="873"/>
      <c r="AN160" s="873"/>
      <c r="AO160" s="873"/>
      <c r="AP160" s="873"/>
      <c r="AQ160" s="873"/>
      <c r="AR160" s="873"/>
      <c r="AS160" s="873"/>
    </row>
    <row r="161" spans="1:45" s="643" customFormat="1" x14ac:dyDescent="0.2">
      <c r="A161" s="543"/>
      <c r="B161" s="543"/>
      <c r="C161" s="543"/>
      <c r="D161" s="543"/>
      <c r="E161" s="543"/>
      <c r="F161" s="543"/>
      <c r="G161" s="543"/>
      <c r="H161" s="543"/>
      <c r="I161" s="543"/>
      <c r="J161" s="543"/>
      <c r="K161" s="543"/>
      <c r="L161" s="543"/>
      <c r="M161" s="543"/>
      <c r="N161" s="543"/>
      <c r="O161" s="543"/>
      <c r="P161" s="543"/>
      <c r="Q161" s="874"/>
      <c r="R161" s="872"/>
      <c r="S161" s="872"/>
      <c r="T161" s="872"/>
      <c r="U161" s="872"/>
      <c r="V161" s="873"/>
      <c r="W161" s="873"/>
      <c r="X161" s="873"/>
      <c r="Y161" s="873"/>
      <c r="Z161" s="873"/>
      <c r="AA161" s="873"/>
      <c r="AB161" s="873"/>
      <c r="AC161" s="873"/>
      <c r="AD161" s="873"/>
      <c r="AE161" s="873"/>
      <c r="AF161" s="873"/>
      <c r="AG161" s="873"/>
      <c r="AH161" s="873"/>
      <c r="AI161" s="873"/>
      <c r="AJ161" s="873"/>
      <c r="AK161" s="873"/>
      <c r="AL161" s="873"/>
      <c r="AM161" s="873"/>
      <c r="AN161" s="873"/>
      <c r="AO161" s="873"/>
      <c r="AP161" s="873"/>
      <c r="AQ161" s="873"/>
      <c r="AR161" s="873"/>
      <c r="AS161" s="873"/>
    </row>
    <row r="162" spans="1:45" s="643" customFormat="1" x14ac:dyDescent="0.2">
      <c r="A162" s="543"/>
      <c r="B162" s="543"/>
      <c r="C162" s="543"/>
      <c r="D162" s="543"/>
      <c r="E162" s="543"/>
      <c r="F162" s="543"/>
      <c r="G162" s="543"/>
      <c r="H162" s="543"/>
      <c r="I162" s="543"/>
      <c r="J162" s="543"/>
      <c r="K162" s="543"/>
      <c r="L162" s="543"/>
      <c r="M162" s="543"/>
      <c r="N162" s="543"/>
      <c r="O162" s="543"/>
      <c r="P162" s="543"/>
      <c r="Q162" s="874"/>
      <c r="R162" s="872"/>
      <c r="S162" s="872"/>
      <c r="T162" s="872"/>
      <c r="U162" s="872"/>
      <c r="V162" s="873"/>
      <c r="W162" s="873"/>
      <c r="X162" s="873"/>
      <c r="Y162" s="873"/>
      <c r="Z162" s="873"/>
      <c r="AA162" s="873"/>
      <c r="AB162" s="873"/>
      <c r="AC162" s="873"/>
      <c r="AD162" s="873"/>
      <c r="AE162" s="873"/>
      <c r="AF162" s="873"/>
      <c r="AG162" s="873"/>
      <c r="AH162" s="873"/>
      <c r="AI162" s="873"/>
      <c r="AJ162" s="873"/>
      <c r="AK162" s="873"/>
      <c r="AL162" s="873"/>
      <c r="AM162" s="873"/>
      <c r="AN162" s="873"/>
      <c r="AO162" s="873"/>
      <c r="AP162" s="873"/>
      <c r="AQ162" s="873"/>
      <c r="AR162" s="873"/>
      <c r="AS162" s="873"/>
    </row>
    <row r="163" spans="1:45" s="643" customFormat="1" x14ac:dyDescent="0.2">
      <c r="A163" s="543"/>
      <c r="B163" s="543"/>
      <c r="C163" s="543"/>
      <c r="D163" s="543"/>
      <c r="E163" s="543"/>
      <c r="F163" s="543"/>
      <c r="G163" s="543"/>
      <c r="H163" s="543"/>
      <c r="I163" s="543"/>
      <c r="J163" s="543"/>
      <c r="K163" s="543"/>
      <c r="L163" s="543"/>
      <c r="M163" s="543"/>
      <c r="N163" s="543"/>
      <c r="O163" s="543"/>
      <c r="P163" s="543"/>
      <c r="Q163" s="874"/>
      <c r="R163" s="872"/>
      <c r="S163" s="872"/>
      <c r="T163" s="872"/>
      <c r="U163" s="872"/>
      <c r="V163" s="873"/>
      <c r="W163" s="873"/>
      <c r="X163" s="873"/>
      <c r="Y163" s="873"/>
      <c r="Z163" s="873"/>
      <c r="AA163" s="873"/>
      <c r="AB163" s="873"/>
      <c r="AC163" s="873"/>
      <c r="AD163" s="873"/>
      <c r="AE163" s="873"/>
      <c r="AF163" s="873"/>
      <c r="AG163" s="873"/>
      <c r="AH163" s="873"/>
      <c r="AI163" s="873"/>
      <c r="AJ163" s="873"/>
      <c r="AK163" s="873"/>
      <c r="AL163" s="873"/>
      <c r="AM163" s="873"/>
      <c r="AN163" s="873"/>
      <c r="AO163" s="873"/>
      <c r="AP163" s="873"/>
      <c r="AQ163" s="873"/>
      <c r="AR163" s="873"/>
      <c r="AS163" s="873"/>
    </row>
    <row r="164" spans="1:45" s="643" customFormat="1" x14ac:dyDescent="0.2">
      <c r="A164" s="543"/>
      <c r="B164" s="543"/>
      <c r="C164" s="543"/>
      <c r="D164" s="543"/>
      <c r="E164" s="543"/>
      <c r="F164" s="543"/>
      <c r="G164" s="543"/>
      <c r="H164" s="543"/>
      <c r="I164" s="543"/>
      <c r="J164" s="543"/>
      <c r="K164" s="543"/>
      <c r="L164" s="543"/>
      <c r="M164" s="543"/>
      <c r="N164" s="543"/>
      <c r="O164" s="543"/>
      <c r="P164" s="543"/>
      <c r="Q164" s="874"/>
      <c r="R164" s="872"/>
      <c r="S164" s="872"/>
      <c r="T164" s="872"/>
      <c r="U164" s="872"/>
      <c r="V164" s="873"/>
      <c r="W164" s="873"/>
      <c r="X164" s="873"/>
      <c r="Y164" s="873"/>
      <c r="Z164" s="873"/>
      <c r="AA164" s="873"/>
      <c r="AB164" s="873"/>
      <c r="AC164" s="873"/>
      <c r="AD164" s="873"/>
      <c r="AE164" s="873"/>
      <c r="AF164" s="873"/>
      <c r="AG164" s="873"/>
      <c r="AH164" s="873"/>
      <c r="AI164" s="873"/>
      <c r="AJ164" s="873"/>
      <c r="AK164" s="873"/>
      <c r="AL164" s="873"/>
      <c r="AM164" s="873"/>
      <c r="AN164" s="873"/>
      <c r="AO164" s="873"/>
      <c r="AP164" s="873"/>
      <c r="AQ164" s="873"/>
      <c r="AR164" s="873"/>
      <c r="AS164" s="873"/>
    </row>
    <row r="165" spans="1:45" s="756" customFormat="1" x14ac:dyDescent="0.2">
      <c r="A165" s="751"/>
      <c r="B165" s="1196" t="s">
        <v>555</v>
      </c>
      <c r="C165" s="1196"/>
      <c r="D165" s="1196"/>
      <c r="E165" s="1196"/>
      <c r="F165" s="1196"/>
      <c r="G165" s="752"/>
      <c r="M165" s="755"/>
      <c r="N165" s="755"/>
      <c r="O165" s="755"/>
      <c r="P165" s="753" t="s">
        <v>502</v>
      </c>
      <c r="Q165" s="754"/>
      <c r="R165" s="753"/>
      <c r="S165" s="753"/>
      <c r="T165" s="753"/>
      <c r="U165" s="821"/>
      <c r="V165" s="568"/>
      <c r="AF165" s="757">
        <v>1039</v>
      </c>
      <c r="AG165" s="758">
        <f t="shared" ref="AG165:AR165" si="73">+AG144+AG150</f>
        <v>47565473</v>
      </c>
      <c r="AH165" s="758">
        <f t="shared" si="73"/>
        <v>51165473</v>
      </c>
      <c r="AI165" s="758">
        <f t="shared" si="73"/>
        <v>51165473</v>
      </c>
      <c r="AJ165" s="758">
        <f t="shared" si="73"/>
        <v>54865473</v>
      </c>
      <c r="AK165" s="758">
        <f t="shared" si="73"/>
        <v>137418345</v>
      </c>
      <c r="AL165" s="758">
        <f t="shared" si="73"/>
        <v>51165473</v>
      </c>
      <c r="AM165" s="758">
        <f t="shared" si="73"/>
        <v>113551928</v>
      </c>
      <c r="AN165" s="758">
        <f t="shared" si="73"/>
        <v>44901330</v>
      </c>
      <c r="AO165" s="758">
        <f t="shared" si="73"/>
        <v>44901330</v>
      </c>
      <c r="AP165" s="758">
        <f t="shared" si="73"/>
        <v>44901330</v>
      </c>
      <c r="AQ165" s="758">
        <f t="shared" si="73"/>
        <v>44901346</v>
      </c>
      <c r="AR165" s="758">
        <f t="shared" si="73"/>
        <v>12914592</v>
      </c>
      <c r="AS165" s="758">
        <f>SUM(AG165:AR165)</f>
        <v>699417566</v>
      </c>
    </row>
    <row r="166" spans="1:45" x14ac:dyDescent="0.2">
      <c r="A166" s="759"/>
      <c r="B166" s="1197" t="s">
        <v>556</v>
      </c>
      <c r="C166" s="1197"/>
      <c r="D166" s="1197"/>
      <c r="E166" s="1197"/>
      <c r="F166" s="1197"/>
      <c r="I166" s="667"/>
      <c r="M166" s="761"/>
      <c r="N166" s="761"/>
      <c r="O166" s="761"/>
      <c r="P166" s="1198" t="s">
        <v>503</v>
      </c>
      <c r="Q166" s="1198"/>
      <c r="R166" s="1198"/>
      <c r="S166" s="1198"/>
      <c r="T166" s="1198"/>
      <c r="V166" s="762"/>
      <c r="Y166" s="750"/>
    </row>
    <row r="167" spans="1:45" x14ac:dyDescent="0.2">
      <c r="A167" s="759"/>
      <c r="B167" s="904"/>
      <c r="C167" s="904"/>
      <c r="D167" s="904"/>
      <c r="E167" s="904"/>
      <c r="F167" s="904"/>
      <c r="I167" s="667"/>
      <c r="M167" s="761"/>
      <c r="N167" s="761"/>
      <c r="O167" s="761"/>
      <c r="P167" s="865"/>
      <c r="Q167" s="865"/>
      <c r="R167" s="865"/>
      <c r="S167" s="865"/>
      <c r="T167" s="865"/>
      <c r="V167" s="762"/>
      <c r="Y167" s="750"/>
    </row>
    <row r="168" spans="1:45" x14ac:dyDescent="0.2">
      <c r="A168" s="759"/>
      <c r="B168" s="904"/>
      <c r="C168" s="904"/>
      <c r="D168" s="904"/>
      <c r="E168" s="904"/>
      <c r="F168" s="904"/>
      <c r="I168" s="667"/>
      <c r="M168" s="761"/>
      <c r="N168" s="761"/>
      <c r="O168" s="761"/>
      <c r="P168" s="865"/>
      <c r="Q168" s="865"/>
      <c r="R168" s="865"/>
      <c r="S168" s="865"/>
      <c r="T168" s="865"/>
      <c r="V168" s="762"/>
      <c r="Y168" s="750"/>
    </row>
    <row r="169" spans="1:45" x14ac:dyDescent="0.2">
      <c r="A169" s="759"/>
      <c r="B169" s="904"/>
      <c r="C169" s="904"/>
      <c r="D169" s="904"/>
      <c r="E169" s="904"/>
      <c r="F169" s="904"/>
      <c r="I169" s="667"/>
      <c r="M169" s="761"/>
      <c r="N169" s="761"/>
      <c r="O169" s="761"/>
      <c r="P169" s="865"/>
      <c r="Q169" s="865"/>
      <c r="R169" s="865"/>
      <c r="S169" s="865"/>
      <c r="T169" s="865"/>
      <c r="V169" s="762"/>
      <c r="Y169" s="750"/>
    </row>
    <row r="170" spans="1:45" x14ac:dyDescent="0.2">
      <c r="A170" s="759"/>
      <c r="B170" s="904"/>
      <c r="C170" s="904"/>
      <c r="D170" s="904"/>
      <c r="E170" s="904"/>
      <c r="F170" s="904"/>
      <c r="I170" s="667"/>
      <c r="M170" s="761"/>
      <c r="N170" s="761"/>
      <c r="O170" s="761"/>
      <c r="P170" s="865"/>
      <c r="Q170" s="865"/>
      <c r="R170" s="865"/>
      <c r="S170" s="865"/>
      <c r="T170" s="865"/>
      <c r="V170" s="762"/>
      <c r="Y170" s="750"/>
    </row>
    <row r="171" spans="1:45" x14ac:dyDescent="0.2">
      <c r="A171" s="759"/>
      <c r="B171" s="904"/>
      <c r="C171" s="904"/>
      <c r="D171" s="904"/>
      <c r="E171" s="904"/>
      <c r="F171" s="904"/>
      <c r="I171" s="667"/>
      <c r="M171" s="761"/>
      <c r="N171" s="761"/>
      <c r="O171" s="761"/>
      <c r="P171" s="865"/>
      <c r="Q171" s="865"/>
      <c r="R171" s="865"/>
      <c r="S171" s="865"/>
      <c r="T171" s="865"/>
      <c r="V171" s="762"/>
      <c r="Y171" s="750"/>
    </row>
    <row r="172" spans="1:45" x14ac:dyDescent="0.2">
      <c r="A172" s="759"/>
      <c r="B172" s="904"/>
      <c r="C172" s="904"/>
      <c r="D172" s="904"/>
      <c r="E172" s="904"/>
      <c r="F172" s="904"/>
      <c r="I172" s="667"/>
      <c r="M172" s="761"/>
      <c r="N172" s="761"/>
      <c r="O172" s="761"/>
      <c r="P172" s="865"/>
      <c r="Q172" s="865"/>
      <c r="R172" s="865"/>
      <c r="S172" s="865"/>
      <c r="T172" s="865"/>
      <c r="V172" s="762"/>
      <c r="Y172" s="750"/>
    </row>
    <row r="173" spans="1:45" x14ac:dyDescent="0.2">
      <c r="A173" s="759"/>
      <c r="B173" s="904"/>
      <c r="C173" s="904"/>
      <c r="D173" s="904"/>
      <c r="E173" s="904"/>
      <c r="F173" s="904"/>
      <c r="I173" s="667"/>
      <c r="M173" s="761"/>
      <c r="N173" s="761"/>
      <c r="O173" s="761"/>
      <c r="P173" s="865"/>
      <c r="Q173" s="865"/>
      <c r="R173" s="865"/>
      <c r="S173" s="865"/>
      <c r="T173" s="865"/>
      <c r="V173" s="762"/>
      <c r="Y173" s="750"/>
    </row>
    <row r="174" spans="1:45" x14ac:dyDescent="0.2">
      <c r="A174" s="759"/>
      <c r="B174" s="904"/>
      <c r="C174" s="904"/>
      <c r="D174" s="904"/>
      <c r="E174" s="904"/>
      <c r="F174" s="904"/>
      <c r="I174" s="667"/>
      <c r="M174" s="761"/>
      <c r="N174" s="761"/>
      <c r="O174" s="761"/>
      <c r="P174" s="865"/>
      <c r="Q174" s="865"/>
      <c r="R174" s="865"/>
      <c r="S174" s="865"/>
      <c r="T174" s="865"/>
      <c r="V174" s="762"/>
      <c r="Y174" s="750"/>
    </row>
    <row r="175" spans="1:45" x14ac:dyDescent="0.2">
      <c r="A175" s="675"/>
      <c r="B175" s="675"/>
      <c r="C175" s="686"/>
      <c r="D175" s="686"/>
      <c r="E175" s="686"/>
      <c r="F175" s="686"/>
      <c r="G175" s="682"/>
      <c r="I175" s="667"/>
      <c r="M175" s="763"/>
      <c r="N175" s="676"/>
      <c r="O175" s="676"/>
      <c r="P175" s="763"/>
      <c r="Q175" s="764"/>
      <c r="R175" s="763"/>
      <c r="S175" s="763"/>
      <c r="T175" s="763"/>
      <c r="U175" s="834"/>
      <c r="V175" s="557"/>
    </row>
    <row r="176" spans="1:45" s="759" customFormat="1" x14ac:dyDescent="0.25">
      <c r="A176" s="675"/>
      <c r="B176" s="1199" t="s">
        <v>814</v>
      </c>
      <c r="C176" s="1199"/>
      <c r="D176" s="1199"/>
      <c r="E176" s="1199"/>
      <c r="F176" s="1199"/>
      <c r="G176" s="682"/>
      <c r="M176" s="765"/>
      <c r="N176" s="676"/>
      <c r="O176" s="676"/>
      <c r="P176" s="1200" t="s">
        <v>813</v>
      </c>
      <c r="Q176" s="1200"/>
      <c r="R176" s="1200"/>
      <c r="S176" s="1200"/>
      <c r="T176" s="1200"/>
      <c r="U176" s="822"/>
      <c r="V176" s="676"/>
      <c r="Z176" s="766"/>
    </row>
    <row r="177" spans="1:26" s="759" customFormat="1" x14ac:dyDescent="0.2">
      <c r="A177" s="675"/>
      <c r="B177" s="1192" t="s">
        <v>557</v>
      </c>
      <c r="C177" s="1192"/>
      <c r="D177" s="1192"/>
      <c r="E177" s="1192"/>
      <c r="F177" s="1192"/>
      <c r="G177" s="1192"/>
      <c r="M177" s="765"/>
      <c r="N177" s="767"/>
      <c r="O177" s="767"/>
      <c r="P177" s="769" t="s">
        <v>558</v>
      </c>
      <c r="Q177" s="769"/>
      <c r="R177" s="769"/>
      <c r="S177" s="769"/>
      <c r="T177" s="769"/>
      <c r="U177" s="822"/>
      <c r="V177" s="676"/>
      <c r="Z177" s="766"/>
    </row>
    <row r="178" spans="1:26" x14ac:dyDescent="0.2">
      <c r="A178" s="675"/>
      <c r="B178" s="675"/>
      <c r="C178" s="675"/>
      <c r="D178" s="675"/>
      <c r="E178" s="675"/>
      <c r="F178" s="681"/>
      <c r="G178" s="682"/>
      <c r="H178" s="683"/>
      <c r="J178" s="767"/>
      <c r="K178" s="767"/>
      <c r="L178" s="767"/>
      <c r="M178" s="767"/>
      <c r="N178" s="767"/>
      <c r="O178" s="767"/>
      <c r="P178" s="676"/>
      <c r="Q178" s="676"/>
      <c r="R178" s="822"/>
      <c r="S178" s="822"/>
      <c r="T178" s="822"/>
      <c r="U178" s="822"/>
      <c r="V178" s="676"/>
    </row>
    <row r="179" spans="1:26" x14ac:dyDescent="0.2">
      <c r="A179" s="675"/>
      <c r="B179" s="675"/>
      <c r="C179" s="675"/>
      <c r="D179" s="675"/>
      <c r="E179" s="675"/>
      <c r="F179" s="681"/>
      <c r="G179" s="682"/>
      <c r="H179" s="683"/>
      <c r="I179" s="684"/>
      <c r="J179" s="683"/>
      <c r="K179" s="683"/>
      <c r="L179" s="683"/>
      <c r="M179" s="683"/>
      <c r="N179" s="676"/>
      <c r="O179" s="676"/>
      <c r="P179" s="676"/>
      <c r="Q179" s="676"/>
      <c r="R179" s="822"/>
      <c r="S179" s="822"/>
      <c r="T179" s="822"/>
      <c r="U179" s="822"/>
      <c r="V179" s="676"/>
    </row>
    <row r="180" spans="1:26" x14ac:dyDescent="0.2">
      <c r="A180" s="675"/>
      <c r="B180" s="675"/>
      <c r="C180" s="675"/>
      <c r="D180" s="675"/>
      <c r="E180" s="675"/>
      <c r="F180" s="681"/>
      <c r="G180" s="682"/>
      <c r="H180" s="683"/>
      <c r="I180" s="684"/>
      <c r="J180" s="683"/>
      <c r="K180" s="683"/>
      <c r="L180" s="683"/>
      <c r="M180" s="683"/>
      <c r="N180" s="676"/>
      <c r="O180" s="676"/>
      <c r="P180" s="676"/>
      <c r="Q180" s="676"/>
      <c r="R180" s="822"/>
      <c r="S180" s="822"/>
      <c r="T180" s="822"/>
      <c r="U180" s="822"/>
      <c r="V180" s="676"/>
      <c r="Z180" s="667"/>
    </row>
    <row r="181" spans="1:26" x14ac:dyDescent="0.2">
      <c r="A181" s="675"/>
      <c r="B181" s="675"/>
      <c r="C181" s="675"/>
      <c r="D181" s="675"/>
      <c r="E181" s="675"/>
      <c r="F181" s="681"/>
      <c r="G181" s="682"/>
      <c r="H181" s="683"/>
      <c r="I181" s="684"/>
      <c r="J181" s="683"/>
      <c r="K181" s="683"/>
      <c r="L181" s="683"/>
      <c r="M181" s="683"/>
      <c r="N181" s="676"/>
      <c r="O181" s="676"/>
      <c r="P181" s="676"/>
      <c r="Q181" s="676"/>
      <c r="R181" s="822"/>
      <c r="S181" s="822"/>
      <c r="T181" s="822"/>
      <c r="U181" s="822"/>
      <c r="V181" s="676"/>
      <c r="Z181" s="667"/>
    </row>
    <row r="182" spans="1:26" x14ac:dyDescent="0.2">
      <c r="A182" s="675"/>
      <c r="B182" s="675"/>
      <c r="C182" s="675"/>
      <c r="D182" s="675"/>
      <c r="E182" s="675"/>
      <c r="F182" s="681"/>
      <c r="G182" s="682"/>
      <c r="H182" s="683"/>
      <c r="I182" s="684"/>
      <c r="J182" s="683"/>
      <c r="K182" s="683"/>
      <c r="L182" s="683"/>
      <c r="M182" s="683"/>
      <c r="N182" s="676"/>
      <c r="O182" s="676"/>
      <c r="P182" s="676"/>
      <c r="Q182" s="676"/>
      <c r="R182" s="822"/>
      <c r="S182" s="822"/>
      <c r="T182" s="822"/>
      <c r="U182" s="822"/>
      <c r="V182" s="676"/>
      <c r="Z182" s="667"/>
    </row>
    <row r="183" spans="1:26" x14ac:dyDescent="0.2">
      <c r="A183" s="675"/>
      <c r="B183" s="675"/>
      <c r="C183" s="675"/>
      <c r="D183" s="675"/>
      <c r="E183" s="675"/>
      <c r="F183" s="681"/>
      <c r="G183" s="682"/>
      <c r="H183" s="683"/>
      <c r="I183" s="684"/>
      <c r="J183" s="683"/>
      <c r="K183" s="683"/>
      <c r="L183" s="683"/>
      <c r="M183" s="683"/>
      <c r="N183" s="676"/>
      <c r="O183" s="676"/>
      <c r="P183" s="676"/>
      <c r="Q183" s="676"/>
      <c r="R183" s="822"/>
      <c r="S183" s="822"/>
      <c r="T183" s="822"/>
      <c r="U183" s="822"/>
      <c r="V183" s="676"/>
      <c r="Z183" s="667"/>
    </row>
    <row r="184" spans="1:26" x14ac:dyDescent="0.2">
      <c r="A184" s="675"/>
      <c r="B184" s="675"/>
      <c r="C184" s="675"/>
      <c r="D184" s="675"/>
      <c r="E184" s="675"/>
      <c r="F184" s="681"/>
      <c r="G184" s="682"/>
      <c r="H184" s="683"/>
      <c r="I184" s="684"/>
      <c r="J184" s="683"/>
      <c r="K184" s="683"/>
      <c r="L184" s="683"/>
      <c r="M184" s="683"/>
      <c r="N184" s="676"/>
      <c r="O184" s="676"/>
      <c r="P184" s="676"/>
      <c r="Q184" s="676"/>
      <c r="R184" s="822"/>
      <c r="S184" s="822"/>
      <c r="T184" s="822"/>
      <c r="U184" s="822"/>
      <c r="V184" s="676"/>
      <c r="Z184" s="667"/>
    </row>
    <row r="185" spans="1:26" x14ac:dyDescent="0.2">
      <c r="A185" s="675"/>
      <c r="B185" s="675"/>
      <c r="C185" s="675"/>
      <c r="D185" s="675"/>
      <c r="E185" s="675"/>
      <c r="F185" s="681"/>
      <c r="G185" s="682"/>
      <c r="H185" s="683"/>
      <c r="I185" s="684"/>
      <c r="J185" s="683"/>
      <c r="K185" s="683"/>
      <c r="L185" s="683"/>
      <c r="M185" s="683"/>
      <c r="N185" s="676"/>
      <c r="O185" s="676"/>
      <c r="P185" s="676"/>
      <c r="Q185" s="676"/>
      <c r="R185" s="822"/>
      <c r="S185" s="822"/>
      <c r="T185" s="822"/>
      <c r="U185" s="822"/>
      <c r="V185" s="676"/>
      <c r="Z185" s="667"/>
    </row>
    <row r="186" spans="1:26" x14ac:dyDescent="0.2">
      <c r="A186" s="675"/>
      <c r="B186" s="675"/>
      <c r="C186" s="675"/>
      <c r="D186" s="675"/>
      <c r="E186" s="675"/>
      <c r="F186" s="681"/>
      <c r="G186" s="682"/>
      <c r="H186" s="683"/>
      <c r="I186" s="684"/>
      <c r="J186" s="683"/>
      <c r="K186" s="683"/>
      <c r="L186" s="683"/>
      <c r="M186" s="683"/>
      <c r="N186" s="676"/>
      <c r="O186" s="676"/>
      <c r="P186" s="676"/>
      <c r="Q186" s="676"/>
      <c r="R186" s="822"/>
      <c r="S186" s="822"/>
      <c r="T186" s="822"/>
      <c r="U186" s="822"/>
      <c r="V186" s="676"/>
      <c r="Z186" s="667"/>
    </row>
    <row r="187" spans="1:26" x14ac:dyDescent="0.2">
      <c r="A187" s="675"/>
      <c r="B187" s="675"/>
      <c r="C187" s="675"/>
      <c r="D187" s="675"/>
      <c r="E187" s="675"/>
      <c r="F187" s="681"/>
      <c r="G187" s="682"/>
      <c r="H187" s="683"/>
      <c r="I187" s="684"/>
      <c r="J187" s="683"/>
      <c r="K187" s="683"/>
      <c r="L187" s="683"/>
      <c r="M187" s="683"/>
      <c r="N187" s="676"/>
      <c r="O187" s="676"/>
      <c r="P187" s="676"/>
      <c r="Q187" s="676"/>
      <c r="R187" s="822"/>
      <c r="S187" s="822"/>
      <c r="T187" s="822"/>
      <c r="U187" s="822"/>
      <c r="V187" s="676"/>
      <c r="Z187" s="667"/>
    </row>
    <row r="188" spans="1:26" x14ac:dyDescent="0.2">
      <c r="A188" s="675"/>
      <c r="B188" s="675"/>
      <c r="C188" s="675"/>
      <c r="D188" s="675"/>
      <c r="E188" s="675"/>
      <c r="F188" s="681"/>
      <c r="G188" s="682"/>
      <c r="H188" s="683"/>
      <c r="I188" s="684"/>
      <c r="J188" s="683"/>
      <c r="K188" s="683"/>
      <c r="L188" s="683"/>
      <c r="M188" s="683"/>
      <c r="N188" s="676"/>
      <c r="O188" s="676"/>
      <c r="P188" s="676"/>
      <c r="Q188" s="676"/>
      <c r="R188" s="822"/>
      <c r="S188" s="822"/>
      <c r="T188" s="822"/>
      <c r="U188" s="822"/>
      <c r="V188" s="676"/>
      <c r="Z188" s="667"/>
    </row>
    <row r="189" spans="1:26" x14ac:dyDescent="0.2">
      <c r="A189" s="675"/>
      <c r="B189" s="675"/>
      <c r="C189" s="675"/>
      <c r="D189" s="675"/>
      <c r="E189" s="675"/>
      <c r="F189" s="681"/>
      <c r="G189" s="682"/>
      <c r="H189" s="683"/>
      <c r="I189" s="684"/>
      <c r="J189" s="683"/>
      <c r="K189" s="683"/>
      <c r="L189" s="683"/>
      <c r="M189" s="683"/>
      <c r="N189" s="676"/>
      <c r="O189" s="676"/>
      <c r="P189" s="676"/>
      <c r="Q189" s="676"/>
      <c r="R189" s="822"/>
      <c r="S189" s="822"/>
      <c r="T189" s="822"/>
      <c r="U189" s="822"/>
      <c r="V189" s="676"/>
      <c r="Z189" s="667"/>
    </row>
    <row r="190" spans="1:26" x14ac:dyDescent="0.2">
      <c r="A190" s="675"/>
      <c r="B190" s="675"/>
      <c r="C190" s="675"/>
      <c r="D190" s="675"/>
      <c r="E190" s="675"/>
      <c r="F190" s="681"/>
      <c r="G190" s="682"/>
      <c r="H190" s="683"/>
      <c r="I190" s="684"/>
      <c r="J190" s="683"/>
      <c r="K190" s="683"/>
      <c r="L190" s="683"/>
      <c r="M190" s="683"/>
      <c r="N190" s="676"/>
      <c r="O190" s="676"/>
      <c r="P190" s="676"/>
      <c r="Q190" s="676"/>
      <c r="R190" s="822"/>
      <c r="S190" s="822"/>
      <c r="T190" s="822"/>
      <c r="U190" s="822"/>
      <c r="V190" s="676"/>
      <c r="Z190" s="667"/>
    </row>
    <row r="191" spans="1:26" x14ac:dyDescent="0.2">
      <c r="A191" s="675"/>
      <c r="B191" s="675"/>
      <c r="C191" s="675"/>
      <c r="D191" s="675"/>
      <c r="E191" s="675"/>
      <c r="F191" s="681"/>
      <c r="G191" s="682"/>
      <c r="H191" s="683"/>
      <c r="I191" s="684"/>
      <c r="J191" s="683"/>
      <c r="K191" s="683"/>
      <c r="L191" s="683"/>
      <c r="M191" s="683"/>
      <c r="N191" s="676"/>
      <c r="O191" s="676"/>
      <c r="P191" s="676"/>
      <c r="Q191" s="676"/>
      <c r="R191" s="822"/>
      <c r="S191" s="822"/>
      <c r="T191" s="822"/>
      <c r="U191" s="822"/>
      <c r="V191" s="676"/>
      <c r="Z191" s="667"/>
    </row>
    <row r="192" spans="1:26" x14ac:dyDescent="0.2">
      <c r="A192" s="675"/>
      <c r="B192" s="675"/>
      <c r="C192" s="675"/>
      <c r="D192" s="675"/>
      <c r="E192" s="675"/>
      <c r="F192" s="681"/>
      <c r="G192" s="682"/>
      <c r="H192" s="683"/>
      <c r="I192" s="684"/>
      <c r="J192" s="683"/>
      <c r="K192" s="683"/>
      <c r="L192" s="683"/>
      <c r="M192" s="683"/>
      <c r="N192" s="676"/>
      <c r="O192" s="676"/>
      <c r="P192" s="676"/>
      <c r="Q192" s="676"/>
      <c r="R192" s="822"/>
      <c r="S192" s="822"/>
      <c r="T192" s="822"/>
      <c r="U192" s="822"/>
      <c r="V192" s="676"/>
      <c r="Z192" s="667"/>
    </row>
    <row r="193" spans="1:26" x14ac:dyDescent="0.2">
      <c r="A193" s="675"/>
      <c r="B193" s="675"/>
      <c r="C193" s="675"/>
      <c r="D193" s="675"/>
      <c r="E193" s="675"/>
      <c r="F193" s="681"/>
      <c r="G193" s="682"/>
      <c r="H193" s="683"/>
      <c r="I193" s="684"/>
      <c r="J193" s="683"/>
      <c r="K193" s="683"/>
      <c r="L193" s="683"/>
      <c r="M193" s="683"/>
      <c r="N193" s="676"/>
      <c r="O193" s="676"/>
      <c r="P193" s="676"/>
      <c r="Q193" s="676"/>
      <c r="R193" s="822"/>
      <c r="S193" s="822"/>
      <c r="T193" s="822"/>
      <c r="U193" s="822"/>
      <c r="V193" s="676"/>
      <c r="Z193" s="667"/>
    </row>
    <row r="194" spans="1:26" x14ac:dyDescent="0.2">
      <c r="A194" s="675"/>
      <c r="B194" s="675"/>
      <c r="C194" s="675"/>
      <c r="D194" s="675"/>
      <c r="E194" s="675"/>
      <c r="F194" s="681"/>
      <c r="G194" s="682"/>
      <c r="H194" s="683"/>
      <c r="I194" s="684"/>
      <c r="J194" s="683"/>
      <c r="K194" s="683"/>
      <c r="L194" s="683"/>
      <c r="M194" s="683"/>
      <c r="N194" s="676"/>
      <c r="O194" s="676"/>
      <c r="P194" s="676"/>
      <c r="Q194" s="676"/>
      <c r="R194" s="822"/>
      <c r="S194" s="822"/>
      <c r="T194" s="822"/>
      <c r="U194" s="822"/>
      <c r="V194" s="676"/>
      <c r="Z194" s="667"/>
    </row>
    <row r="195" spans="1:26" x14ac:dyDescent="0.2">
      <c r="A195" s="675"/>
      <c r="B195" s="675"/>
      <c r="C195" s="675"/>
      <c r="D195" s="675"/>
      <c r="E195" s="675"/>
      <c r="F195" s="681"/>
      <c r="G195" s="682"/>
      <c r="H195" s="683"/>
      <c r="I195" s="684"/>
      <c r="J195" s="683"/>
      <c r="K195" s="683"/>
      <c r="L195" s="683"/>
      <c r="M195" s="683"/>
      <c r="N195" s="676"/>
      <c r="O195" s="676"/>
      <c r="P195" s="676"/>
      <c r="Q195" s="676"/>
      <c r="R195" s="822"/>
      <c r="S195" s="822"/>
      <c r="T195" s="822"/>
      <c r="U195" s="822"/>
      <c r="V195" s="676"/>
      <c r="Z195" s="667"/>
    </row>
    <row r="196" spans="1:26" x14ac:dyDescent="0.2">
      <c r="A196" s="675"/>
      <c r="B196" s="675"/>
      <c r="C196" s="675"/>
      <c r="D196" s="675"/>
      <c r="E196" s="675"/>
      <c r="F196" s="681"/>
      <c r="G196" s="682"/>
      <c r="H196" s="683"/>
      <c r="I196" s="684"/>
      <c r="J196" s="683"/>
      <c r="K196" s="683"/>
      <c r="L196" s="683"/>
      <c r="M196" s="683"/>
      <c r="N196" s="676"/>
      <c r="O196" s="676"/>
      <c r="P196" s="676"/>
      <c r="Q196" s="676"/>
      <c r="R196" s="822"/>
      <c r="S196" s="822"/>
      <c r="T196" s="822"/>
      <c r="U196" s="822"/>
      <c r="V196" s="676"/>
      <c r="Z196" s="667"/>
    </row>
    <row r="197" spans="1:26" x14ac:dyDescent="0.2">
      <c r="A197" s="675"/>
      <c r="B197" s="675"/>
      <c r="C197" s="675"/>
      <c r="D197" s="675"/>
      <c r="E197" s="675"/>
      <c r="F197" s="681"/>
      <c r="G197" s="682"/>
      <c r="H197" s="683"/>
      <c r="I197" s="684"/>
      <c r="J197" s="683"/>
      <c r="K197" s="683"/>
      <c r="L197" s="683"/>
      <c r="M197" s="683"/>
      <c r="N197" s="676"/>
      <c r="O197" s="676"/>
      <c r="P197" s="676"/>
      <c r="Q197" s="676"/>
      <c r="R197" s="822"/>
      <c r="S197" s="822"/>
      <c r="T197" s="822"/>
      <c r="U197" s="822"/>
      <c r="V197" s="676"/>
      <c r="Z197" s="667"/>
    </row>
    <row r="198" spans="1:26" x14ac:dyDescent="0.2">
      <c r="A198" s="675"/>
      <c r="B198" s="675"/>
      <c r="C198" s="675"/>
      <c r="D198" s="675"/>
      <c r="E198" s="675"/>
      <c r="F198" s="681"/>
      <c r="G198" s="682"/>
      <c r="H198" s="683"/>
      <c r="I198" s="684"/>
      <c r="J198" s="683"/>
      <c r="K198" s="683"/>
      <c r="L198" s="683"/>
      <c r="M198" s="683"/>
      <c r="N198" s="676"/>
      <c r="O198" s="676"/>
      <c r="P198" s="676"/>
      <c r="Q198" s="676"/>
      <c r="R198" s="822"/>
      <c r="S198" s="822"/>
      <c r="T198" s="822"/>
      <c r="U198" s="822"/>
      <c r="V198" s="676"/>
      <c r="Z198" s="667"/>
    </row>
    <row r="199" spans="1:26" x14ac:dyDescent="0.2">
      <c r="A199" s="675"/>
      <c r="B199" s="675"/>
      <c r="C199" s="675"/>
      <c r="D199" s="675"/>
      <c r="E199" s="675"/>
      <c r="F199" s="681"/>
      <c r="G199" s="682"/>
      <c r="H199" s="683"/>
      <c r="I199" s="684"/>
      <c r="J199" s="683"/>
      <c r="K199" s="683"/>
      <c r="L199" s="683"/>
      <c r="M199" s="683"/>
      <c r="N199" s="676"/>
      <c r="O199" s="676"/>
      <c r="P199" s="676"/>
      <c r="Q199" s="676"/>
      <c r="R199" s="822"/>
      <c r="S199" s="822"/>
      <c r="T199" s="822"/>
      <c r="U199" s="822"/>
      <c r="V199" s="676"/>
      <c r="Z199" s="667"/>
    </row>
    <row r="200" spans="1:26" x14ac:dyDescent="0.2">
      <c r="A200" s="675"/>
      <c r="B200" s="675"/>
      <c r="C200" s="675"/>
      <c r="D200" s="675"/>
      <c r="E200" s="675"/>
      <c r="F200" s="681"/>
      <c r="G200" s="682"/>
      <c r="H200" s="683"/>
      <c r="I200" s="684"/>
      <c r="J200" s="683"/>
      <c r="K200" s="683"/>
      <c r="L200" s="683"/>
      <c r="M200" s="683"/>
      <c r="N200" s="676"/>
      <c r="O200" s="676"/>
      <c r="P200" s="676"/>
      <c r="Q200" s="676"/>
      <c r="R200" s="822"/>
      <c r="S200" s="822"/>
      <c r="T200" s="822"/>
      <c r="U200" s="822"/>
      <c r="V200" s="676"/>
      <c r="Z200" s="667"/>
    </row>
    <row r="201" spans="1:26" x14ac:dyDescent="0.2">
      <c r="A201" s="675"/>
      <c r="B201" s="675"/>
      <c r="C201" s="675"/>
      <c r="D201" s="675"/>
      <c r="E201" s="675"/>
      <c r="F201" s="681"/>
      <c r="G201" s="682"/>
      <c r="H201" s="683"/>
      <c r="I201" s="684"/>
      <c r="J201" s="683"/>
      <c r="K201" s="683"/>
      <c r="L201" s="683"/>
      <c r="M201" s="683"/>
      <c r="N201" s="676"/>
      <c r="O201" s="676"/>
      <c r="P201" s="676"/>
      <c r="Q201" s="676"/>
      <c r="R201" s="822"/>
      <c r="S201" s="822"/>
      <c r="T201" s="822"/>
      <c r="U201" s="822"/>
      <c r="V201" s="676"/>
      <c r="Z201" s="667"/>
    </row>
    <row r="202" spans="1:26" x14ac:dyDescent="0.2">
      <c r="A202" s="675"/>
      <c r="B202" s="675"/>
      <c r="C202" s="675"/>
      <c r="D202" s="675"/>
      <c r="E202" s="675"/>
      <c r="F202" s="681"/>
      <c r="G202" s="682"/>
      <c r="H202" s="683"/>
      <c r="I202" s="684"/>
      <c r="J202" s="683"/>
      <c r="K202" s="683"/>
      <c r="L202" s="683"/>
      <c r="M202" s="683"/>
      <c r="N202" s="676"/>
      <c r="O202" s="676"/>
      <c r="P202" s="676"/>
      <c r="Q202" s="676"/>
      <c r="R202" s="822"/>
      <c r="S202" s="822"/>
      <c r="T202" s="822"/>
      <c r="U202" s="822"/>
      <c r="V202" s="676"/>
      <c r="Z202" s="667"/>
    </row>
    <row r="203" spans="1:26" x14ac:dyDescent="0.2">
      <c r="A203" s="675"/>
      <c r="B203" s="675"/>
      <c r="C203" s="675"/>
      <c r="D203" s="675"/>
      <c r="E203" s="675"/>
      <c r="F203" s="681"/>
      <c r="G203" s="682"/>
      <c r="H203" s="683"/>
      <c r="I203" s="684"/>
      <c r="J203" s="683"/>
      <c r="K203" s="683"/>
      <c r="L203" s="683"/>
      <c r="M203" s="683"/>
      <c r="N203" s="676"/>
      <c r="O203" s="676"/>
      <c r="P203" s="676"/>
      <c r="Q203" s="676"/>
      <c r="R203" s="822"/>
      <c r="S203" s="822"/>
      <c r="T203" s="822"/>
      <c r="U203" s="822"/>
      <c r="V203" s="676"/>
      <c r="Z203" s="667"/>
    </row>
    <row r="204" spans="1:26" x14ac:dyDescent="0.2">
      <c r="A204" s="675"/>
      <c r="B204" s="675"/>
      <c r="C204" s="675"/>
      <c r="D204" s="675"/>
      <c r="E204" s="675"/>
      <c r="F204" s="681"/>
      <c r="G204" s="682"/>
      <c r="H204" s="683"/>
      <c r="I204" s="684"/>
      <c r="J204" s="683"/>
      <c r="K204" s="683"/>
      <c r="L204" s="683"/>
      <c r="M204" s="683"/>
      <c r="N204" s="676"/>
      <c r="O204" s="676"/>
      <c r="P204" s="676"/>
      <c r="Q204" s="676"/>
      <c r="R204" s="822"/>
      <c r="S204" s="822"/>
      <c r="T204" s="822"/>
      <c r="U204" s="822"/>
      <c r="V204" s="676"/>
      <c r="Z204" s="667"/>
    </row>
    <row r="205" spans="1:26" x14ac:dyDescent="0.2">
      <c r="A205" s="675"/>
      <c r="B205" s="675"/>
      <c r="C205" s="675"/>
      <c r="D205" s="675"/>
      <c r="E205" s="675"/>
      <c r="F205" s="681"/>
      <c r="G205" s="682"/>
      <c r="H205" s="683"/>
      <c r="I205" s="684"/>
      <c r="J205" s="683"/>
      <c r="K205" s="683"/>
      <c r="L205" s="683"/>
      <c r="M205" s="683"/>
      <c r="N205" s="676"/>
      <c r="O205" s="676"/>
      <c r="P205" s="676"/>
      <c r="Q205" s="676"/>
      <c r="R205" s="822"/>
      <c r="S205" s="822"/>
      <c r="T205" s="822"/>
      <c r="U205" s="822"/>
      <c r="V205" s="676"/>
      <c r="Z205" s="667"/>
    </row>
    <row r="206" spans="1:26" x14ac:dyDescent="0.2">
      <c r="A206" s="675"/>
      <c r="B206" s="675"/>
      <c r="C206" s="675"/>
      <c r="D206" s="675"/>
      <c r="E206" s="675"/>
      <c r="F206" s="681"/>
      <c r="G206" s="682"/>
      <c r="H206" s="683"/>
      <c r="I206" s="684"/>
      <c r="J206" s="683"/>
      <c r="K206" s="683"/>
      <c r="L206" s="683"/>
      <c r="M206" s="683"/>
      <c r="N206" s="676"/>
      <c r="O206" s="676"/>
      <c r="P206" s="676"/>
      <c r="Q206" s="676"/>
      <c r="R206" s="822"/>
      <c r="S206" s="822"/>
      <c r="T206" s="822"/>
      <c r="U206" s="822"/>
      <c r="V206" s="676"/>
      <c r="Z206" s="667"/>
    </row>
    <row r="207" spans="1:26" x14ac:dyDescent="0.2">
      <c r="A207" s="675"/>
      <c r="B207" s="675"/>
      <c r="C207" s="675"/>
      <c r="D207" s="675"/>
      <c r="E207" s="675"/>
      <c r="F207" s="681"/>
      <c r="G207" s="682"/>
      <c r="H207" s="683"/>
      <c r="I207" s="684"/>
      <c r="J207" s="683"/>
      <c r="K207" s="683"/>
      <c r="L207" s="683"/>
      <c r="M207" s="683"/>
      <c r="N207" s="676"/>
      <c r="O207" s="676"/>
      <c r="P207" s="676"/>
      <c r="Q207" s="676"/>
      <c r="R207" s="822"/>
      <c r="S207" s="822"/>
      <c r="T207" s="822"/>
      <c r="U207" s="822"/>
      <c r="V207" s="676"/>
      <c r="Z207" s="667"/>
    </row>
    <row r="208" spans="1:26" x14ac:dyDescent="0.2">
      <c r="A208" s="675"/>
      <c r="B208" s="675"/>
      <c r="C208" s="675"/>
      <c r="D208" s="675"/>
      <c r="E208" s="675"/>
      <c r="F208" s="681"/>
      <c r="G208" s="682"/>
      <c r="H208" s="683"/>
      <c r="I208" s="684"/>
      <c r="J208" s="683"/>
      <c r="K208" s="683"/>
      <c r="L208" s="683"/>
      <c r="M208" s="683"/>
      <c r="N208" s="676"/>
      <c r="O208" s="676"/>
      <c r="P208" s="676"/>
      <c r="Q208" s="676"/>
      <c r="R208" s="822"/>
      <c r="S208" s="822"/>
      <c r="T208" s="822"/>
      <c r="U208" s="822"/>
      <c r="V208" s="676"/>
      <c r="Z208" s="667"/>
    </row>
    <row r="209" spans="1:26" x14ac:dyDescent="0.2">
      <c r="A209" s="675"/>
      <c r="B209" s="675"/>
      <c r="C209" s="675"/>
      <c r="D209" s="675"/>
      <c r="E209" s="675"/>
      <c r="F209" s="681"/>
      <c r="G209" s="682"/>
      <c r="H209" s="683"/>
      <c r="I209" s="684"/>
      <c r="J209" s="683"/>
      <c r="K209" s="683"/>
      <c r="L209" s="683"/>
      <c r="M209" s="683"/>
      <c r="N209" s="676"/>
      <c r="O209" s="676"/>
      <c r="P209" s="676"/>
      <c r="Q209" s="676"/>
      <c r="R209" s="822"/>
      <c r="S209" s="822"/>
      <c r="T209" s="822"/>
      <c r="U209" s="822"/>
      <c r="V209" s="676"/>
      <c r="Z209" s="667"/>
    </row>
    <row r="210" spans="1:26" x14ac:dyDescent="0.2">
      <c r="A210" s="675"/>
      <c r="B210" s="675"/>
      <c r="C210" s="675"/>
      <c r="D210" s="675"/>
      <c r="E210" s="675"/>
      <c r="F210" s="681"/>
      <c r="G210" s="682"/>
      <c r="H210" s="683"/>
      <c r="I210" s="684"/>
      <c r="J210" s="683"/>
      <c r="K210" s="683"/>
      <c r="L210" s="683"/>
      <c r="M210" s="683"/>
      <c r="N210" s="676"/>
      <c r="O210" s="676"/>
      <c r="P210" s="676"/>
      <c r="Q210" s="676"/>
      <c r="R210" s="822"/>
      <c r="S210" s="822"/>
      <c r="T210" s="822"/>
      <c r="U210" s="822"/>
      <c r="V210" s="676"/>
      <c r="Z210" s="667"/>
    </row>
    <row r="211" spans="1:26" x14ac:dyDescent="0.2">
      <c r="A211" s="675"/>
      <c r="B211" s="675"/>
      <c r="C211" s="675"/>
      <c r="D211" s="675"/>
      <c r="E211" s="675"/>
      <c r="F211" s="681"/>
      <c r="G211" s="682"/>
      <c r="H211" s="683"/>
      <c r="I211" s="684"/>
      <c r="J211" s="683"/>
      <c r="K211" s="683"/>
      <c r="L211" s="683"/>
      <c r="M211" s="683"/>
      <c r="N211" s="676"/>
      <c r="O211" s="676"/>
      <c r="P211" s="676"/>
      <c r="Q211" s="676"/>
      <c r="R211" s="822"/>
      <c r="S211" s="822"/>
      <c r="T211" s="822"/>
      <c r="U211" s="822"/>
      <c r="V211" s="676"/>
      <c r="Z211" s="667"/>
    </row>
    <row r="212" spans="1:26" x14ac:dyDescent="0.2">
      <c r="A212" s="675"/>
      <c r="B212" s="675"/>
      <c r="C212" s="675"/>
      <c r="D212" s="675"/>
      <c r="E212" s="675"/>
      <c r="F212" s="681"/>
      <c r="G212" s="682"/>
      <c r="H212" s="683"/>
      <c r="I212" s="684"/>
      <c r="J212" s="683"/>
      <c r="K212" s="683"/>
      <c r="L212" s="683"/>
      <c r="M212" s="683"/>
      <c r="N212" s="676"/>
      <c r="O212" s="676"/>
      <c r="P212" s="676"/>
      <c r="Q212" s="676"/>
      <c r="R212" s="822"/>
      <c r="S212" s="822"/>
      <c r="T212" s="822"/>
      <c r="U212" s="822"/>
      <c r="V212" s="676"/>
      <c r="Z212" s="667"/>
    </row>
    <row r="213" spans="1:26" x14ac:dyDescent="0.2">
      <c r="A213" s="675"/>
      <c r="B213" s="675"/>
      <c r="C213" s="675"/>
      <c r="D213" s="675"/>
      <c r="E213" s="675"/>
      <c r="F213" s="681"/>
      <c r="G213" s="682"/>
      <c r="H213" s="683"/>
      <c r="I213" s="684"/>
      <c r="J213" s="683"/>
      <c r="K213" s="683"/>
      <c r="L213" s="683"/>
      <c r="M213" s="683"/>
      <c r="N213" s="676"/>
      <c r="O213" s="676"/>
      <c r="P213" s="676"/>
      <c r="Q213" s="676"/>
      <c r="R213" s="822"/>
      <c r="S213" s="822"/>
      <c r="T213" s="822"/>
      <c r="U213" s="822"/>
      <c r="V213" s="676"/>
      <c r="Z213" s="667"/>
    </row>
    <row r="214" spans="1:26" x14ac:dyDescent="0.2">
      <c r="A214" s="675"/>
      <c r="B214" s="675"/>
      <c r="C214" s="675"/>
      <c r="D214" s="675"/>
      <c r="E214" s="675"/>
      <c r="F214" s="681"/>
      <c r="G214" s="682"/>
      <c r="H214" s="683"/>
      <c r="I214" s="684"/>
      <c r="J214" s="683"/>
      <c r="K214" s="683"/>
      <c r="L214" s="683"/>
      <c r="M214" s="683"/>
      <c r="N214" s="676"/>
      <c r="O214" s="676"/>
      <c r="P214" s="676"/>
      <c r="Q214" s="676"/>
      <c r="R214" s="822"/>
      <c r="S214" s="822"/>
      <c r="T214" s="822"/>
      <c r="U214" s="822"/>
      <c r="V214" s="676"/>
      <c r="Z214" s="667"/>
    </row>
    <row r="215" spans="1:26" x14ac:dyDescent="0.2">
      <c r="A215" s="675"/>
      <c r="B215" s="675"/>
      <c r="C215" s="675"/>
      <c r="D215" s="675"/>
      <c r="E215" s="675"/>
      <c r="F215" s="681"/>
      <c r="G215" s="682"/>
      <c r="H215" s="683"/>
      <c r="I215" s="684"/>
      <c r="J215" s="683"/>
      <c r="K215" s="683"/>
      <c r="L215" s="683"/>
      <c r="M215" s="683"/>
      <c r="N215" s="676"/>
      <c r="O215" s="676"/>
      <c r="P215" s="676"/>
      <c r="Q215" s="676"/>
      <c r="R215" s="822"/>
      <c r="S215" s="822"/>
      <c r="T215" s="822"/>
      <c r="U215" s="822"/>
      <c r="V215" s="676"/>
      <c r="Z215" s="667"/>
    </row>
    <row r="216" spans="1:26" x14ac:dyDescent="0.2">
      <c r="A216" s="675"/>
      <c r="B216" s="675"/>
      <c r="C216" s="675"/>
      <c r="D216" s="675"/>
      <c r="E216" s="675"/>
      <c r="F216" s="681"/>
      <c r="G216" s="682"/>
      <c r="H216" s="683"/>
      <c r="I216" s="684"/>
      <c r="J216" s="683"/>
      <c r="K216" s="683"/>
      <c r="L216" s="683"/>
      <c r="M216" s="683"/>
      <c r="N216" s="676"/>
      <c r="O216" s="676"/>
      <c r="P216" s="676"/>
      <c r="Q216" s="676"/>
      <c r="R216" s="822"/>
      <c r="S216" s="822"/>
      <c r="T216" s="822"/>
      <c r="U216" s="822"/>
      <c r="V216" s="676"/>
      <c r="Z216" s="667"/>
    </row>
    <row r="217" spans="1:26" x14ac:dyDescent="0.2">
      <c r="A217" s="675"/>
      <c r="B217" s="675"/>
      <c r="C217" s="675"/>
      <c r="D217" s="675"/>
      <c r="E217" s="675"/>
      <c r="F217" s="681"/>
      <c r="G217" s="682"/>
      <c r="H217" s="683"/>
      <c r="I217" s="684"/>
      <c r="J217" s="683"/>
      <c r="K217" s="683"/>
      <c r="L217" s="683"/>
      <c r="M217" s="683"/>
      <c r="N217" s="676"/>
      <c r="O217" s="676"/>
      <c r="P217" s="676"/>
      <c r="Q217" s="676"/>
      <c r="R217" s="822"/>
      <c r="S217" s="822"/>
      <c r="T217" s="822"/>
      <c r="U217" s="822"/>
      <c r="V217" s="676"/>
      <c r="Z217" s="667"/>
    </row>
    <row r="218" spans="1:26" x14ac:dyDescent="0.2">
      <c r="A218" s="675"/>
      <c r="B218" s="675"/>
      <c r="C218" s="675"/>
      <c r="D218" s="675"/>
      <c r="E218" s="675"/>
      <c r="F218" s="681"/>
      <c r="G218" s="682"/>
      <c r="H218" s="683"/>
      <c r="I218" s="684"/>
      <c r="J218" s="683"/>
      <c r="K218" s="683"/>
      <c r="L218" s="683"/>
      <c r="M218" s="683"/>
      <c r="N218" s="676"/>
      <c r="O218" s="676"/>
      <c r="P218" s="676"/>
      <c r="Q218" s="676"/>
      <c r="R218" s="822"/>
      <c r="S218" s="822"/>
      <c r="T218" s="822"/>
      <c r="U218" s="822"/>
      <c r="V218" s="676"/>
      <c r="Z218" s="667"/>
    </row>
    <row r="219" spans="1:26" x14ac:dyDescent="0.2">
      <c r="A219" s="675"/>
      <c r="B219" s="675"/>
      <c r="C219" s="675"/>
      <c r="D219" s="675"/>
      <c r="E219" s="675"/>
      <c r="F219" s="681"/>
      <c r="G219" s="682"/>
      <c r="H219" s="683"/>
      <c r="I219" s="684"/>
      <c r="J219" s="683"/>
      <c r="K219" s="683"/>
      <c r="L219" s="683"/>
      <c r="M219" s="683"/>
      <c r="N219" s="676"/>
      <c r="O219" s="676"/>
      <c r="P219" s="676"/>
      <c r="Q219" s="676"/>
      <c r="R219" s="822"/>
      <c r="S219" s="822"/>
      <c r="T219" s="822"/>
      <c r="U219" s="822"/>
      <c r="V219" s="676"/>
      <c r="Z219" s="667"/>
    </row>
    <row r="220" spans="1:26" x14ac:dyDescent="0.2">
      <c r="A220" s="675"/>
      <c r="B220" s="675"/>
      <c r="C220" s="675"/>
      <c r="D220" s="675"/>
      <c r="E220" s="675"/>
      <c r="F220" s="681"/>
      <c r="G220" s="682"/>
      <c r="H220" s="683"/>
      <c r="I220" s="684"/>
      <c r="J220" s="683"/>
      <c r="K220" s="683"/>
      <c r="L220" s="683"/>
      <c r="M220" s="683"/>
      <c r="N220" s="676"/>
      <c r="O220" s="676"/>
      <c r="P220" s="676"/>
      <c r="Q220" s="676"/>
      <c r="R220" s="822"/>
      <c r="S220" s="822"/>
      <c r="T220" s="822"/>
      <c r="U220" s="822"/>
      <c r="V220" s="676"/>
      <c r="Z220" s="667"/>
    </row>
    <row r="221" spans="1:26" x14ac:dyDescent="0.2">
      <c r="A221" s="675"/>
      <c r="B221" s="675"/>
      <c r="C221" s="675"/>
      <c r="D221" s="675"/>
      <c r="E221" s="675"/>
      <c r="F221" s="681"/>
      <c r="G221" s="682"/>
      <c r="H221" s="683"/>
      <c r="I221" s="684"/>
      <c r="J221" s="683"/>
      <c r="K221" s="683"/>
      <c r="L221" s="683"/>
      <c r="M221" s="683"/>
      <c r="N221" s="676"/>
      <c r="O221" s="676"/>
      <c r="P221" s="676"/>
      <c r="Q221" s="676"/>
      <c r="R221" s="822"/>
      <c r="S221" s="822"/>
      <c r="T221" s="822"/>
      <c r="U221" s="822"/>
      <c r="V221" s="676"/>
      <c r="Z221" s="667"/>
    </row>
    <row r="222" spans="1:26" x14ac:dyDescent="0.2">
      <c r="A222" s="675"/>
      <c r="B222" s="675"/>
      <c r="C222" s="675"/>
      <c r="D222" s="675"/>
      <c r="E222" s="675"/>
      <c r="F222" s="681"/>
      <c r="G222" s="682"/>
      <c r="H222" s="683"/>
      <c r="I222" s="684"/>
      <c r="J222" s="683"/>
      <c r="K222" s="683"/>
      <c r="L222" s="683"/>
      <c r="M222" s="683"/>
      <c r="N222" s="676"/>
      <c r="O222" s="676"/>
      <c r="P222" s="676"/>
      <c r="Q222" s="676"/>
      <c r="R222" s="822"/>
      <c r="S222" s="822"/>
      <c r="T222" s="822"/>
      <c r="U222" s="822"/>
      <c r="V222" s="676"/>
      <c r="Z222" s="667"/>
    </row>
    <row r="223" spans="1:26" x14ac:dyDescent="0.2">
      <c r="A223" s="675"/>
      <c r="B223" s="675"/>
      <c r="C223" s="675"/>
      <c r="D223" s="675"/>
      <c r="E223" s="675"/>
      <c r="F223" s="681"/>
      <c r="G223" s="682"/>
      <c r="H223" s="683"/>
      <c r="I223" s="684"/>
      <c r="J223" s="683"/>
      <c r="K223" s="683"/>
      <c r="L223" s="683"/>
      <c r="M223" s="683"/>
      <c r="N223" s="676"/>
      <c r="O223" s="676"/>
      <c r="P223" s="676"/>
      <c r="Q223" s="676"/>
      <c r="R223" s="822"/>
      <c r="S223" s="822"/>
      <c r="T223" s="822"/>
      <c r="U223" s="822"/>
      <c r="V223" s="676"/>
      <c r="Z223" s="667"/>
    </row>
    <row r="224" spans="1:26" x14ac:dyDescent="0.2">
      <c r="A224" s="675"/>
      <c r="B224" s="675"/>
      <c r="C224" s="675"/>
      <c r="D224" s="675"/>
      <c r="E224" s="675"/>
      <c r="F224" s="681"/>
      <c r="G224" s="682"/>
      <c r="H224" s="683"/>
      <c r="I224" s="684"/>
      <c r="J224" s="683"/>
      <c r="K224" s="683"/>
      <c r="L224" s="683"/>
      <c r="M224" s="683"/>
      <c r="N224" s="676"/>
      <c r="O224" s="676"/>
      <c r="P224" s="676"/>
      <c r="Q224" s="676"/>
      <c r="R224" s="822"/>
      <c r="S224" s="822"/>
      <c r="T224" s="822"/>
      <c r="U224" s="822"/>
      <c r="V224" s="676"/>
      <c r="Z224" s="667"/>
    </row>
    <row r="225" spans="1:26" x14ac:dyDescent="0.2">
      <c r="A225" s="675"/>
      <c r="B225" s="675"/>
      <c r="C225" s="675"/>
      <c r="D225" s="675"/>
      <c r="E225" s="675"/>
      <c r="F225" s="681"/>
      <c r="G225" s="682"/>
      <c r="H225" s="683"/>
      <c r="I225" s="684"/>
      <c r="J225" s="683"/>
      <c r="K225" s="683"/>
      <c r="L225" s="683"/>
      <c r="M225" s="683"/>
      <c r="N225" s="676"/>
      <c r="O225" s="676"/>
      <c r="P225" s="676"/>
      <c r="Q225" s="676"/>
      <c r="R225" s="822"/>
      <c r="S225" s="822"/>
      <c r="T225" s="822"/>
      <c r="U225" s="822"/>
      <c r="V225" s="676"/>
      <c r="Z225" s="667"/>
    </row>
    <row r="226" spans="1:26" x14ac:dyDescent="0.2">
      <c r="A226" s="675"/>
      <c r="B226" s="675"/>
      <c r="C226" s="675"/>
      <c r="D226" s="675"/>
      <c r="E226" s="675"/>
      <c r="F226" s="681"/>
      <c r="G226" s="682"/>
      <c r="H226" s="683"/>
      <c r="I226" s="684"/>
      <c r="J226" s="683"/>
      <c r="K226" s="683"/>
      <c r="L226" s="683"/>
      <c r="M226" s="683"/>
      <c r="N226" s="676"/>
      <c r="O226" s="676"/>
      <c r="P226" s="676"/>
      <c r="Q226" s="676"/>
      <c r="R226" s="822"/>
      <c r="S226" s="822"/>
      <c r="T226" s="822"/>
      <c r="U226" s="822"/>
      <c r="V226" s="676"/>
      <c r="Z226" s="667"/>
    </row>
    <row r="227" spans="1:26" x14ac:dyDescent="0.2">
      <c r="A227" s="675"/>
      <c r="B227" s="675"/>
      <c r="C227" s="675"/>
      <c r="D227" s="675"/>
      <c r="E227" s="675"/>
      <c r="F227" s="681"/>
      <c r="G227" s="682"/>
      <c r="H227" s="683"/>
      <c r="I227" s="684"/>
      <c r="J227" s="683"/>
      <c r="K227" s="683"/>
      <c r="L227" s="683"/>
      <c r="M227" s="683"/>
      <c r="N227" s="676"/>
      <c r="O227" s="676"/>
      <c r="P227" s="676"/>
      <c r="Q227" s="676"/>
      <c r="R227" s="822"/>
      <c r="S227" s="822"/>
      <c r="T227" s="822"/>
      <c r="U227" s="822"/>
      <c r="V227" s="676"/>
      <c r="Z227" s="667"/>
    </row>
    <row r="228" spans="1:26" x14ac:dyDescent="0.2">
      <c r="A228" s="675"/>
      <c r="B228" s="675"/>
      <c r="C228" s="675"/>
      <c r="D228" s="675"/>
      <c r="E228" s="675"/>
      <c r="F228" s="681"/>
      <c r="G228" s="682"/>
      <c r="H228" s="683"/>
      <c r="I228" s="684"/>
      <c r="J228" s="683"/>
      <c r="K228" s="683"/>
      <c r="L228" s="683"/>
      <c r="M228" s="683"/>
      <c r="N228" s="676"/>
      <c r="O228" s="676"/>
      <c r="P228" s="676"/>
      <c r="Q228" s="676"/>
      <c r="R228" s="822"/>
      <c r="S228" s="822"/>
      <c r="T228" s="822"/>
      <c r="U228" s="822"/>
      <c r="V228" s="676"/>
      <c r="Z228" s="667"/>
    </row>
    <row r="229" spans="1:26" x14ac:dyDescent="0.2">
      <c r="A229" s="675"/>
      <c r="B229" s="675"/>
      <c r="C229" s="675"/>
      <c r="D229" s="675"/>
      <c r="E229" s="675"/>
      <c r="F229" s="681"/>
      <c r="G229" s="682"/>
      <c r="H229" s="683"/>
      <c r="I229" s="684"/>
      <c r="J229" s="683"/>
      <c r="K229" s="683"/>
      <c r="L229" s="683"/>
      <c r="M229" s="683"/>
      <c r="N229" s="676"/>
      <c r="O229" s="676"/>
      <c r="P229" s="676"/>
      <c r="Q229" s="676"/>
      <c r="R229" s="822"/>
      <c r="S229" s="822"/>
      <c r="T229" s="822"/>
      <c r="U229" s="822"/>
      <c r="V229" s="676"/>
      <c r="Z229" s="667"/>
    </row>
    <row r="230" spans="1:26" x14ac:dyDescent="0.2">
      <c r="A230" s="675"/>
      <c r="B230" s="675"/>
      <c r="C230" s="675"/>
      <c r="D230" s="675"/>
      <c r="E230" s="675"/>
      <c r="F230" s="681"/>
      <c r="G230" s="682"/>
      <c r="H230" s="683"/>
      <c r="I230" s="684"/>
      <c r="J230" s="683"/>
      <c r="K230" s="683"/>
      <c r="L230" s="683"/>
      <c r="M230" s="683"/>
      <c r="N230" s="676"/>
      <c r="O230" s="676"/>
      <c r="P230" s="676"/>
      <c r="Q230" s="676"/>
      <c r="R230" s="822"/>
      <c r="S230" s="822"/>
      <c r="T230" s="822"/>
      <c r="U230" s="822"/>
      <c r="V230" s="676"/>
      <c r="Z230" s="667"/>
    </row>
    <row r="231" spans="1:26" x14ac:dyDescent="0.2">
      <c r="A231" s="675"/>
      <c r="B231" s="675"/>
      <c r="C231" s="675"/>
      <c r="D231" s="675"/>
      <c r="E231" s="675"/>
      <c r="F231" s="681"/>
      <c r="G231" s="682"/>
      <c r="H231" s="683"/>
      <c r="I231" s="684"/>
      <c r="J231" s="683"/>
      <c r="K231" s="683"/>
      <c r="L231" s="683"/>
      <c r="M231" s="683"/>
      <c r="N231" s="676"/>
      <c r="O231" s="676"/>
      <c r="P231" s="676"/>
      <c r="Q231" s="676"/>
      <c r="R231" s="822"/>
      <c r="S231" s="822"/>
      <c r="T231" s="822"/>
      <c r="U231" s="822"/>
      <c r="V231" s="676"/>
      <c r="Z231" s="667"/>
    </row>
    <row r="232" spans="1:26" x14ac:dyDescent="0.2">
      <c r="A232" s="675"/>
      <c r="B232" s="675"/>
      <c r="C232" s="675"/>
      <c r="D232" s="675"/>
      <c r="E232" s="675"/>
      <c r="F232" s="681"/>
      <c r="G232" s="682"/>
      <c r="H232" s="683"/>
      <c r="I232" s="684"/>
      <c r="J232" s="683"/>
      <c r="K232" s="683"/>
      <c r="L232" s="683"/>
      <c r="M232" s="683"/>
      <c r="N232" s="676"/>
      <c r="O232" s="676"/>
      <c r="P232" s="676"/>
      <c r="Q232" s="676"/>
      <c r="R232" s="822"/>
      <c r="S232" s="822"/>
      <c r="T232" s="822"/>
      <c r="U232" s="822"/>
      <c r="V232" s="676"/>
      <c r="Z232" s="667"/>
    </row>
    <row r="233" spans="1:26" x14ac:dyDescent="0.2">
      <c r="A233" s="675"/>
      <c r="B233" s="675"/>
      <c r="C233" s="675"/>
      <c r="D233" s="675"/>
      <c r="E233" s="675"/>
      <c r="F233" s="681"/>
      <c r="G233" s="682"/>
      <c r="H233" s="683"/>
      <c r="I233" s="684"/>
      <c r="J233" s="683"/>
      <c r="K233" s="683"/>
      <c r="L233" s="683"/>
      <c r="M233" s="683"/>
      <c r="N233" s="676"/>
      <c r="O233" s="676"/>
      <c r="P233" s="676"/>
      <c r="Q233" s="676"/>
      <c r="R233" s="822"/>
      <c r="S233" s="822"/>
      <c r="T233" s="822"/>
      <c r="U233" s="822"/>
      <c r="V233" s="676"/>
      <c r="Z233" s="667"/>
    </row>
    <row r="234" spans="1:26" x14ac:dyDescent="0.2">
      <c r="A234" s="675"/>
      <c r="B234" s="675"/>
      <c r="C234" s="675"/>
      <c r="D234" s="675"/>
      <c r="E234" s="675"/>
      <c r="F234" s="681"/>
      <c r="G234" s="682"/>
      <c r="H234" s="683"/>
      <c r="I234" s="684"/>
      <c r="J234" s="683"/>
      <c r="K234" s="683"/>
      <c r="L234" s="683"/>
      <c r="M234" s="683"/>
      <c r="N234" s="676"/>
      <c r="O234" s="676"/>
      <c r="P234" s="676"/>
      <c r="Q234" s="676"/>
      <c r="R234" s="822"/>
      <c r="S234" s="822"/>
      <c r="T234" s="822"/>
      <c r="U234" s="822"/>
      <c r="V234" s="676"/>
      <c r="Z234" s="667"/>
    </row>
    <row r="235" spans="1:26" x14ac:dyDescent="0.2">
      <c r="A235" s="675"/>
      <c r="B235" s="675"/>
      <c r="C235" s="675"/>
      <c r="D235" s="675"/>
      <c r="E235" s="675"/>
      <c r="F235" s="681"/>
      <c r="G235" s="682"/>
      <c r="H235" s="683"/>
      <c r="I235" s="684"/>
      <c r="J235" s="683"/>
      <c r="K235" s="683"/>
      <c r="L235" s="683"/>
      <c r="M235" s="683"/>
      <c r="N235" s="676"/>
      <c r="O235" s="676"/>
      <c r="P235" s="676"/>
      <c r="Q235" s="676"/>
      <c r="R235" s="822"/>
      <c r="S235" s="822"/>
      <c r="T235" s="822"/>
      <c r="U235" s="822"/>
      <c r="V235" s="676"/>
      <c r="Z235" s="667"/>
    </row>
    <row r="236" spans="1:26" x14ac:dyDescent="0.2">
      <c r="A236" s="675"/>
      <c r="B236" s="675"/>
      <c r="C236" s="675"/>
      <c r="D236" s="675"/>
      <c r="E236" s="675"/>
      <c r="F236" s="681"/>
      <c r="G236" s="682"/>
      <c r="H236" s="683"/>
      <c r="I236" s="684"/>
      <c r="J236" s="683"/>
      <c r="K236" s="683"/>
      <c r="L236" s="683"/>
      <c r="M236" s="683"/>
      <c r="N236" s="676"/>
      <c r="O236" s="676"/>
      <c r="P236" s="676"/>
      <c r="Q236" s="676"/>
      <c r="R236" s="822"/>
      <c r="S236" s="822"/>
      <c r="T236" s="822"/>
      <c r="U236" s="822"/>
      <c r="V236" s="676"/>
      <c r="Z236" s="667"/>
    </row>
    <row r="237" spans="1:26" x14ac:dyDescent="0.2">
      <c r="A237" s="675"/>
      <c r="B237" s="675"/>
      <c r="C237" s="675"/>
      <c r="D237" s="675"/>
      <c r="E237" s="675"/>
      <c r="F237" s="681"/>
      <c r="G237" s="682"/>
      <c r="H237" s="683"/>
      <c r="I237" s="684"/>
      <c r="J237" s="683"/>
      <c r="K237" s="683"/>
      <c r="L237" s="683"/>
      <c r="M237" s="683"/>
      <c r="N237" s="676"/>
      <c r="O237" s="676"/>
      <c r="P237" s="676"/>
      <c r="Q237" s="676"/>
      <c r="R237" s="822"/>
      <c r="S237" s="822"/>
      <c r="T237" s="822"/>
      <c r="U237" s="822"/>
      <c r="V237" s="676"/>
      <c r="Z237" s="667"/>
    </row>
    <row r="238" spans="1:26" x14ac:dyDescent="0.2">
      <c r="A238" s="675"/>
      <c r="B238" s="675"/>
      <c r="C238" s="675"/>
      <c r="D238" s="675"/>
      <c r="E238" s="675"/>
      <c r="F238" s="681"/>
      <c r="G238" s="682"/>
      <c r="H238" s="683"/>
      <c r="I238" s="684"/>
      <c r="J238" s="683"/>
      <c r="K238" s="683"/>
      <c r="L238" s="683"/>
      <c r="M238" s="683"/>
      <c r="N238" s="676"/>
      <c r="O238" s="676"/>
      <c r="P238" s="676"/>
      <c r="Q238" s="676"/>
      <c r="R238" s="822"/>
      <c r="S238" s="822"/>
      <c r="T238" s="822"/>
      <c r="U238" s="822"/>
      <c r="V238" s="676"/>
      <c r="Z238" s="667"/>
    </row>
    <row r="239" spans="1:26" x14ac:dyDescent="0.2">
      <c r="A239" s="675"/>
      <c r="B239" s="675"/>
      <c r="C239" s="675"/>
      <c r="D239" s="675"/>
      <c r="E239" s="675"/>
      <c r="F239" s="681"/>
      <c r="G239" s="682"/>
      <c r="H239" s="683"/>
      <c r="I239" s="684"/>
      <c r="J239" s="683"/>
      <c r="K239" s="683"/>
      <c r="L239" s="683"/>
      <c r="M239" s="683"/>
      <c r="N239" s="676"/>
      <c r="O239" s="676"/>
      <c r="P239" s="676"/>
      <c r="Q239" s="676"/>
      <c r="R239" s="822"/>
      <c r="S239" s="822"/>
      <c r="T239" s="822"/>
      <c r="U239" s="822"/>
      <c r="V239" s="676"/>
      <c r="Z239" s="667"/>
    </row>
    <row r="240" spans="1:26" x14ac:dyDescent="0.2">
      <c r="A240" s="675"/>
      <c r="B240" s="675"/>
      <c r="C240" s="675"/>
      <c r="D240" s="675"/>
      <c r="E240" s="675"/>
      <c r="F240" s="681"/>
      <c r="G240" s="682"/>
      <c r="H240" s="683"/>
      <c r="I240" s="684"/>
      <c r="J240" s="683"/>
      <c r="K240" s="683"/>
      <c r="L240" s="683"/>
      <c r="M240" s="683"/>
      <c r="N240" s="676"/>
      <c r="O240" s="676"/>
      <c r="P240" s="676"/>
      <c r="Q240" s="676"/>
      <c r="R240" s="822"/>
      <c r="S240" s="822"/>
      <c r="T240" s="822"/>
      <c r="U240" s="822"/>
      <c r="V240" s="676"/>
      <c r="Z240" s="667"/>
    </row>
    <row r="241" spans="1:26" x14ac:dyDescent="0.2">
      <c r="A241" s="675"/>
      <c r="B241" s="675"/>
      <c r="C241" s="675"/>
      <c r="D241" s="675"/>
      <c r="E241" s="675"/>
      <c r="F241" s="681"/>
      <c r="G241" s="682"/>
      <c r="H241" s="683"/>
      <c r="I241" s="684"/>
      <c r="J241" s="683"/>
      <c r="K241" s="683"/>
      <c r="L241" s="683"/>
      <c r="M241" s="683"/>
      <c r="N241" s="676"/>
      <c r="O241" s="676"/>
      <c r="P241" s="676"/>
      <c r="Q241" s="676"/>
      <c r="R241" s="822"/>
      <c r="S241" s="822"/>
      <c r="T241" s="822"/>
      <c r="U241" s="822"/>
      <c r="V241" s="676"/>
      <c r="Z241" s="667"/>
    </row>
    <row r="242" spans="1:26" x14ac:dyDescent="0.2">
      <c r="A242" s="675"/>
      <c r="B242" s="675"/>
      <c r="C242" s="675"/>
      <c r="D242" s="675"/>
      <c r="E242" s="675"/>
      <c r="F242" s="681"/>
      <c r="G242" s="682"/>
      <c r="H242" s="683"/>
      <c r="I242" s="684"/>
      <c r="J242" s="683"/>
      <c r="K242" s="683"/>
      <c r="L242" s="683"/>
      <c r="M242" s="683"/>
      <c r="N242" s="676"/>
      <c r="O242" s="676"/>
      <c r="P242" s="676"/>
      <c r="Q242" s="676"/>
      <c r="R242" s="822"/>
      <c r="S242" s="822"/>
      <c r="T242" s="822"/>
      <c r="U242" s="822"/>
      <c r="V242" s="676"/>
      <c r="Z242" s="667"/>
    </row>
    <row r="243" spans="1:26" x14ac:dyDescent="0.2">
      <c r="A243" s="675"/>
      <c r="B243" s="675"/>
      <c r="C243" s="675"/>
      <c r="D243" s="675"/>
      <c r="E243" s="675"/>
      <c r="F243" s="681"/>
      <c r="G243" s="682"/>
      <c r="H243" s="683"/>
      <c r="I243" s="684"/>
      <c r="J243" s="683"/>
      <c r="K243" s="683"/>
      <c r="L243" s="683"/>
      <c r="M243" s="683"/>
      <c r="N243" s="676"/>
      <c r="O243" s="676"/>
      <c r="P243" s="676"/>
      <c r="Q243" s="676"/>
      <c r="R243" s="822"/>
      <c r="S243" s="822"/>
      <c r="T243" s="822"/>
      <c r="U243" s="822"/>
      <c r="V243" s="676"/>
      <c r="Z243" s="667"/>
    </row>
    <row r="244" spans="1:26" x14ac:dyDescent="0.2">
      <c r="A244" s="675"/>
      <c r="B244" s="675"/>
      <c r="C244" s="675"/>
      <c r="D244" s="675"/>
      <c r="E244" s="675"/>
      <c r="F244" s="681"/>
      <c r="G244" s="682"/>
      <c r="H244" s="683"/>
      <c r="I244" s="684"/>
      <c r="J244" s="683"/>
      <c r="K244" s="683"/>
      <c r="L244" s="683"/>
      <c r="M244" s="683"/>
      <c r="N244" s="676"/>
      <c r="O244" s="676"/>
      <c r="P244" s="676"/>
      <c r="Q244" s="676"/>
      <c r="R244" s="822"/>
      <c r="S244" s="822"/>
      <c r="T244" s="822"/>
      <c r="U244" s="822"/>
      <c r="V244" s="676"/>
      <c r="Z244" s="667"/>
    </row>
    <row r="245" spans="1:26" x14ac:dyDescent="0.2">
      <c r="A245" s="675"/>
      <c r="B245" s="675"/>
      <c r="C245" s="675"/>
      <c r="D245" s="675"/>
      <c r="E245" s="675"/>
      <c r="F245" s="681"/>
      <c r="G245" s="682"/>
      <c r="H245" s="683"/>
      <c r="I245" s="684"/>
      <c r="J245" s="683"/>
      <c r="K245" s="683"/>
      <c r="L245" s="683"/>
      <c r="M245" s="683"/>
      <c r="N245" s="676"/>
      <c r="O245" s="676"/>
      <c r="P245" s="676"/>
      <c r="Q245" s="676"/>
      <c r="R245" s="822"/>
      <c r="S245" s="822"/>
      <c r="T245" s="822"/>
      <c r="U245" s="822"/>
      <c r="V245" s="676"/>
      <c r="Z245" s="667"/>
    </row>
    <row r="246" spans="1:26" x14ac:dyDescent="0.2">
      <c r="A246" s="675"/>
      <c r="B246" s="675"/>
      <c r="C246" s="675"/>
      <c r="D246" s="675"/>
      <c r="E246" s="675"/>
      <c r="F246" s="681"/>
      <c r="G246" s="682"/>
      <c r="H246" s="683"/>
      <c r="I246" s="684"/>
      <c r="J246" s="683"/>
      <c r="K246" s="683"/>
      <c r="L246" s="683"/>
      <c r="M246" s="683"/>
      <c r="N246" s="676"/>
      <c r="O246" s="676"/>
      <c r="P246" s="676"/>
      <c r="Q246" s="676"/>
      <c r="R246" s="822"/>
      <c r="S246" s="822"/>
      <c r="T246" s="822"/>
      <c r="U246" s="822"/>
      <c r="V246" s="676"/>
      <c r="Z246" s="667"/>
    </row>
    <row r="247" spans="1:26" x14ac:dyDescent="0.2">
      <c r="A247" s="675"/>
      <c r="B247" s="675"/>
      <c r="C247" s="675"/>
      <c r="D247" s="675"/>
      <c r="E247" s="675"/>
      <c r="F247" s="681"/>
      <c r="G247" s="682"/>
      <c r="H247" s="683"/>
      <c r="I247" s="684"/>
      <c r="J247" s="683"/>
      <c r="K247" s="683"/>
      <c r="L247" s="683"/>
      <c r="M247" s="683"/>
      <c r="N247" s="676"/>
      <c r="O247" s="676"/>
      <c r="P247" s="676"/>
      <c r="Q247" s="676"/>
      <c r="R247" s="822"/>
      <c r="S247" s="822"/>
      <c r="T247" s="822"/>
      <c r="U247" s="822"/>
      <c r="V247" s="676"/>
      <c r="Z247" s="667"/>
    </row>
    <row r="248" spans="1:26" x14ac:dyDescent="0.2">
      <c r="A248" s="675"/>
      <c r="B248" s="675"/>
      <c r="C248" s="675"/>
      <c r="D248" s="675"/>
      <c r="E248" s="675"/>
      <c r="F248" s="681"/>
      <c r="G248" s="682"/>
      <c r="H248" s="683"/>
      <c r="I248" s="684"/>
      <c r="J248" s="683"/>
      <c r="K248" s="683"/>
      <c r="L248" s="683"/>
      <c r="M248" s="683"/>
      <c r="N248" s="676"/>
      <c r="O248" s="676"/>
      <c r="P248" s="676"/>
      <c r="Q248" s="676"/>
      <c r="R248" s="822"/>
      <c r="S248" s="822"/>
      <c r="T248" s="822"/>
      <c r="U248" s="822"/>
      <c r="V248" s="676"/>
      <c r="Z248" s="667"/>
    </row>
    <row r="249" spans="1:26" x14ac:dyDescent="0.2">
      <c r="A249" s="675"/>
      <c r="B249" s="675"/>
      <c r="C249" s="675"/>
      <c r="D249" s="675"/>
      <c r="E249" s="675"/>
      <c r="F249" s="681"/>
      <c r="G249" s="682"/>
      <c r="H249" s="683"/>
      <c r="I249" s="684"/>
      <c r="J249" s="683"/>
      <c r="K249" s="683"/>
      <c r="L249" s="683"/>
      <c r="M249" s="683"/>
      <c r="N249" s="676"/>
      <c r="O249" s="676"/>
      <c r="P249" s="676"/>
      <c r="Q249" s="676"/>
      <c r="R249" s="822"/>
      <c r="S249" s="822"/>
      <c r="T249" s="822"/>
      <c r="U249" s="822"/>
      <c r="V249" s="676"/>
      <c r="Z249" s="667"/>
    </row>
    <row r="250" spans="1:26" x14ac:dyDescent="0.2">
      <c r="A250" s="675"/>
      <c r="B250" s="675"/>
      <c r="C250" s="675"/>
      <c r="D250" s="675"/>
      <c r="E250" s="675"/>
      <c r="F250" s="681"/>
      <c r="G250" s="682"/>
      <c r="H250" s="683"/>
      <c r="I250" s="684"/>
      <c r="J250" s="683"/>
      <c r="K250" s="683"/>
      <c r="L250" s="683"/>
      <c r="M250" s="683"/>
      <c r="N250" s="676"/>
      <c r="O250" s="676"/>
      <c r="P250" s="676"/>
      <c r="Q250" s="676"/>
      <c r="R250" s="822"/>
      <c r="S250" s="822"/>
      <c r="T250" s="822"/>
      <c r="U250" s="822"/>
      <c r="V250" s="676"/>
      <c r="Z250" s="667"/>
    </row>
    <row r="251" spans="1:26" x14ac:dyDescent="0.2">
      <c r="A251" s="675"/>
      <c r="B251" s="675"/>
      <c r="C251" s="675"/>
      <c r="D251" s="675"/>
      <c r="E251" s="675"/>
      <c r="F251" s="681"/>
      <c r="G251" s="682"/>
      <c r="H251" s="683"/>
      <c r="I251" s="684"/>
      <c r="J251" s="683"/>
      <c r="K251" s="683"/>
      <c r="L251" s="683"/>
      <c r="M251" s="683"/>
      <c r="N251" s="676"/>
      <c r="O251" s="676"/>
      <c r="P251" s="676"/>
      <c r="Q251" s="676"/>
      <c r="R251" s="822"/>
      <c r="S251" s="822"/>
      <c r="T251" s="822"/>
      <c r="U251" s="822"/>
      <c r="V251" s="676"/>
      <c r="Z251" s="667"/>
    </row>
    <row r="252" spans="1:26" x14ac:dyDescent="0.2">
      <c r="A252" s="675"/>
      <c r="B252" s="675"/>
      <c r="C252" s="675"/>
      <c r="D252" s="675"/>
      <c r="E252" s="675"/>
      <c r="F252" s="681"/>
      <c r="G252" s="682"/>
      <c r="H252" s="683"/>
      <c r="I252" s="684"/>
      <c r="J252" s="683"/>
      <c r="K252" s="683"/>
      <c r="L252" s="683"/>
      <c r="M252" s="683"/>
      <c r="N252" s="676"/>
      <c r="O252" s="676"/>
      <c r="P252" s="676"/>
      <c r="Q252" s="676"/>
      <c r="R252" s="822"/>
      <c r="S252" s="822"/>
      <c r="T252" s="822"/>
      <c r="U252" s="822"/>
      <c r="V252" s="676"/>
      <c r="Z252" s="667"/>
    </row>
    <row r="253" spans="1:26" x14ac:dyDescent="0.2">
      <c r="A253" s="675"/>
      <c r="B253" s="675"/>
      <c r="C253" s="675"/>
      <c r="D253" s="675"/>
      <c r="E253" s="675"/>
      <c r="F253" s="681"/>
      <c r="G253" s="682"/>
      <c r="H253" s="683"/>
      <c r="I253" s="684"/>
      <c r="J253" s="683"/>
      <c r="K253" s="683"/>
      <c r="L253" s="683"/>
      <c r="M253" s="683"/>
      <c r="N253" s="676"/>
      <c r="O253" s="676"/>
      <c r="P253" s="676"/>
      <c r="Q253" s="676"/>
      <c r="R253" s="822"/>
      <c r="S253" s="822"/>
      <c r="T253" s="822"/>
      <c r="U253" s="822"/>
      <c r="V253" s="676"/>
      <c r="Z253" s="667"/>
    </row>
    <row r="254" spans="1:26" x14ac:dyDescent="0.2">
      <c r="A254" s="675"/>
      <c r="B254" s="675"/>
      <c r="C254" s="675"/>
      <c r="D254" s="675"/>
      <c r="E254" s="675"/>
      <c r="F254" s="681"/>
      <c r="G254" s="682"/>
      <c r="H254" s="683"/>
      <c r="I254" s="684"/>
      <c r="J254" s="683"/>
      <c r="K254" s="683"/>
      <c r="L254" s="683"/>
      <c r="M254" s="683"/>
      <c r="N254" s="676"/>
      <c r="O254" s="676"/>
      <c r="P254" s="676"/>
      <c r="Q254" s="676"/>
      <c r="R254" s="822"/>
      <c r="S254" s="822"/>
      <c r="T254" s="822"/>
      <c r="U254" s="822"/>
      <c r="V254" s="676"/>
      <c r="Z254" s="667"/>
    </row>
    <row r="255" spans="1:26" x14ac:dyDescent="0.2">
      <c r="A255" s="675"/>
      <c r="B255" s="675"/>
      <c r="C255" s="675"/>
      <c r="D255" s="675"/>
      <c r="E255" s="675"/>
      <c r="F255" s="681"/>
      <c r="G255" s="682"/>
      <c r="H255" s="683"/>
      <c r="I255" s="684"/>
      <c r="J255" s="683"/>
      <c r="K255" s="683"/>
      <c r="L255" s="683"/>
      <c r="M255" s="683"/>
      <c r="N255" s="676"/>
      <c r="O255" s="676"/>
      <c r="P255" s="676"/>
      <c r="Q255" s="676"/>
      <c r="R255" s="822"/>
      <c r="S255" s="822"/>
      <c r="T255" s="822"/>
      <c r="U255" s="822"/>
      <c r="V255" s="676"/>
      <c r="Z255" s="667"/>
    </row>
    <row r="256" spans="1:26" x14ac:dyDescent="0.2">
      <c r="A256" s="675"/>
      <c r="B256" s="675"/>
      <c r="C256" s="675"/>
      <c r="D256" s="675"/>
      <c r="E256" s="675"/>
      <c r="F256" s="681"/>
      <c r="G256" s="682"/>
      <c r="H256" s="683"/>
      <c r="I256" s="684"/>
      <c r="J256" s="683"/>
      <c r="K256" s="683"/>
      <c r="L256" s="683"/>
      <c r="M256" s="683"/>
      <c r="N256" s="676"/>
      <c r="O256" s="676"/>
      <c r="P256" s="676"/>
      <c r="Q256" s="676"/>
      <c r="R256" s="822"/>
      <c r="S256" s="822"/>
      <c r="T256" s="822"/>
      <c r="U256" s="822"/>
      <c r="V256" s="676"/>
      <c r="Z256" s="667"/>
    </row>
    <row r="257" spans="1:26" x14ac:dyDescent="0.2">
      <c r="A257" s="675"/>
      <c r="B257" s="675"/>
      <c r="C257" s="675"/>
      <c r="D257" s="675"/>
      <c r="E257" s="675"/>
      <c r="F257" s="681"/>
      <c r="G257" s="682"/>
      <c r="H257" s="683"/>
      <c r="I257" s="684"/>
      <c r="J257" s="683"/>
      <c r="K257" s="683"/>
      <c r="L257" s="683"/>
      <c r="M257" s="683"/>
      <c r="N257" s="676"/>
      <c r="O257" s="676"/>
      <c r="P257" s="676"/>
      <c r="Q257" s="676"/>
      <c r="R257" s="822"/>
      <c r="S257" s="822"/>
      <c r="T257" s="822"/>
      <c r="U257" s="822"/>
      <c r="V257" s="676"/>
      <c r="Z257" s="667"/>
    </row>
    <row r="258" spans="1:26" x14ac:dyDescent="0.2">
      <c r="A258" s="675"/>
      <c r="B258" s="675"/>
      <c r="C258" s="675"/>
      <c r="D258" s="675"/>
      <c r="E258" s="675"/>
      <c r="F258" s="681"/>
      <c r="G258" s="682"/>
      <c r="H258" s="683"/>
      <c r="I258" s="684"/>
      <c r="J258" s="683"/>
      <c r="K258" s="683"/>
      <c r="L258" s="683"/>
      <c r="M258" s="683"/>
      <c r="N258" s="676"/>
      <c r="O258" s="676"/>
      <c r="P258" s="676"/>
      <c r="Q258" s="676"/>
      <c r="R258" s="822"/>
      <c r="S258" s="822"/>
      <c r="T258" s="822"/>
      <c r="U258" s="822"/>
      <c r="V258" s="676"/>
      <c r="Z258" s="667"/>
    </row>
    <row r="259" spans="1:26" x14ac:dyDescent="0.2">
      <c r="A259" s="675"/>
      <c r="B259" s="675"/>
      <c r="C259" s="675"/>
      <c r="D259" s="675"/>
      <c r="E259" s="675"/>
      <c r="F259" s="681"/>
      <c r="G259" s="682"/>
      <c r="H259" s="683"/>
      <c r="I259" s="684"/>
      <c r="J259" s="683"/>
      <c r="K259" s="683"/>
      <c r="L259" s="683"/>
      <c r="M259" s="683"/>
      <c r="N259" s="676"/>
      <c r="O259" s="676"/>
      <c r="P259" s="676"/>
      <c r="Q259" s="676"/>
      <c r="R259" s="822"/>
      <c r="S259" s="822"/>
      <c r="T259" s="822"/>
      <c r="U259" s="822"/>
      <c r="V259" s="676"/>
      <c r="Z259" s="667"/>
    </row>
    <row r="260" spans="1:26" x14ac:dyDescent="0.2">
      <c r="A260" s="675"/>
      <c r="B260" s="675"/>
      <c r="C260" s="675"/>
      <c r="D260" s="675"/>
      <c r="E260" s="675"/>
      <c r="F260" s="681"/>
      <c r="G260" s="682"/>
      <c r="H260" s="683"/>
      <c r="I260" s="684"/>
      <c r="J260" s="683"/>
      <c r="K260" s="683"/>
      <c r="L260" s="683"/>
      <c r="M260" s="683"/>
      <c r="N260" s="676"/>
      <c r="O260" s="676"/>
      <c r="P260" s="676"/>
      <c r="Q260" s="676"/>
      <c r="R260" s="822"/>
      <c r="S260" s="822"/>
      <c r="T260" s="822"/>
      <c r="U260" s="822"/>
      <c r="V260" s="676"/>
      <c r="Z260" s="667"/>
    </row>
    <row r="261" spans="1:26" x14ac:dyDescent="0.2">
      <c r="A261" s="675"/>
      <c r="B261" s="675"/>
      <c r="C261" s="675"/>
      <c r="D261" s="675"/>
      <c r="E261" s="675"/>
      <c r="F261" s="681"/>
      <c r="G261" s="682"/>
      <c r="H261" s="683"/>
      <c r="I261" s="684"/>
      <c r="J261" s="683"/>
      <c r="K261" s="683"/>
      <c r="L261" s="683"/>
      <c r="M261" s="683"/>
      <c r="N261" s="676"/>
      <c r="O261" s="676"/>
      <c r="P261" s="676"/>
      <c r="Q261" s="676"/>
      <c r="R261" s="822"/>
      <c r="S261" s="822"/>
      <c r="T261" s="822"/>
      <c r="U261" s="822"/>
      <c r="V261" s="676"/>
      <c r="Z261" s="667"/>
    </row>
    <row r="262" spans="1:26" x14ac:dyDescent="0.2">
      <c r="A262" s="675"/>
      <c r="B262" s="675"/>
      <c r="C262" s="675"/>
      <c r="D262" s="675"/>
      <c r="E262" s="675"/>
      <c r="F262" s="681"/>
      <c r="G262" s="682"/>
      <c r="H262" s="683"/>
      <c r="I262" s="684"/>
      <c r="J262" s="683"/>
      <c r="K262" s="683"/>
      <c r="L262" s="683"/>
      <c r="M262" s="683"/>
      <c r="N262" s="676"/>
      <c r="O262" s="676"/>
      <c r="P262" s="676"/>
      <c r="Q262" s="676"/>
      <c r="R262" s="822"/>
      <c r="S262" s="822"/>
      <c r="T262" s="822"/>
      <c r="U262" s="822"/>
      <c r="V262" s="676"/>
      <c r="Z262" s="667"/>
    </row>
    <row r="263" spans="1:26" x14ac:dyDescent="0.2">
      <c r="A263" s="675"/>
      <c r="B263" s="675"/>
      <c r="C263" s="675"/>
      <c r="D263" s="675"/>
      <c r="E263" s="675"/>
      <c r="F263" s="681"/>
      <c r="G263" s="682"/>
      <c r="H263" s="683"/>
      <c r="I263" s="684"/>
      <c r="J263" s="683"/>
      <c r="K263" s="683"/>
      <c r="L263" s="683"/>
      <c r="M263" s="683"/>
      <c r="N263" s="676"/>
      <c r="O263" s="676"/>
      <c r="P263" s="676"/>
      <c r="Q263" s="676"/>
      <c r="R263" s="822"/>
      <c r="S263" s="822"/>
      <c r="T263" s="822"/>
      <c r="U263" s="822"/>
      <c r="V263" s="676"/>
      <c r="Z263" s="667"/>
    </row>
    <row r="264" spans="1:26" x14ac:dyDescent="0.2">
      <c r="A264" s="675"/>
      <c r="B264" s="675"/>
      <c r="C264" s="675"/>
      <c r="D264" s="675"/>
      <c r="E264" s="675"/>
      <c r="F264" s="681"/>
      <c r="G264" s="682"/>
      <c r="H264" s="683"/>
      <c r="I264" s="684"/>
      <c r="J264" s="683"/>
      <c r="K264" s="683"/>
      <c r="L264" s="683"/>
      <c r="M264" s="683"/>
      <c r="N264" s="676"/>
      <c r="O264" s="676"/>
      <c r="P264" s="676"/>
      <c r="Q264" s="676"/>
      <c r="R264" s="822"/>
      <c r="S264" s="822"/>
      <c r="T264" s="822"/>
      <c r="U264" s="822"/>
      <c r="V264" s="676"/>
      <c r="Z264" s="667"/>
    </row>
    <row r="265" spans="1:26" x14ac:dyDescent="0.2">
      <c r="A265" s="675"/>
      <c r="B265" s="675"/>
      <c r="C265" s="675"/>
      <c r="D265" s="675"/>
      <c r="E265" s="675"/>
      <c r="F265" s="681"/>
      <c r="G265" s="682"/>
      <c r="H265" s="683"/>
      <c r="I265" s="684"/>
      <c r="J265" s="683"/>
      <c r="K265" s="683"/>
      <c r="L265" s="683"/>
      <c r="M265" s="683"/>
      <c r="N265" s="676"/>
      <c r="O265" s="676"/>
      <c r="P265" s="676"/>
      <c r="Q265" s="676"/>
      <c r="R265" s="822"/>
      <c r="S265" s="822"/>
      <c r="T265" s="822"/>
      <c r="U265" s="822"/>
      <c r="V265" s="676"/>
      <c r="Z265" s="667"/>
    </row>
    <row r="266" spans="1:26" x14ac:dyDescent="0.2">
      <c r="A266" s="675"/>
      <c r="B266" s="675"/>
      <c r="C266" s="675"/>
      <c r="D266" s="675"/>
      <c r="E266" s="675"/>
      <c r="F266" s="681"/>
      <c r="G266" s="682"/>
      <c r="H266" s="683"/>
      <c r="I266" s="684"/>
      <c r="J266" s="683"/>
      <c r="K266" s="683"/>
      <c r="L266" s="683"/>
      <c r="M266" s="683"/>
      <c r="N266" s="676"/>
      <c r="O266" s="676"/>
      <c r="P266" s="676"/>
      <c r="Q266" s="676"/>
      <c r="R266" s="822"/>
      <c r="S266" s="822"/>
      <c r="T266" s="822"/>
      <c r="U266" s="822"/>
      <c r="V266" s="676"/>
      <c r="Z266" s="667"/>
    </row>
    <row r="267" spans="1:26" x14ac:dyDescent="0.2">
      <c r="A267" s="675"/>
      <c r="B267" s="675"/>
      <c r="C267" s="675"/>
      <c r="D267" s="675"/>
      <c r="E267" s="675"/>
      <c r="F267" s="681"/>
      <c r="G267" s="682"/>
      <c r="H267" s="683"/>
      <c r="I267" s="684"/>
      <c r="J267" s="683"/>
      <c r="K267" s="683"/>
      <c r="L267" s="683"/>
      <c r="M267" s="683"/>
      <c r="N267" s="676"/>
      <c r="O267" s="676"/>
      <c r="P267" s="676"/>
      <c r="Q267" s="676"/>
      <c r="R267" s="822"/>
      <c r="S267" s="822"/>
      <c r="T267" s="822"/>
      <c r="U267" s="822"/>
      <c r="V267" s="676"/>
      <c r="Z267" s="667"/>
    </row>
    <row r="268" spans="1:26" x14ac:dyDescent="0.2">
      <c r="A268" s="675"/>
      <c r="B268" s="675"/>
      <c r="C268" s="675"/>
      <c r="D268" s="675"/>
      <c r="E268" s="675"/>
      <c r="F268" s="681"/>
      <c r="G268" s="682"/>
      <c r="H268" s="683"/>
      <c r="I268" s="684"/>
      <c r="J268" s="683"/>
      <c r="K268" s="683"/>
      <c r="L268" s="683"/>
      <c r="M268" s="683"/>
      <c r="N268" s="676"/>
      <c r="O268" s="676"/>
      <c r="P268" s="676"/>
      <c r="Q268" s="676"/>
      <c r="R268" s="822"/>
      <c r="S268" s="822"/>
      <c r="T268" s="822"/>
      <c r="U268" s="822"/>
      <c r="V268" s="676"/>
      <c r="Z268" s="667"/>
    </row>
    <row r="269" spans="1:26" x14ac:dyDescent="0.2">
      <c r="A269" s="675"/>
      <c r="B269" s="675"/>
      <c r="C269" s="675"/>
      <c r="D269" s="675"/>
      <c r="E269" s="675"/>
      <c r="F269" s="681"/>
      <c r="G269" s="682"/>
      <c r="H269" s="683"/>
      <c r="I269" s="684"/>
      <c r="J269" s="683"/>
      <c r="K269" s="683"/>
      <c r="L269" s="683"/>
      <c r="M269" s="683"/>
      <c r="N269" s="676"/>
      <c r="O269" s="676"/>
      <c r="P269" s="676"/>
      <c r="Q269" s="676"/>
      <c r="R269" s="822"/>
      <c r="S269" s="822"/>
      <c r="T269" s="822"/>
      <c r="U269" s="822"/>
      <c r="V269" s="676"/>
      <c r="Z269" s="667"/>
    </row>
    <row r="270" spans="1:26" x14ac:dyDescent="0.2">
      <c r="A270" s="675"/>
      <c r="B270" s="675"/>
      <c r="C270" s="675"/>
      <c r="D270" s="675"/>
      <c r="E270" s="675"/>
      <c r="F270" s="681"/>
      <c r="G270" s="682"/>
      <c r="H270" s="683"/>
      <c r="I270" s="684"/>
      <c r="J270" s="683"/>
      <c r="K270" s="683"/>
      <c r="L270" s="683"/>
      <c r="M270" s="683"/>
      <c r="N270" s="676"/>
      <c r="O270" s="676"/>
      <c r="P270" s="676"/>
      <c r="Q270" s="676"/>
      <c r="R270" s="822"/>
      <c r="S270" s="822"/>
      <c r="T270" s="822"/>
      <c r="U270" s="822"/>
      <c r="V270" s="676"/>
      <c r="Z270" s="667"/>
    </row>
    <row r="271" spans="1:26" x14ac:dyDescent="0.2">
      <c r="A271" s="675"/>
      <c r="B271" s="675"/>
      <c r="C271" s="675"/>
      <c r="D271" s="675"/>
      <c r="E271" s="675"/>
      <c r="F271" s="681"/>
      <c r="G271" s="682"/>
      <c r="H271" s="683"/>
      <c r="I271" s="684"/>
      <c r="J271" s="683"/>
      <c r="K271" s="683"/>
      <c r="L271" s="683"/>
      <c r="M271" s="683"/>
      <c r="N271" s="676"/>
      <c r="O271" s="676"/>
      <c r="P271" s="676"/>
      <c r="Q271" s="676"/>
      <c r="R271" s="822"/>
      <c r="S271" s="822"/>
      <c r="T271" s="822"/>
      <c r="U271" s="822"/>
      <c r="V271" s="676"/>
      <c r="Z271" s="667"/>
    </row>
    <row r="272" spans="1:26" x14ac:dyDescent="0.2">
      <c r="A272" s="675"/>
      <c r="B272" s="675"/>
      <c r="C272" s="675"/>
      <c r="D272" s="675"/>
      <c r="E272" s="675"/>
      <c r="F272" s="681"/>
      <c r="G272" s="682"/>
      <c r="H272" s="683"/>
      <c r="I272" s="684"/>
      <c r="J272" s="683"/>
      <c r="K272" s="683"/>
      <c r="L272" s="683"/>
      <c r="M272" s="683"/>
      <c r="N272" s="676"/>
      <c r="O272" s="676"/>
      <c r="P272" s="676"/>
      <c r="Q272" s="676"/>
      <c r="R272" s="822"/>
      <c r="S272" s="822"/>
      <c r="T272" s="822"/>
      <c r="U272" s="822"/>
      <c r="V272" s="676"/>
      <c r="Z272" s="667"/>
    </row>
    <row r="273" spans="1:26" x14ac:dyDescent="0.2">
      <c r="A273" s="675"/>
      <c r="B273" s="675"/>
      <c r="C273" s="675"/>
      <c r="D273" s="675"/>
      <c r="E273" s="675"/>
      <c r="F273" s="681"/>
      <c r="G273" s="682"/>
      <c r="H273" s="683"/>
      <c r="I273" s="684"/>
      <c r="J273" s="683"/>
      <c r="K273" s="683"/>
      <c r="L273" s="683"/>
      <c r="M273" s="683"/>
      <c r="N273" s="676"/>
      <c r="O273" s="676"/>
      <c r="P273" s="676"/>
      <c r="Q273" s="676"/>
      <c r="R273" s="822"/>
      <c r="S273" s="822"/>
      <c r="T273" s="822"/>
      <c r="U273" s="822"/>
      <c r="V273" s="676"/>
      <c r="Z273" s="667"/>
    </row>
    <row r="274" spans="1:26" x14ac:dyDescent="0.2">
      <c r="A274" s="675"/>
      <c r="B274" s="675"/>
      <c r="C274" s="675"/>
      <c r="D274" s="675"/>
      <c r="E274" s="675"/>
      <c r="F274" s="681"/>
      <c r="G274" s="682"/>
      <c r="H274" s="683"/>
      <c r="I274" s="684"/>
      <c r="J274" s="683"/>
      <c r="K274" s="683"/>
      <c r="L274" s="683"/>
      <c r="M274" s="683"/>
      <c r="N274" s="676"/>
      <c r="O274" s="676"/>
      <c r="P274" s="676"/>
      <c r="Q274" s="676"/>
      <c r="R274" s="822"/>
      <c r="S274" s="822"/>
      <c r="T274" s="822"/>
      <c r="U274" s="822"/>
      <c r="V274" s="676"/>
      <c r="Z274" s="667"/>
    </row>
    <row r="275" spans="1:26" x14ac:dyDescent="0.2">
      <c r="A275" s="675"/>
      <c r="B275" s="675"/>
      <c r="C275" s="675"/>
      <c r="D275" s="675"/>
      <c r="E275" s="675"/>
      <c r="F275" s="681"/>
      <c r="G275" s="682"/>
      <c r="H275" s="683"/>
      <c r="I275" s="684"/>
      <c r="J275" s="683"/>
      <c r="K275" s="683"/>
      <c r="L275" s="683"/>
      <c r="M275" s="683"/>
      <c r="N275" s="676"/>
      <c r="O275" s="676"/>
      <c r="P275" s="676"/>
      <c r="Q275" s="676"/>
      <c r="R275" s="822"/>
      <c r="S275" s="822"/>
      <c r="T275" s="822"/>
      <c r="U275" s="822"/>
      <c r="V275" s="676"/>
      <c r="Z275" s="667"/>
    </row>
    <row r="276" spans="1:26" x14ac:dyDescent="0.2">
      <c r="A276" s="675"/>
      <c r="B276" s="675"/>
      <c r="C276" s="675"/>
      <c r="D276" s="675"/>
      <c r="E276" s="675"/>
      <c r="F276" s="681"/>
      <c r="G276" s="682"/>
      <c r="H276" s="683"/>
      <c r="I276" s="684"/>
      <c r="J276" s="683"/>
      <c r="K276" s="683"/>
      <c r="L276" s="683"/>
      <c r="M276" s="683"/>
      <c r="N276" s="676"/>
      <c r="O276" s="676"/>
      <c r="P276" s="676"/>
      <c r="Q276" s="676"/>
      <c r="R276" s="822"/>
      <c r="S276" s="822"/>
      <c r="T276" s="822"/>
      <c r="U276" s="822"/>
      <c r="V276" s="676"/>
      <c r="Z276" s="667"/>
    </row>
    <row r="277" spans="1:26" x14ac:dyDescent="0.2">
      <c r="A277" s="675"/>
      <c r="B277" s="675"/>
      <c r="C277" s="675"/>
      <c r="D277" s="675"/>
      <c r="E277" s="675"/>
      <c r="F277" s="681"/>
      <c r="G277" s="682"/>
      <c r="H277" s="683"/>
      <c r="I277" s="684"/>
      <c r="J277" s="683"/>
      <c r="K277" s="683"/>
      <c r="L277" s="683"/>
      <c r="M277" s="683"/>
      <c r="N277" s="676"/>
      <c r="O277" s="676"/>
      <c r="P277" s="676"/>
      <c r="Q277" s="676"/>
      <c r="R277" s="822"/>
      <c r="S277" s="822"/>
      <c r="T277" s="822"/>
      <c r="U277" s="822"/>
      <c r="V277" s="676"/>
      <c r="Z277" s="667"/>
    </row>
    <row r="278" spans="1:26" x14ac:dyDescent="0.2">
      <c r="A278" s="675"/>
      <c r="B278" s="675"/>
      <c r="C278" s="675"/>
      <c r="D278" s="675"/>
      <c r="E278" s="675"/>
      <c r="F278" s="681"/>
      <c r="G278" s="682"/>
      <c r="H278" s="683"/>
      <c r="I278" s="684"/>
      <c r="J278" s="683"/>
      <c r="K278" s="683"/>
      <c r="L278" s="683"/>
      <c r="M278" s="683"/>
      <c r="N278" s="676"/>
      <c r="O278" s="676"/>
      <c r="P278" s="676"/>
      <c r="Q278" s="676"/>
      <c r="R278" s="822"/>
      <c r="S278" s="822"/>
      <c r="T278" s="822"/>
      <c r="U278" s="822"/>
      <c r="V278" s="676"/>
      <c r="Z278" s="667"/>
    </row>
    <row r="279" spans="1:26" x14ac:dyDescent="0.2">
      <c r="A279" s="675"/>
      <c r="B279" s="675"/>
      <c r="C279" s="675"/>
      <c r="D279" s="675"/>
      <c r="E279" s="675"/>
      <c r="F279" s="681"/>
      <c r="G279" s="682"/>
      <c r="H279" s="683"/>
      <c r="I279" s="684"/>
      <c r="J279" s="683"/>
      <c r="K279" s="683"/>
      <c r="L279" s="683"/>
      <c r="M279" s="683"/>
      <c r="N279" s="676"/>
      <c r="O279" s="676"/>
      <c r="P279" s="676"/>
      <c r="Q279" s="676"/>
      <c r="R279" s="822"/>
      <c r="S279" s="822"/>
      <c r="T279" s="822"/>
      <c r="U279" s="822"/>
      <c r="V279" s="676"/>
      <c r="Z279" s="667"/>
    </row>
    <row r="280" spans="1:26" x14ac:dyDescent="0.2">
      <c r="A280" s="675"/>
      <c r="B280" s="675"/>
      <c r="C280" s="675"/>
      <c r="D280" s="675"/>
      <c r="E280" s="675"/>
      <c r="F280" s="681"/>
      <c r="G280" s="682"/>
      <c r="H280" s="683"/>
      <c r="I280" s="684"/>
      <c r="J280" s="683"/>
      <c r="K280" s="683"/>
      <c r="L280" s="683"/>
      <c r="M280" s="683"/>
      <c r="N280" s="676"/>
      <c r="O280" s="676"/>
      <c r="P280" s="676"/>
      <c r="Q280" s="676"/>
      <c r="R280" s="822"/>
      <c r="S280" s="822"/>
      <c r="T280" s="822"/>
      <c r="U280" s="822"/>
      <c r="V280" s="676"/>
      <c r="Z280" s="667"/>
    </row>
    <row r="281" spans="1:26" x14ac:dyDescent="0.2">
      <c r="A281" s="675"/>
      <c r="B281" s="675"/>
      <c r="C281" s="675"/>
      <c r="D281" s="675"/>
      <c r="E281" s="675"/>
      <c r="F281" s="681"/>
      <c r="G281" s="682"/>
      <c r="H281" s="683"/>
      <c r="I281" s="684"/>
      <c r="J281" s="683"/>
      <c r="K281" s="683"/>
      <c r="L281" s="683"/>
      <c r="M281" s="683"/>
      <c r="N281" s="676"/>
      <c r="O281" s="676"/>
      <c r="P281" s="676"/>
      <c r="Q281" s="676"/>
      <c r="R281" s="822"/>
      <c r="S281" s="822"/>
      <c r="T281" s="822"/>
      <c r="U281" s="822"/>
      <c r="V281" s="676"/>
      <c r="Z281" s="667"/>
    </row>
    <row r="282" spans="1:26" x14ac:dyDescent="0.2">
      <c r="A282" s="675"/>
      <c r="B282" s="675"/>
      <c r="C282" s="675"/>
      <c r="D282" s="675"/>
      <c r="E282" s="675"/>
      <c r="F282" s="681"/>
      <c r="G282" s="682"/>
      <c r="H282" s="683"/>
      <c r="I282" s="684"/>
      <c r="J282" s="683"/>
      <c r="K282" s="683"/>
      <c r="L282" s="683"/>
      <c r="M282" s="683"/>
      <c r="N282" s="676"/>
      <c r="O282" s="676"/>
      <c r="P282" s="676"/>
      <c r="Q282" s="676"/>
      <c r="R282" s="822"/>
      <c r="S282" s="822"/>
      <c r="T282" s="822"/>
      <c r="U282" s="822"/>
      <c r="V282" s="676"/>
      <c r="Z282" s="667"/>
    </row>
    <row r="283" spans="1:26" x14ac:dyDescent="0.2">
      <c r="A283" s="675"/>
      <c r="B283" s="675"/>
      <c r="C283" s="675"/>
      <c r="D283" s="675"/>
      <c r="E283" s="675"/>
      <c r="F283" s="681"/>
      <c r="G283" s="682"/>
      <c r="H283" s="683"/>
      <c r="I283" s="684"/>
      <c r="J283" s="683"/>
      <c r="K283" s="683"/>
      <c r="L283" s="683"/>
      <c r="M283" s="683"/>
      <c r="N283" s="676"/>
      <c r="O283" s="676"/>
      <c r="P283" s="676"/>
      <c r="Q283" s="676"/>
      <c r="R283" s="822"/>
      <c r="S283" s="822"/>
      <c r="T283" s="822"/>
      <c r="U283" s="822"/>
      <c r="V283" s="676"/>
      <c r="Z283" s="667"/>
    </row>
    <row r="284" spans="1:26" x14ac:dyDescent="0.2">
      <c r="A284" s="675"/>
      <c r="B284" s="675"/>
      <c r="C284" s="675"/>
      <c r="D284" s="675"/>
      <c r="E284" s="675"/>
      <c r="F284" s="681"/>
      <c r="G284" s="682"/>
      <c r="H284" s="683"/>
      <c r="I284" s="684"/>
      <c r="J284" s="683"/>
      <c r="K284" s="683"/>
      <c r="L284" s="683"/>
      <c r="M284" s="683"/>
      <c r="N284" s="676"/>
      <c r="O284" s="676"/>
      <c r="P284" s="676"/>
      <c r="Q284" s="676"/>
      <c r="R284" s="822"/>
      <c r="S284" s="822"/>
      <c r="T284" s="822"/>
      <c r="U284" s="822"/>
      <c r="V284" s="676"/>
      <c r="Z284" s="667"/>
    </row>
    <row r="285" spans="1:26" x14ac:dyDescent="0.2">
      <c r="A285" s="675"/>
      <c r="B285" s="675"/>
      <c r="C285" s="675"/>
      <c r="D285" s="675"/>
      <c r="E285" s="675"/>
      <c r="F285" s="681"/>
      <c r="G285" s="682"/>
      <c r="H285" s="683"/>
      <c r="I285" s="684"/>
      <c r="J285" s="683"/>
      <c r="K285" s="683"/>
      <c r="L285" s="683"/>
      <c r="M285" s="683"/>
      <c r="N285" s="676"/>
      <c r="O285" s="676"/>
      <c r="P285" s="676"/>
      <c r="Q285" s="676"/>
      <c r="R285" s="822"/>
      <c r="S285" s="822"/>
      <c r="T285" s="822"/>
      <c r="U285" s="822"/>
      <c r="V285" s="676"/>
      <c r="Z285" s="667"/>
    </row>
    <row r="286" spans="1:26" x14ac:dyDescent="0.2">
      <c r="A286" s="675"/>
      <c r="B286" s="675"/>
      <c r="C286" s="675"/>
      <c r="D286" s="675"/>
      <c r="E286" s="675"/>
      <c r="F286" s="681"/>
      <c r="G286" s="682"/>
      <c r="H286" s="683"/>
      <c r="I286" s="684"/>
      <c r="J286" s="683"/>
      <c r="K286" s="683"/>
      <c r="L286" s="683"/>
      <c r="M286" s="683"/>
      <c r="N286" s="676"/>
      <c r="O286" s="676"/>
      <c r="P286" s="676"/>
      <c r="Q286" s="676"/>
      <c r="R286" s="822"/>
      <c r="S286" s="822"/>
      <c r="T286" s="822"/>
      <c r="U286" s="822"/>
      <c r="V286" s="676"/>
      <c r="Z286" s="667"/>
    </row>
    <row r="287" spans="1:26" x14ac:dyDescent="0.2">
      <c r="A287" s="675"/>
      <c r="B287" s="675"/>
      <c r="C287" s="675"/>
      <c r="D287" s="675"/>
      <c r="E287" s="675"/>
      <c r="F287" s="681"/>
      <c r="G287" s="682"/>
      <c r="H287" s="683"/>
      <c r="I287" s="684"/>
      <c r="J287" s="683"/>
      <c r="K287" s="683"/>
      <c r="L287" s="683"/>
      <c r="M287" s="683"/>
      <c r="N287" s="676"/>
      <c r="O287" s="676"/>
      <c r="P287" s="676"/>
      <c r="Q287" s="676"/>
      <c r="R287" s="822"/>
      <c r="S287" s="822"/>
      <c r="T287" s="822"/>
      <c r="U287" s="822"/>
      <c r="V287" s="676"/>
      <c r="Z287" s="667"/>
    </row>
    <row r="288" spans="1:26" x14ac:dyDescent="0.2">
      <c r="A288" s="675"/>
      <c r="B288" s="675"/>
      <c r="C288" s="675"/>
      <c r="D288" s="675"/>
      <c r="E288" s="675"/>
      <c r="F288" s="681"/>
      <c r="G288" s="682"/>
      <c r="H288" s="683"/>
      <c r="I288" s="684"/>
      <c r="J288" s="683"/>
      <c r="K288" s="683"/>
      <c r="L288" s="683"/>
      <c r="M288" s="683"/>
      <c r="N288" s="676"/>
      <c r="O288" s="676"/>
      <c r="P288" s="676"/>
      <c r="Q288" s="676"/>
      <c r="R288" s="822"/>
      <c r="S288" s="822"/>
      <c r="T288" s="822"/>
      <c r="U288" s="822"/>
      <c r="V288" s="676"/>
      <c r="Z288" s="667"/>
    </row>
    <row r="289" spans="1:26" x14ac:dyDescent="0.2">
      <c r="A289" s="675"/>
      <c r="B289" s="675"/>
      <c r="C289" s="675"/>
      <c r="D289" s="675"/>
      <c r="E289" s="675"/>
      <c r="F289" s="681"/>
      <c r="G289" s="682"/>
      <c r="H289" s="683"/>
      <c r="I289" s="684"/>
      <c r="J289" s="683"/>
      <c r="K289" s="683"/>
      <c r="L289" s="683"/>
      <c r="M289" s="683"/>
      <c r="N289" s="676"/>
      <c r="O289" s="676"/>
      <c r="P289" s="676"/>
      <c r="Q289" s="676"/>
      <c r="R289" s="822"/>
      <c r="S289" s="822"/>
      <c r="T289" s="822"/>
      <c r="U289" s="822"/>
      <c r="V289" s="676"/>
      <c r="Z289" s="667"/>
    </row>
    <row r="290" spans="1:26" x14ac:dyDescent="0.2">
      <c r="A290" s="675"/>
      <c r="B290" s="675"/>
      <c r="C290" s="675"/>
      <c r="D290" s="675"/>
      <c r="E290" s="675"/>
      <c r="F290" s="681"/>
      <c r="G290" s="682"/>
      <c r="H290" s="683"/>
      <c r="I290" s="684"/>
      <c r="J290" s="683"/>
      <c r="K290" s="683"/>
      <c r="L290" s="683"/>
      <c r="M290" s="683"/>
      <c r="N290" s="676"/>
      <c r="O290" s="676"/>
      <c r="P290" s="676"/>
      <c r="Q290" s="676"/>
      <c r="R290" s="822"/>
      <c r="S290" s="822"/>
      <c r="T290" s="822"/>
      <c r="U290" s="822"/>
      <c r="V290" s="676"/>
      <c r="Z290" s="667"/>
    </row>
    <row r="291" spans="1:26" x14ac:dyDescent="0.2">
      <c r="A291" s="675"/>
      <c r="B291" s="675"/>
      <c r="C291" s="675"/>
      <c r="D291" s="675"/>
      <c r="E291" s="675"/>
      <c r="F291" s="681"/>
      <c r="G291" s="682"/>
      <c r="H291" s="683"/>
      <c r="I291" s="684"/>
      <c r="J291" s="683"/>
      <c r="K291" s="683"/>
      <c r="L291" s="683"/>
      <c r="M291" s="683"/>
      <c r="N291" s="676"/>
      <c r="O291" s="676"/>
      <c r="P291" s="676"/>
      <c r="Q291" s="676"/>
      <c r="R291" s="822"/>
      <c r="S291" s="822"/>
      <c r="T291" s="822"/>
      <c r="U291" s="822"/>
      <c r="V291" s="676"/>
      <c r="Z291" s="667"/>
    </row>
    <row r="292" spans="1:26" x14ac:dyDescent="0.2">
      <c r="A292" s="675"/>
      <c r="B292" s="675"/>
      <c r="C292" s="675"/>
      <c r="D292" s="675"/>
      <c r="E292" s="675"/>
      <c r="F292" s="681"/>
      <c r="G292" s="682"/>
      <c r="H292" s="683"/>
      <c r="I292" s="684"/>
      <c r="J292" s="683"/>
      <c r="K292" s="683"/>
      <c r="L292" s="683"/>
      <c r="M292" s="683"/>
      <c r="N292" s="676"/>
      <c r="O292" s="676"/>
      <c r="P292" s="676"/>
      <c r="Q292" s="676"/>
      <c r="R292" s="822"/>
      <c r="S292" s="822"/>
      <c r="T292" s="822"/>
      <c r="U292" s="822"/>
      <c r="V292" s="676"/>
      <c r="Z292" s="667"/>
    </row>
    <row r="293" spans="1:26" x14ac:dyDescent="0.2">
      <c r="A293" s="675"/>
      <c r="B293" s="675"/>
      <c r="C293" s="675"/>
      <c r="D293" s="675"/>
      <c r="E293" s="675"/>
      <c r="F293" s="681"/>
      <c r="G293" s="682"/>
      <c r="H293" s="683"/>
      <c r="I293" s="684"/>
      <c r="J293" s="683"/>
      <c r="K293" s="683"/>
      <c r="L293" s="683"/>
      <c r="M293" s="683"/>
      <c r="N293" s="676"/>
      <c r="O293" s="676"/>
      <c r="P293" s="676"/>
      <c r="Q293" s="676"/>
      <c r="R293" s="822"/>
      <c r="S293" s="822"/>
      <c r="T293" s="822"/>
      <c r="U293" s="822"/>
      <c r="V293" s="676"/>
      <c r="Z293" s="667"/>
    </row>
    <row r="294" spans="1:26" x14ac:dyDescent="0.2">
      <c r="A294" s="675"/>
      <c r="B294" s="675"/>
      <c r="C294" s="675"/>
      <c r="D294" s="675"/>
      <c r="E294" s="675"/>
      <c r="F294" s="681"/>
      <c r="G294" s="682"/>
      <c r="H294" s="683"/>
      <c r="I294" s="684"/>
      <c r="J294" s="683"/>
      <c r="K294" s="683"/>
      <c r="L294" s="683"/>
      <c r="M294" s="683"/>
      <c r="N294" s="676"/>
      <c r="O294" s="676"/>
      <c r="P294" s="676"/>
      <c r="Q294" s="676"/>
      <c r="R294" s="822"/>
      <c r="S294" s="822"/>
      <c r="T294" s="822"/>
      <c r="U294" s="822"/>
      <c r="V294" s="676"/>
      <c r="Z294" s="667"/>
    </row>
    <row r="295" spans="1:26" x14ac:dyDescent="0.2">
      <c r="A295" s="675"/>
      <c r="B295" s="675"/>
      <c r="C295" s="675"/>
      <c r="D295" s="675"/>
      <c r="E295" s="675"/>
      <c r="F295" s="681"/>
      <c r="G295" s="682"/>
      <c r="H295" s="683"/>
      <c r="I295" s="684"/>
      <c r="J295" s="683"/>
      <c r="K295" s="683"/>
      <c r="L295" s="683"/>
      <c r="M295" s="683"/>
      <c r="N295" s="676"/>
      <c r="O295" s="676"/>
      <c r="P295" s="676"/>
      <c r="Q295" s="676"/>
      <c r="R295" s="822"/>
      <c r="S295" s="822"/>
      <c r="T295" s="822"/>
      <c r="U295" s="822"/>
      <c r="V295" s="676"/>
      <c r="Z295" s="667"/>
    </row>
    <row r="296" spans="1:26" x14ac:dyDescent="0.2">
      <c r="A296" s="675"/>
      <c r="B296" s="675"/>
      <c r="C296" s="675"/>
      <c r="D296" s="675"/>
      <c r="E296" s="675"/>
      <c r="F296" s="681"/>
      <c r="G296" s="682"/>
      <c r="H296" s="683"/>
      <c r="I296" s="684"/>
      <c r="J296" s="683"/>
      <c r="K296" s="683"/>
      <c r="L296" s="683"/>
      <c r="M296" s="683"/>
      <c r="N296" s="676"/>
      <c r="O296" s="676"/>
      <c r="P296" s="676"/>
      <c r="Q296" s="676"/>
      <c r="R296" s="822"/>
      <c r="S296" s="822"/>
      <c r="T296" s="822"/>
      <c r="U296" s="822"/>
      <c r="V296" s="676"/>
      <c r="Z296" s="667"/>
    </row>
    <row r="297" spans="1:26" x14ac:dyDescent="0.2">
      <c r="A297" s="675"/>
      <c r="B297" s="675"/>
      <c r="C297" s="675"/>
      <c r="D297" s="675"/>
      <c r="E297" s="675"/>
      <c r="F297" s="681"/>
      <c r="G297" s="682"/>
      <c r="H297" s="683"/>
      <c r="I297" s="684"/>
      <c r="J297" s="683"/>
      <c r="K297" s="683"/>
      <c r="L297" s="683"/>
      <c r="M297" s="683"/>
      <c r="N297" s="676"/>
      <c r="O297" s="676"/>
      <c r="P297" s="676"/>
      <c r="Q297" s="676"/>
      <c r="R297" s="822"/>
      <c r="S297" s="822"/>
      <c r="T297" s="822"/>
      <c r="U297" s="822"/>
      <c r="V297" s="676"/>
      <c r="Z297" s="667"/>
    </row>
    <row r="298" spans="1:26" x14ac:dyDescent="0.2">
      <c r="A298" s="675"/>
      <c r="B298" s="675"/>
      <c r="C298" s="675"/>
      <c r="D298" s="675"/>
      <c r="E298" s="675"/>
      <c r="F298" s="681"/>
      <c r="G298" s="682"/>
      <c r="H298" s="683"/>
      <c r="I298" s="684"/>
      <c r="J298" s="683"/>
      <c r="K298" s="683"/>
      <c r="L298" s="683"/>
      <c r="M298" s="683"/>
      <c r="N298" s="676"/>
      <c r="O298" s="676"/>
      <c r="P298" s="676"/>
      <c r="Q298" s="676"/>
      <c r="R298" s="822"/>
      <c r="S298" s="822"/>
      <c r="T298" s="822"/>
      <c r="U298" s="822"/>
      <c r="V298" s="676"/>
      <c r="Z298" s="667"/>
    </row>
    <row r="299" spans="1:26" x14ac:dyDescent="0.2">
      <c r="A299" s="675"/>
      <c r="B299" s="675"/>
      <c r="C299" s="675"/>
      <c r="D299" s="675"/>
      <c r="E299" s="675"/>
      <c r="F299" s="681"/>
      <c r="G299" s="682"/>
      <c r="H299" s="683"/>
      <c r="I299" s="684"/>
      <c r="J299" s="683"/>
      <c r="K299" s="683"/>
      <c r="L299" s="683"/>
      <c r="M299" s="683"/>
      <c r="N299" s="676"/>
      <c r="O299" s="676"/>
      <c r="P299" s="676"/>
      <c r="Q299" s="676"/>
      <c r="R299" s="822"/>
      <c r="S299" s="822"/>
      <c r="T299" s="822"/>
      <c r="U299" s="822"/>
      <c r="V299" s="676"/>
      <c r="Z299" s="667"/>
    </row>
    <row r="300" spans="1:26" x14ac:dyDescent="0.2">
      <c r="A300" s="675"/>
      <c r="B300" s="675"/>
      <c r="C300" s="675"/>
      <c r="D300" s="675"/>
      <c r="E300" s="675"/>
      <c r="F300" s="681"/>
      <c r="G300" s="682"/>
      <c r="H300" s="683"/>
      <c r="I300" s="684"/>
      <c r="J300" s="683"/>
      <c r="K300" s="683"/>
      <c r="L300" s="683"/>
      <c r="M300" s="683"/>
      <c r="N300" s="676"/>
      <c r="O300" s="676"/>
      <c r="P300" s="676"/>
      <c r="Q300" s="676"/>
      <c r="R300" s="822"/>
      <c r="S300" s="822"/>
      <c r="T300" s="822"/>
      <c r="U300" s="822"/>
      <c r="V300" s="676"/>
      <c r="Z300" s="667"/>
    </row>
    <row r="301" spans="1:26" x14ac:dyDescent="0.2">
      <c r="A301" s="675"/>
      <c r="B301" s="675"/>
      <c r="C301" s="675"/>
      <c r="D301" s="675"/>
      <c r="E301" s="675"/>
      <c r="F301" s="681"/>
      <c r="G301" s="682"/>
      <c r="H301" s="683"/>
      <c r="I301" s="684"/>
      <c r="J301" s="683"/>
      <c r="K301" s="683"/>
      <c r="L301" s="683"/>
      <c r="M301" s="683"/>
      <c r="N301" s="676"/>
      <c r="O301" s="676"/>
      <c r="P301" s="676"/>
      <c r="Q301" s="676"/>
      <c r="R301" s="822"/>
      <c r="S301" s="822"/>
      <c r="T301" s="822"/>
      <c r="U301" s="822"/>
      <c r="V301" s="676"/>
      <c r="Z301" s="667"/>
    </row>
    <row r="302" spans="1:26" x14ac:dyDescent="0.2">
      <c r="A302" s="675"/>
      <c r="B302" s="675"/>
      <c r="C302" s="675"/>
      <c r="D302" s="675"/>
      <c r="E302" s="675"/>
      <c r="F302" s="681"/>
      <c r="G302" s="682"/>
      <c r="H302" s="683"/>
      <c r="I302" s="684"/>
      <c r="J302" s="683"/>
      <c r="K302" s="683"/>
      <c r="L302" s="683"/>
      <c r="M302" s="683"/>
      <c r="N302" s="676"/>
      <c r="O302" s="676"/>
      <c r="P302" s="676"/>
      <c r="Q302" s="676"/>
      <c r="R302" s="822"/>
      <c r="S302" s="822"/>
      <c r="T302" s="822"/>
      <c r="U302" s="822"/>
      <c r="V302" s="676"/>
      <c r="Z302" s="667"/>
    </row>
    <row r="303" spans="1:26" x14ac:dyDescent="0.2">
      <c r="A303" s="675"/>
      <c r="B303" s="675"/>
      <c r="C303" s="675"/>
      <c r="D303" s="675"/>
      <c r="E303" s="675"/>
      <c r="F303" s="681"/>
      <c r="G303" s="682"/>
      <c r="H303" s="683"/>
      <c r="I303" s="684"/>
      <c r="J303" s="683"/>
      <c r="K303" s="683"/>
      <c r="L303" s="683"/>
      <c r="M303" s="683"/>
      <c r="N303" s="676"/>
      <c r="O303" s="676"/>
      <c r="P303" s="676"/>
      <c r="Q303" s="676"/>
      <c r="R303" s="822"/>
      <c r="S303" s="822"/>
      <c r="T303" s="822"/>
      <c r="U303" s="822"/>
      <c r="V303" s="676"/>
      <c r="Z303" s="667"/>
    </row>
    <row r="304" spans="1:26" x14ac:dyDescent="0.2">
      <c r="A304" s="675"/>
      <c r="B304" s="675"/>
      <c r="C304" s="675"/>
      <c r="D304" s="675"/>
      <c r="E304" s="675"/>
      <c r="F304" s="681"/>
      <c r="G304" s="682"/>
      <c r="H304" s="683"/>
      <c r="I304" s="684"/>
      <c r="J304" s="683"/>
      <c r="K304" s="683"/>
      <c r="L304" s="683"/>
      <c r="M304" s="683"/>
      <c r="N304" s="676"/>
      <c r="O304" s="676"/>
      <c r="P304" s="676"/>
      <c r="Q304" s="676"/>
      <c r="R304" s="822"/>
      <c r="S304" s="822"/>
      <c r="T304" s="822"/>
      <c r="U304" s="822"/>
      <c r="V304" s="676"/>
      <c r="Z304" s="667"/>
    </row>
    <row r="305" spans="1:26" x14ac:dyDescent="0.2">
      <c r="A305" s="675"/>
      <c r="B305" s="675"/>
      <c r="C305" s="675"/>
      <c r="D305" s="675"/>
      <c r="E305" s="675"/>
      <c r="F305" s="681"/>
      <c r="G305" s="682"/>
      <c r="H305" s="683"/>
      <c r="I305" s="684"/>
      <c r="J305" s="683"/>
      <c r="K305" s="683"/>
      <c r="L305" s="683"/>
      <c r="M305" s="683"/>
      <c r="N305" s="676"/>
      <c r="O305" s="676"/>
      <c r="P305" s="676"/>
      <c r="Q305" s="676"/>
      <c r="R305" s="822"/>
      <c r="S305" s="822"/>
      <c r="T305" s="822"/>
      <c r="U305" s="822"/>
      <c r="V305" s="676"/>
      <c r="Z305" s="667"/>
    </row>
    <row r="306" spans="1:26" x14ac:dyDescent="0.2">
      <c r="A306" s="675"/>
      <c r="B306" s="675"/>
      <c r="C306" s="675"/>
      <c r="D306" s="675"/>
      <c r="E306" s="675"/>
      <c r="F306" s="681"/>
      <c r="G306" s="682"/>
      <c r="H306" s="683"/>
      <c r="I306" s="684"/>
      <c r="J306" s="683"/>
      <c r="K306" s="683"/>
      <c r="L306" s="683"/>
      <c r="M306" s="683"/>
      <c r="N306" s="676"/>
      <c r="O306" s="676"/>
      <c r="P306" s="676"/>
      <c r="Q306" s="676"/>
      <c r="R306" s="822"/>
      <c r="S306" s="822"/>
      <c r="T306" s="822"/>
      <c r="U306" s="822"/>
      <c r="V306" s="676"/>
      <c r="Z306" s="667"/>
    </row>
    <row r="307" spans="1:26" x14ac:dyDescent="0.2">
      <c r="A307" s="675"/>
      <c r="B307" s="675"/>
      <c r="C307" s="675"/>
      <c r="D307" s="675"/>
      <c r="E307" s="675"/>
      <c r="F307" s="681"/>
      <c r="G307" s="682"/>
      <c r="H307" s="683"/>
      <c r="I307" s="684"/>
      <c r="J307" s="683"/>
      <c r="K307" s="683"/>
      <c r="L307" s="683"/>
      <c r="M307" s="683"/>
      <c r="N307" s="676"/>
      <c r="O307" s="676"/>
      <c r="P307" s="676"/>
      <c r="Q307" s="676"/>
      <c r="R307" s="822"/>
      <c r="S307" s="822"/>
      <c r="T307" s="822"/>
      <c r="U307" s="822"/>
      <c r="V307" s="676"/>
      <c r="Z307" s="667"/>
    </row>
    <row r="308" spans="1:26" x14ac:dyDescent="0.2">
      <c r="A308" s="675"/>
      <c r="B308" s="675"/>
      <c r="C308" s="675"/>
      <c r="D308" s="675"/>
      <c r="E308" s="675"/>
      <c r="F308" s="681"/>
      <c r="G308" s="682"/>
      <c r="H308" s="683"/>
      <c r="I308" s="684"/>
      <c r="J308" s="683"/>
      <c r="K308" s="683"/>
      <c r="L308" s="683"/>
      <c r="M308" s="683"/>
      <c r="N308" s="676"/>
      <c r="O308" s="676"/>
      <c r="P308" s="676"/>
      <c r="Q308" s="676"/>
      <c r="R308" s="822"/>
      <c r="S308" s="822"/>
      <c r="T308" s="822"/>
      <c r="U308" s="822"/>
      <c r="V308" s="676"/>
      <c r="Z308" s="667"/>
    </row>
    <row r="309" spans="1:26" x14ac:dyDescent="0.2">
      <c r="A309" s="675"/>
      <c r="B309" s="675"/>
      <c r="C309" s="675"/>
      <c r="D309" s="675"/>
      <c r="E309" s="675"/>
      <c r="F309" s="681"/>
      <c r="G309" s="682"/>
      <c r="H309" s="683"/>
      <c r="I309" s="684"/>
      <c r="J309" s="683"/>
      <c r="K309" s="683"/>
      <c r="L309" s="683"/>
      <c r="M309" s="683"/>
      <c r="N309" s="676"/>
      <c r="O309" s="676"/>
      <c r="P309" s="676"/>
      <c r="Q309" s="676"/>
      <c r="R309" s="822"/>
      <c r="S309" s="822"/>
      <c r="T309" s="822"/>
      <c r="U309" s="822"/>
      <c r="V309" s="676"/>
      <c r="Z309" s="667"/>
    </row>
    <row r="310" spans="1:26" x14ac:dyDescent="0.2">
      <c r="A310" s="675"/>
      <c r="B310" s="675"/>
      <c r="C310" s="675"/>
      <c r="D310" s="675"/>
      <c r="E310" s="675"/>
      <c r="F310" s="681"/>
      <c r="G310" s="682"/>
      <c r="H310" s="683"/>
      <c r="I310" s="684"/>
      <c r="J310" s="683"/>
      <c r="K310" s="683"/>
      <c r="L310" s="683"/>
      <c r="M310" s="683"/>
      <c r="N310" s="676"/>
      <c r="O310" s="676"/>
      <c r="P310" s="676"/>
      <c r="Q310" s="676"/>
      <c r="R310" s="822"/>
      <c r="S310" s="822"/>
      <c r="T310" s="822"/>
      <c r="U310" s="822"/>
      <c r="V310" s="676"/>
      <c r="Z310" s="667"/>
    </row>
    <row r="311" spans="1:26" x14ac:dyDescent="0.2">
      <c r="A311" s="675"/>
      <c r="B311" s="675"/>
      <c r="C311" s="675"/>
      <c r="D311" s="675"/>
      <c r="E311" s="675"/>
      <c r="F311" s="681"/>
      <c r="G311" s="682"/>
      <c r="H311" s="683"/>
      <c r="I311" s="684"/>
      <c r="J311" s="683"/>
      <c r="K311" s="683"/>
      <c r="L311" s="683"/>
      <c r="M311" s="683"/>
      <c r="N311" s="676"/>
      <c r="O311" s="676"/>
      <c r="P311" s="676"/>
      <c r="Q311" s="676"/>
      <c r="R311" s="822"/>
      <c r="S311" s="822"/>
      <c r="T311" s="822"/>
      <c r="U311" s="822"/>
      <c r="V311" s="676"/>
      <c r="Z311" s="667"/>
    </row>
    <row r="312" spans="1:26" x14ac:dyDescent="0.2">
      <c r="A312" s="675"/>
      <c r="B312" s="675"/>
      <c r="C312" s="675"/>
      <c r="D312" s="675"/>
      <c r="E312" s="675"/>
      <c r="F312" s="681"/>
      <c r="G312" s="682"/>
      <c r="H312" s="683"/>
      <c r="I312" s="684"/>
      <c r="J312" s="683"/>
      <c r="K312" s="683"/>
      <c r="L312" s="683"/>
      <c r="M312" s="683"/>
      <c r="N312" s="676"/>
      <c r="O312" s="676"/>
      <c r="P312" s="676"/>
      <c r="Q312" s="676"/>
      <c r="R312" s="822"/>
      <c r="S312" s="822"/>
      <c r="T312" s="822"/>
      <c r="U312" s="822"/>
      <c r="V312" s="676"/>
      <c r="Z312" s="667"/>
    </row>
    <row r="313" spans="1:26" x14ac:dyDescent="0.2">
      <c r="A313" s="675"/>
      <c r="B313" s="675"/>
      <c r="C313" s="675"/>
      <c r="D313" s="675"/>
      <c r="E313" s="675"/>
      <c r="F313" s="681"/>
      <c r="G313" s="682"/>
      <c r="H313" s="683"/>
      <c r="I313" s="684"/>
      <c r="J313" s="683"/>
      <c r="K313" s="683"/>
      <c r="L313" s="683"/>
      <c r="M313" s="683"/>
      <c r="N313" s="676"/>
      <c r="O313" s="676"/>
      <c r="P313" s="676"/>
      <c r="Q313" s="676"/>
      <c r="R313" s="822"/>
      <c r="S313" s="822"/>
      <c r="T313" s="822"/>
      <c r="U313" s="822"/>
      <c r="V313" s="676"/>
      <c r="Z313" s="667"/>
    </row>
    <row r="314" spans="1:26" x14ac:dyDescent="0.2">
      <c r="A314" s="675"/>
      <c r="B314" s="675"/>
      <c r="C314" s="675"/>
      <c r="D314" s="675"/>
      <c r="E314" s="675"/>
      <c r="F314" s="681"/>
      <c r="G314" s="682"/>
      <c r="H314" s="683"/>
      <c r="I314" s="684"/>
      <c r="J314" s="683"/>
      <c r="K314" s="683"/>
      <c r="L314" s="683"/>
      <c r="M314" s="683"/>
      <c r="N314" s="676"/>
      <c r="O314" s="676"/>
      <c r="P314" s="676"/>
      <c r="Q314" s="676"/>
      <c r="R314" s="822"/>
      <c r="S314" s="822"/>
      <c r="T314" s="822"/>
      <c r="U314" s="822"/>
      <c r="V314" s="676"/>
      <c r="Z314" s="667"/>
    </row>
    <row r="315" spans="1:26" x14ac:dyDescent="0.2">
      <c r="A315" s="675"/>
      <c r="B315" s="675"/>
      <c r="C315" s="675"/>
      <c r="D315" s="675"/>
      <c r="E315" s="675"/>
      <c r="F315" s="681"/>
      <c r="G315" s="682"/>
      <c r="H315" s="683"/>
      <c r="I315" s="684"/>
      <c r="J315" s="683"/>
      <c r="K315" s="683"/>
      <c r="L315" s="683"/>
      <c r="M315" s="683"/>
      <c r="N315" s="676"/>
      <c r="O315" s="676"/>
      <c r="P315" s="676"/>
      <c r="Q315" s="676"/>
      <c r="R315" s="822"/>
      <c r="S315" s="822"/>
      <c r="T315" s="822"/>
      <c r="U315" s="822"/>
      <c r="V315" s="676"/>
      <c r="Z315" s="667"/>
    </row>
    <row r="316" spans="1:26" x14ac:dyDescent="0.2">
      <c r="A316" s="675"/>
      <c r="B316" s="675"/>
      <c r="C316" s="675"/>
      <c r="D316" s="675"/>
      <c r="E316" s="675"/>
      <c r="F316" s="681"/>
      <c r="G316" s="682"/>
      <c r="H316" s="683"/>
      <c r="I316" s="684"/>
      <c r="J316" s="683"/>
      <c r="K316" s="683"/>
      <c r="L316" s="683"/>
      <c r="M316" s="683"/>
      <c r="N316" s="676"/>
      <c r="O316" s="676"/>
      <c r="P316" s="676"/>
      <c r="Q316" s="676"/>
      <c r="R316" s="822"/>
      <c r="S316" s="822"/>
      <c r="T316" s="822"/>
      <c r="U316" s="822"/>
      <c r="V316" s="676"/>
      <c r="Z316" s="667"/>
    </row>
    <row r="317" spans="1:26" x14ac:dyDescent="0.2">
      <c r="A317" s="675"/>
      <c r="B317" s="675"/>
      <c r="C317" s="675"/>
      <c r="D317" s="675"/>
      <c r="E317" s="675"/>
      <c r="F317" s="681"/>
      <c r="G317" s="682"/>
      <c r="H317" s="683"/>
      <c r="I317" s="684"/>
      <c r="J317" s="683"/>
      <c r="K317" s="683"/>
      <c r="L317" s="683"/>
      <c r="M317" s="683"/>
      <c r="N317" s="676"/>
      <c r="O317" s="676"/>
      <c r="P317" s="676"/>
      <c r="Q317" s="676"/>
      <c r="R317" s="822"/>
      <c r="S317" s="822"/>
      <c r="T317" s="822"/>
      <c r="U317" s="822"/>
      <c r="V317" s="676"/>
      <c r="Z317" s="667"/>
    </row>
    <row r="318" spans="1:26" x14ac:dyDescent="0.2">
      <c r="A318" s="675"/>
      <c r="B318" s="675"/>
      <c r="C318" s="675"/>
      <c r="D318" s="675"/>
      <c r="E318" s="675"/>
      <c r="F318" s="681"/>
      <c r="G318" s="682"/>
      <c r="H318" s="683"/>
      <c r="I318" s="684"/>
      <c r="J318" s="683"/>
      <c r="K318" s="683"/>
      <c r="L318" s="683"/>
      <c r="M318" s="683"/>
      <c r="N318" s="676"/>
      <c r="O318" s="676"/>
      <c r="P318" s="676"/>
      <c r="Q318" s="676"/>
      <c r="R318" s="822"/>
      <c r="S318" s="822"/>
      <c r="T318" s="822"/>
      <c r="U318" s="822"/>
      <c r="V318" s="676"/>
      <c r="Z318" s="667"/>
    </row>
    <row r="319" spans="1:26" x14ac:dyDescent="0.2">
      <c r="A319" s="675"/>
      <c r="B319" s="675"/>
      <c r="C319" s="675"/>
      <c r="D319" s="675"/>
      <c r="E319" s="675"/>
      <c r="F319" s="681"/>
      <c r="G319" s="682"/>
      <c r="H319" s="683"/>
      <c r="I319" s="684"/>
      <c r="J319" s="683"/>
      <c r="K319" s="683"/>
      <c r="L319" s="683"/>
      <c r="M319" s="683"/>
      <c r="N319" s="676"/>
      <c r="O319" s="676"/>
      <c r="P319" s="676"/>
      <c r="Q319" s="676"/>
      <c r="R319" s="822"/>
      <c r="S319" s="822"/>
      <c r="T319" s="822"/>
      <c r="U319" s="822"/>
      <c r="V319" s="676"/>
      <c r="Z319" s="667"/>
    </row>
    <row r="320" spans="1:26" x14ac:dyDescent="0.2">
      <c r="A320" s="675"/>
      <c r="B320" s="675"/>
      <c r="C320" s="675"/>
      <c r="D320" s="675"/>
      <c r="E320" s="675"/>
      <c r="F320" s="681"/>
      <c r="G320" s="682"/>
      <c r="H320" s="683"/>
      <c r="I320" s="684"/>
      <c r="J320" s="683"/>
      <c r="K320" s="683"/>
      <c r="L320" s="683"/>
      <c r="M320" s="683"/>
      <c r="N320" s="676"/>
      <c r="O320" s="676"/>
      <c r="P320" s="676"/>
      <c r="Q320" s="676"/>
      <c r="R320" s="822"/>
      <c r="S320" s="822"/>
      <c r="T320" s="822"/>
      <c r="U320" s="822"/>
      <c r="V320" s="676"/>
      <c r="Z320" s="667"/>
    </row>
    <row r="321" spans="1:26" x14ac:dyDescent="0.2">
      <c r="A321" s="675"/>
      <c r="B321" s="675"/>
      <c r="C321" s="675"/>
      <c r="D321" s="675"/>
      <c r="E321" s="675"/>
      <c r="F321" s="681"/>
      <c r="G321" s="682"/>
      <c r="H321" s="683"/>
      <c r="I321" s="684"/>
      <c r="J321" s="683"/>
      <c r="K321" s="683"/>
      <c r="L321" s="683"/>
      <c r="M321" s="683"/>
      <c r="N321" s="676"/>
      <c r="O321" s="676"/>
      <c r="P321" s="676"/>
      <c r="Q321" s="676"/>
      <c r="R321" s="822"/>
      <c r="S321" s="822"/>
      <c r="T321" s="822"/>
      <c r="U321" s="822"/>
      <c r="V321" s="676"/>
      <c r="Z321" s="667"/>
    </row>
    <row r="322" spans="1:26" x14ac:dyDescent="0.2">
      <c r="A322" s="675"/>
      <c r="B322" s="675"/>
      <c r="C322" s="675"/>
      <c r="D322" s="675"/>
      <c r="E322" s="675"/>
      <c r="F322" s="681"/>
      <c r="G322" s="682"/>
      <c r="H322" s="683"/>
      <c r="I322" s="684"/>
      <c r="J322" s="683"/>
      <c r="K322" s="683"/>
      <c r="L322" s="683"/>
      <c r="M322" s="683"/>
      <c r="N322" s="676"/>
      <c r="O322" s="676"/>
      <c r="P322" s="676"/>
      <c r="Q322" s="676"/>
      <c r="R322" s="822"/>
      <c r="S322" s="822"/>
      <c r="T322" s="822"/>
      <c r="U322" s="822"/>
      <c r="V322" s="676"/>
      <c r="Z322" s="667"/>
    </row>
    <row r="323" spans="1:26" x14ac:dyDescent="0.2">
      <c r="A323" s="675"/>
      <c r="B323" s="675"/>
      <c r="C323" s="675"/>
      <c r="D323" s="675"/>
      <c r="E323" s="675"/>
      <c r="F323" s="681"/>
      <c r="G323" s="682"/>
      <c r="H323" s="683"/>
      <c r="I323" s="684"/>
      <c r="J323" s="683"/>
      <c r="K323" s="683"/>
      <c r="L323" s="683"/>
      <c r="M323" s="683"/>
      <c r="N323" s="676"/>
      <c r="O323" s="676"/>
      <c r="P323" s="676"/>
      <c r="Q323" s="676"/>
      <c r="R323" s="822"/>
      <c r="S323" s="822"/>
      <c r="T323" s="822"/>
      <c r="U323" s="822"/>
      <c r="V323" s="676"/>
      <c r="Z323" s="667"/>
    </row>
    <row r="324" spans="1:26" x14ac:dyDescent="0.2">
      <c r="A324" s="675"/>
      <c r="B324" s="675"/>
      <c r="C324" s="675"/>
      <c r="D324" s="675"/>
      <c r="E324" s="675"/>
      <c r="F324" s="681"/>
      <c r="G324" s="682"/>
      <c r="H324" s="683"/>
      <c r="I324" s="684"/>
      <c r="J324" s="683"/>
      <c r="K324" s="683"/>
      <c r="L324" s="683"/>
      <c r="M324" s="683"/>
      <c r="N324" s="676"/>
      <c r="O324" s="676"/>
      <c r="P324" s="676"/>
      <c r="Q324" s="676"/>
      <c r="R324" s="822"/>
      <c r="S324" s="822"/>
      <c r="T324" s="822"/>
      <c r="U324" s="822"/>
      <c r="V324" s="676"/>
      <c r="Z324" s="667"/>
    </row>
    <row r="325" spans="1:26" x14ac:dyDescent="0.2">
      <c r="A325" s="675"/>
      <c r="B325" s="675"/>
      <c r="C325" s="675"/>
      <c r="D325" s="675"/>
      <c r="E325" s="675"/>
      <c r="F325" s="681"/>
      <c r="G325" s="682"/>
      <c r="H325" s="683"/>
      <c r="I325" s="684"/>
      <c r="J325" s="683"/>
      <c r="K325" s="683"/>
      <c r="L325" s="683"/>
      <c r="M325" s="683"/>
      <c r="N325" s="676"/>
      <c r="O325" s="676"/>
      <c r="P325" s="676"/>
      <c r="Q325" s="676"/>
      <c r="R325" s="822"/>
      <c r="S325" s="822"/>
      <c r="T325" s="822"/>
      <c r="U325" s="822"/>
      <c r="V325" s="676"/>
      <c r="Z325" s="667"/>
    </row>
    <row r="326" spans="1:26" x14ac:dyDescent="0.2">
      <c r="A326" s="675"/>
      <c r="B326" s="675"/>
      <c r="C326" s="675"/>
      <c r="D326" s="675"/>
      <c r="E326" s="675"/>
      <c r="F326" s="681"/>
      <c r="G326" s="682"/>
      <c r="H326" s="683"/>
      <c r="I326" s="684"/>
      <c r="J326" s="683"/>
      <c r="K326" s="683"/>
      <c r="L326" s="683"/>
      <c r="M326" s="683"/>
      <c r="N326" s="676"/>
      <c r="O326" s="676"/>
      <c r="P326" s="676"/>
      <c r="Q326" s="676"/>
      <c r="R326" s="822"/>
      <c r="S326" s="822"/>
      <c r="T326" s="822"/>
      <c r="U326" s="822"/>
      <c r="V326" s="676"/>
      <c r="Z326" s="667"/>
    </row>
    <row r="327" spans="1:26" x14ac:dyDescent="0.2">
      <c r="A327" s="675"/>
      <c r="B327" s="675"/>
      <c r="C327" s="675"/>
      <c r="D327" s="675"/>
      <c r="E327" s="675"/>
      <c r="F327" s="681"/>
      <c r="G327" s="682"/>
      <c r="H327" s="683"/>
      <c r="I327" s="684"/>
      <c r="J327" s="683"/>
      <c r="K327" s="683"/>
      <c r="L327" s="683"/>
      <c r="M327" s="683"/>
      <c r="N327" s="676"/>
      <c r="O327" s="676"/>
      <c r="P327" s="676"/>
      <c r="Q327" s="676"/>
      <c r="R327" s="822"/>
      <c r="S327" s="822"/>
      <c r="T327" s="822"/>
      <c r="U327" s="822"/>
      <c r="V327" s="676"/>
      <c r="Z327" s="667"/>
    </row>
    <row r="328" spans="1:26" x14ac:dyDescent="0.2">
      <c r="A328" s="675"/>
      <c r="B328" s="675"/>
      <c r="C328" s="675"/>
      <c r="D328" s="675"/>
      <c r="E328" s="675"/>
      <c r="F328" s="681"/>
      <c r="G328" s="682"/>
      <c r="H328" s="683"/>
      <c r="I328" s="684"/>
      <c r="J328" s="683"/>
      <c r="K328" s="683"/>
      <c r="L328" s="683"/>
      <c r="M328" s="683"/>
      <c r="N328" s="676"/>
      <c r="O328" s="676"/>
      <c r="P328" s="676"/>
      <c r="Q328" s="676"/>
      <c r="R328" s="822"/>
      <c r="S328" s="822"/>
      <c r="T328" s="822"/>
      <c r="U328" s="822"/>
      <c r="V328" s="676"/>
      <c r="Z328" s="667"/>
    </row>
    <row r="329" spans="1:26" x14ac:dyDescent="0.2">
      <c r="A329" s="675"/>
      <c r="B329" s="675"/>
      <c r="C329" s="675"/>
      <c r="D329" s="675"/>
      <c r="E329" s="675"/>
      <c r="F329" s="681"/>
      <c r="G329" s="682"/>
      <c r="H329" s="683"/>
      <c r="I329" s="684"/>
      <c r="J329" s="683"/>
      <c r="K329" s="683"/>
      <c r="L329" s="683"/>
      <c r="M329" s="683"/>
      <c r="N329" s="676"/>
      <c r="O329" s="676"/>
      <c r="P329" s="676"/>
      <c r="Q329" s="676"/>
      <c r="R329" s="822"/>
      <c r="S329" s="822"/>
      <c r="T329" s="822"/>
      <c r="U329" s="822"/>
      <c r="V329" s="676"/>
      <c r="Z329" s="667"/>
    </row>
    <row r="330" spans="1:26" x14ac:dyDescent="0.2">
      <c r="A330" s="675"/>
      <c r="B330" s="675"/>
      <c r="C330" s="675"/>
      <c r="D330" s="675"/>
      <c r="E330" s="675"/>
      <c r="F330" s="681"/>
      <c r="G330" s="682"/>
      <c r="H330" s="683"/>
      <c r="I330" s="684"/>
      <c r="J330" s="683"/>
      <c r="K330" s="683"/>
      <c r="L330" s="683"/>
      <c r="M330" s="683"/>
      <c r="N330" s="676"/>
      <c r="O330" s="676"/>
      <c r="P330" s="676"/>
      <c r="Q330" s="676"/>
      <c r="R330" s="822"/>
      <c r="S330" s="822"/>
      <c r="T330" s="822"/>
      <c r="U330" s="822"/>
      <c r="V330" s="676"/>
      <c r="Z330" s="667"/>
    </row>
    <row r="331" spans="1:26" x14ac:dyDescent="0.2">
      <c r="A331" s="675"/>
      <c r="B331" s="675"/>
      <c r="C331" s="675"/>
      <c r="D331" s="675"/>
      <c r="E331" s="675"/>
      <c r="F331" s="681"/>
      <c r="G331" s="682"/>
      <c r="H331" s="683"/>
      <c r="I331" s="684"/>
      <c r="J331" s="683"/>
      <c r="K331" s="683"/>
      <c r="L331" s="683"/>
      <c r="M331" s="683"/>
      <c r="N331" s="676"/>
      <c r="O331" s="676"/>
      <c r="P331" s="676"/>
      <c r="Q331" s="676"/>
      <c r="R331" s="822"/>
      <c r="S331" s="822"/>
      <c r="T331" s="822"/>
      <c r="U331" s="822"/>
      <c r="V331" s="676"/>
      <c r="Z331" s="667"/>
    </row>
    <row r="332" spans="1:26" x14ac:dyDescent="0.2">
      <c r="A332" s="675"/>
      <c r="B332" s="675"/>
      <c r="C332" s="675"/>
      <c r="D332" s="675"/>
      <c r="E332" s="675"/>
      <c r="F332" s="681"/>
      <c r="G332" s="682"/>
      <c r="H332" s="683"/>
      <c r="I332" s="684"/>
      <c r="J332" s="683"/>
      <c r="K332" s="683"/>
      <c r="L332" s="683"/>
      <c r="M332" s="683"/>
      <c r="N332" s="676"/>
      <c r="O332" s="676"/>
      <c r="P332" s="676"/>
      <c r="Q332" s="676"/>
      <c r="R332" s="822"/>
      <c r="S332" s="822"/>
      <c r="T332" s="822"/>
      <c r="U332" s="822"/>
      <c r="V332" s="676"/>
      <c r="Z332" s="667"/>
    </row>
    <row r="333" spans="1:26" x14ac:dyDescent="0.2">
      <c r="A333" s="675"/>
      <c r="B333" s="675"/>
      <c r="C333" s="675"/>
      <c r="D333" s="675"/>
      <c r="E333" s="675"/>
      <c r="F333" s="681"/>
      <c r="G333" s="682"/>
      <c r="H333" s="683"/>
      <c r="I333" s="684"/>
      <c r="J333" s="683"/>
      <c r="K333" s="683"/>
      <c r="L333" s="683"/>
      <c r="M333" s="683"/>
      <c r="N333" s="676"/>
      <c r="O333" s="676"/>
      <c r="P333" s="676"/>
      <c r="Q333" s="676"/>
      <c r="R333" s="822"/>
      <c r="S333" s="822"/>
      <c r="T333" s="822"/>
      <c r="U333" s="822"/>
      <c r="V333" s="676"/>
      <c r="Z333" s="667"/>
    </row>
    <row r="334" spans="1:26" x14ac:dyDescent="0.2">
      <c r="A334" s="675"/>
      <c r="B334" s="675"/>
      <c r="C334" s="675"/>
      <c r="D334" s="675"/>
      <c r="E334" s="675"/>
      <c r="F334" s="681"/>
      <c r="G334" s="682"/>
      <c r="H334" s="683"/>
      <c r="I334" s="684"/>
      <c r="J334" s="683"/>
      <c r="K334" s="683"/>
      <c r="L334" s="683"/>
      <c r="M334" s="683"/>
      <c r="N334" s="676"/>
      <c r="O334" s="676"/>
      <c r="P334" s="676"/>
      <c r="Q334" s="676"/>
      <c r="R334" s="822"/>
      <c r="S334" s="822"/>
      <c r="T334" s="822"/>
      <c r="U334" s="822"/>
      <c r="V334" s="676"/>
      <c r="Z334" s="667"/>
    </row>
    <row r="335" spans="1:26" x14ac:dyDescent="0.2">
      <c r="A335" s="675"/>
      <c r="B335" s="675"/>
      <c r="C335" s="675"/>
      <c r="D335" s="675"/>
      <c r="E335" s="675"/>
      <c r="F335" s="681"/>
      <c r="G335" s="682"/>
      <c r="H335" s="683"/>
      <c r="I335" s="684"/>
      <c r="J335" s="683"/>
      <c r="K335" s="683"/>
      <c r="L335" s="683"/>
      <c r="M335" s="683"/>
      <c r="N335" s="676"/>
      <c r="O335" s="676"/>
      <c r="P335" s="676"/>
      <c r="Q335" s="676"/>
      <c r="R335" s="822"/>
      <c r="S335" s="822"/>
      <c r="T335" s="822"/>
      <c r="U335" s="822"/>
      <c r="V335" s="676"/>
      <c r="Z335" s="667"/>
    </row>
    <row r="336" spans="1:26" x14ac:dyDescent="0.2">
      <c r="A336" s="675"/>
      <c r="B336" s="675"/>
      <c r="C336" s="675"/>
      <c r="D336" s="675"/>
      <c r="E336" s="675"/>
      <c r="F336" s="681"/>
      <c r="G336" s="682"/>
      <c r="H336" s="683"/>
      <c r="I336" s="684"/>
      <c r="J336" s="683"/>
      <c r="K336" s="683"/>
      <c r="L336" s="683"/>
      <c r="M336" s="683"/>
      <c r="N336" s="676"/>
      <c r="O336" s="676"/>
      <c r="P336" s="676"/>
      <c r="Q336" s="676"/>
      <c r="R336" s="822"/>
      <c r="S336" s="822"/>
      <c r="T336" s="822"/>
      <c r="U336" s="822"/>
      <c r="V336" s="676"/>
      <c r="Z336" s="667"/>
    </row>
    <row r="337" spans="1:26" x14ac:dyDescent="0.2">
      <c r="A337" s="675"/>
      <c r="B337" s="675"/>
      <c r="C337" s="675"/>
      <c r="D337" s="675"/>
      <c r="E337" s="675"/>
      <c r="F337" s="681"/>
      <c r="G337" s="682"/>
      <c r="H337" s="683"/>
      <c r="I337" s="684"/>
      <c r="J337" s="683"/>
      <c r="K337" s="683"/>
      <c r="L337" s="683"/>
      <c r="M337" s="683"/>
      <c r="N337" s="676"/>
      <c r="O337" s="676"/>
      <c r="P337" s="676"/>
      <c r="Q337" s="676"/>
      <c r="R337" s="822"/>
      <c r="S337" s="822"/>
      <c r="T337" s="822"/>
      <c r="U337" s="822"/>
      <c r="V337" s="676"/>
      <c r="Z337" s="667"/>
    </row>
    <row r="338" spans="1:26" x14ac:dyDescent="0.2">
      <c r="A338" s="675"/>
      <c r="B338" s="675"/>
      <c r="C338" s="675"/>
      <c r="D338" s="675"/>
      <c r="E338" s="675"/>
      <c r="F338" s="681"/>
      <c r="G338" s="682"/>
      <c r="H338" s="683"/>
      <c r="I338" s="684"/>
      <c r="J338" s="683"/>
      <c r="K338" s="683"/>
      <c r="L338" s="683"/>
      <c r="M338" s="683"/>
      <c r="N338" s="676"/>
      <c r="O338" s="676"/>
      <c r="P338" s="676"/>
      <c r="Q338" s="676"/>
      <c r="R338" s="822"/>
      <c r="S338" s="822"/>
      <c r="T338" s="822"/>
      <c r="U338" s="822"/>
      <c r="V338" s="676"/>
      <c r="Z338" s="667"/>
    </row>
    <row r="339" spans="1:26" x14ac:dyDescent="0.2">
      <c r="A339" s="675"/>
      <c r="B339" s="675"/>
      <c r="C339" s="675"/>
      <c r="D339" s="675"/>
      <c r="E339" s="675"/>
      <c r="F339" s="681"/>
      <c r="G339" s="682"/>
      <c r="H339" s="683"/>
      <c r="I339" s="684"/>
      <c r="J339" s="683"/>
      <c r="K339" s="683"/>
      <c r="L339" s="683"/>
      <c r="M339" s="683"/>
      <c r="N339" s="676"/>
      <c r="O339" s="676"/>
      <c r="P339" s="676"/>
      <c r="Q339" s="676"/>
      <c r="R339" s="822"/>
      <c r="S339" s="822"/>
      <c r="T339" s="822"/>
      <c r="U339" s="822"/>
      <c r="V339" s="676"/>
      <c r="Z339" s="667"/>
    </row>
    <row r="340" spans="1:26" x14ac:dyDescent="0.2">
      <c r="A340" s="675"/>
      <c r="B340" s="675"/>
      <c r="C340" s="675"/>
      <c r="D340" s="675"/>
      <c r="E340" s="675"/>
      <c r="F340" s="681"/>
      <c r="G340" s="682"/>
      <c r="H340" s="683"/>
      <c r="I340" s="684"/>
      <c r="J340" s="683"/>
      <c r="K340" s="683"/>
      <c r="L340" s="683"/>
      <c r="M340" s="683"/>
      <c r="N340" s="676"/>
      <c r="O340" s="676"/>
      <c r="P340" s="676"/>
      <c r="Q340" s="676"/>
      <c r="R340" s="822"/>
      <c r="S340" s="822"/>
      <c r="T340" s="822"/>
      <c r="U340" s="822"/>
      <c r="V340" s="676"/>
      <c r="Z340" s="667"/>
    </row>
    <row r="341" spans="1:26" x14ac:dyDescent="0.2">
      <c r="A341" s="675"/>
      <c r="B341" s="675"/>
      <c r="C341" s="675"/>
      <c r="D341" s="675"/>
      <c r="E341" s="675"/>
      <c r="F341" s="681"/>
      <c r="G341" s="682"/>
      <c r="H341" s="683"/>
      <c r="I341" s="684"/>
      <c r="J341" s="683"/>
      <c r="K341" s="683"/>
      <c r="L341" s="683"/>
      <c r="M341" s="683"/>
      <c r="N341" s="676"/>
      <c r="O341" s="676"/>
      <c r="P341" s="676"/>
      <c r="Q341" s="676"/>
      <c r="R341" s="822"/>
      <c r="S341" s="822"/>
      <c r="T341" s="822"/>
      <c r="U341" s="822"/>
      <c r="V341" s="676"/>
      <c r="Z341" s="667"/>
    </row>
    <row r="342" spans="1:26" x14ac:dyDescent="0.2">
      <c r="A342" s="675"/>
      <c r="B342" s="675"/>
      <c r="C342" s="675"/>
      <c r="D342" s="675"/>
      <c r="E342" s="675"/>
      <c r="F342" s="681"/>
      <c r="G342" s="682"/>
      <c r="H342" s="683"/>
      <c r="I342" s="684"/>
      <c r="J342" s="683"/>
      <c r="K342" s="683"/>
      <c r="L342" s="683"/>
      <c r="M342" s="683"/>
      <c r="N342" s="676"/>
      <c r="O342" s="676"/>
      <c r="P342" s="676"/>
      <c r="Q342" s="676"/>
      <c r="R342" s="822"/>
      <c r="S342" s="822"/>
      <c r="T342" s="822"/>
      <c r="U342" s="822"/>
      <c r="V342" s="676"/>
      <c r="Z342" s="667"/>
    </row>
    <row r="343" spans="1:26" x14ac:dyDescent="0.2">
      <c r="A343" s="675"/>
      <c r="B343" s="675"/>
      <c r="C343" s="675"/>
      <c r="D343" s="675"/>
      <c r="E343" s="675"/>
      <c r="F343" s="681"/>
      <c r="G343" s="682"/>
      <c r="H343" s="683"/>
      <c r="I343" s="684"/>
      <c r="J343" s="683"/>
      <c r="K343" s="683"/>
      <c r="L343" s="683"/>
      <c r="M343" s="683"/>
      <c r="N343" s="676"/>
      <c r="O343" s="676"/>
      <c r="P343" s="676"/>
      <c r="Q343" s="676"/>
      <c r="R343" s="822"/>
      <c r="S343" s="822"/>
      <c r="T343" s="822"/>
      <c r="U343" s="822"/>
      <c r="V343" s="676"/>
      <c r="Z343" s="667"/>
    </row>
    <row r="344" spans="1:26" x14ac:dyDescent="0.2">
      <c r="A344" s="675"/>
      <c r="B344" s="675"/>
      <c r="C344" s="675"/>
      <c r="D344" s="675"/>
      <c r="E344" s="675"/>
      <c r="F344" s="681"/>
      <c r="G344" s="682"/>
      <c r="H344" s="683"/>
      <c r="I344" s="684"/>
      <c r="J344" s="683"/>
      <c r="K344" s="683"/>
      <c r="L344" s="683"/>
      <c r="M344" s="683"/>
      <c r="N344" s="676"/>
      <c r="O344" s="676"/>
      <c r="P344" s="676"/>
      <c r="Q344" s="676"/>
      <c r="R344" s="822"/>
      <c r="S344" s="822"/>
      <c r="T344" s="822"/>
      <c r="U344" s="822"/>
      <c r="V344" s="676"/>
      <c r="Z344" s="667"/>
    </row>
    <row r="345" spans="1:26" x14ac:dyDescent="0.2">
      <c r="A345" s="675"/>
      <c r="B345" s="675"/>
      <c r="C345" s="675"/>
      <c r="D345" s="675"/>
      <c r="E345" s="675"/>
      <c r="F345" s="681"/>
      <c r="G345" s="682"/>
      <c r="H345" s="683"/>
      <c r="I345" s="684"/>
      <c r="J345" s="683"/>
      <c r="K345" s="683"/>
      <c r="L345" s="683"/>
      <c r="M345" s="683"/>
      <c r="N345" s="676"/>
      <c r="O345" s="676"/>
      <c r="P345" s="676"/>
      <c r="Q345" s="676"/>
      <c r="R345" s="822"/>
      <c r="S345" s="822"/>
      <c r="T345" s="822"/>
      <c r="U345" s="822"/>
      <c r="V345" s="676"/>
      <c r="Z345" s="667"/>
    </row>
    <row r="346" spans="1:26" x14ac:dyDescent="0.2">
      <c r="A346" s="675"/>
      <c r="B346" s="675"/>
      <c r="C346" s="675"/>
      <c r="D346" s="675"/>
      <c r="E346" s="675"/>
      <c r="F346" s="681"/>
      <c r="G346" s="682"/>
      <c r="H346" s="683"/>
      <c r="I346" s="684"/>
      <c r="J346" s="683"/>
      <c r="K346" s="683"/>
      <c r="L346" s="683"/>
      <c r="M346" s="683"/>
      <c r="N346" s="676"/>
      <c r="O346" s="676"/>
      <c r="P346" s="676"/>
      <c r="Q346" s="676"/>
      <c r="R346" s="822"/>
      <c r="S346" s="822"/>
      <c r="T346" s="822"/>
      <c r="U346" s="822"/>
      <c r="V346" s="676"/>
      <c r="Z346" s="667"/>
    </row>
    <row r="347" spans="1:26" x14ac:dyDescent="0.2">
      <c r="A347" s="675"/>
      <c r="B347" s="675"/>
      <c r="C347" s="675"/>
      <c r="D347" s="675"/>
      <c r="E347" s="675"/>
      <c r="F347" s="681"/>
      <c r="G347" s="682"/>
      <c r="H347" s="683"/>
      <c r="I347" s="684"/>
      <c r="J347" s="683"/>
      <c r="K347" s="683"/>
      <c r="L347" s="683"/>
      <c r="M347" s="683"/>
      <c r="N347" s="676"/>
      <c r="O347" s="676"/>
      <c r="P347" s="676"/>
      <c r="Q347" s="676"/>
      <c r="R347" s="822"/>
      <c r="S347" s="822"/>
      <c r="T347" s="822"/>
      <c r="U347" s="822"/>
      <c r="V347" s="676"/>
      <c r="Z347" s="667"/>
    </row>
    <row r="348" spans="1:26" x14ac:dyDescent="0.2">
      <c r="A348" s="675"/>
      <c r="B348" s="675"/>
      <c r="C348" s="675"/>
      <c r="D348" s="675"/>
      <c r="E348" s="675"/>
      <c r="F348" s="681"/>
      <c r="G348" s="682"/>
      <c r="H348" s="683"/>
      <c r="I348" s="684"/>
      <c r="J348" s="683"/>
      <c r="K348" s="683"/>
      <c r="L348" s="683"/>
      <c r="M348" s="683"/>
      <c r="N348" s="676"/>
      <c r="O348" s="676"/>
      <c r="P348" s="676"/>
      <c r="Q348" s="676"/>
      <c r="R348" s="822"/>
      <c r="S348" s="822"/>
      <c r="T348" s="822"/>
      <c r="U348" s="822"/>
      <c r="V348" s="676"/>
      <c r="Z348" s="667"/>
    </row>
    <row r="349" spans="1:26" x14ac:dyDescent="0.2">
      <c r="A349" s="675"/>
      <c r="B349" s="675"/>
      <c r="C349" s="675"/>
      <c r="D349" s="675"/>
      <c r="E349" s="675"/>
      <c r="F349" s="681"/>
      <c r="G349" s="682"/>
      <c r="H349" s="683"/>
      <c r="I349" s="684"/>
      <c r="J349" s="683"/>
      <c r="K349" s="683"/>
      <c r="L349" s="683"/>
      <c r="M349" s="683"/>
      <c r="N349" s="676"/>
      <c r="O349" s="676"/>
      <c r="P349" s="676"/>
      <c r="Q349" s="676"/>
      <c r="R349" s="822"/>
      <c r="S349" s="822"/>
      <c r="T349" s="822"/>
      <c r="U349" s="822"/>
      <c r="V349" s="676"/>
      <c r="Z349" s="667"/>
    </row>
    <row r="350" spans="1:26" x14ac:dyDescent="0.2">
      <c r="A350" s="675"/>
      <c r="B350" s="675"/>
      <c r="C350" s="675"/>
      <c r="D350" s="675"/>
      <c r="E350" s="675"/>
      <c r="F350" s="681"/>
      <c r="G350" s="682"/>
      <c r="H350" s="683"/>
      <c r="I350" s="684"/>
      <c r="J350" s="683"/>
      <c r="K350" s="683"/>
      <c r="L350" s="683"/>
      <c r="M350" s="683"/>
      <c r="N350" s="676"/>
      <c r="O350" s="676"/>
      <c r="P350" s="676"/>
      <c r="Q350" s="676"/>
      <c r="R350" s="822"/>
      <c r="S350" s="822"/>
      <c r="T350" s="822"/>
      <c r="U350" s="822"/>
      <c r="V350" s="676"/>
      <c r="Z350" s="667"/>
    </row>
    <row r="351" spans="1:26" x14ac:dyDescent="0.2">
      <c r="A351" s="675"/>
      <c r="B351" s="675"/>
      <c r="C351" s="675"/>
      <c r="D351" s="675"/>
      <c r="E351" s="675"/>
      <c r="F351" s="681"/>
      <c r="G351" s="682"/>
      <c r="H351" s="683"/>
      <c r="I351" s="684"/>
      <c r="J351" s="683"/>
      <c r="K351" s="683"/>
      <c r="L351" s="683"/>
      <c r="M351" s="683"/>
      <c r="N351" s="676"/>
      <c r="O351" s="676"/>
      <c r="P351" s="676"/>
      <c r="Q351" s="676"/>
      <c r="R351" s="822"/>
      <c r="S351" s="822"/>
      <c r="T351" s="822"/>
      <c r="U351" s="822"/>
      <c r="V351" s="676"/>
      <c r="Z351" s="667"/>
    </row>
    <row r="352" spans="1:26" x14ac:dyDescent="0.2">
      <c r="A352" s="675"/>
      <c r="B352" s="675"/>
      <c r="C352" s="675"/>
      <c r="D352" s="675"/>
      <c r="E352" s="675"/>
      <c r="F352" s="681"/>
      <c r="G352" s="682"/>
      <c r="H352" s="683"/>
      <c r="I352" s="684"/>
      <c r="J352" s="683"/>
      <c r="K352" s="683"/>
      <c r="L352" s="683"/>
      <c r="M352" s="683"/>
      <c r="N352" s="676"/>
      <c r="O352" s="676"/>
      <c r="P352" s="676"/>
      <c r="Q352" s="676"/>
      <c r="R352" s="822"/>
      <c r="S352" s="822"/>
      <c r="T352" s="822"/>
      <c r="U352" s="822"/>
      <c r="V352" s="676"/>
      <c r="Z352" s="667"/>
    </row>
    <row r="353" spans="1:26" x14ac:dyDescent="0.2">
      <c r="A353" s="675"/>
      <c r="B353" s="675"/>
      <c r="C353" s="675"/>
      <c r="D353" s="675"/>
      <c r="E353" s="675"/>
      <c r="F353" s="681"/>
      <c r="G353" s="682"/>
      <c r="H353" s="683"/>
      <c r="I353" s="684"/>
      <c r="J353" s="683"/>
      <c r="K353" s="683"/>
      <c r="L353" s="683"/>
      <c r="M353" s="683"/>
      <c r="N353" s="676"/>
      <c r="O353" s="676"/>
      <c r="P353" s="676"/>
      <c r="Q353" s="676"/>
      <c r="R353" s="822"/>
      <c r="S353" s="822"/>
      <c r="T353" s="822"/>
      <c r="U353" s="822"/>
      <c r="V353" s="676"/>
      <c r="Z353" s="667"/>
    </row>
    <row r="354" spans="1:26" x14ac:dyDescent="0.2">
      <c r="A354" s="675"/>
      <c r="B354" s="675"/>
      <c r="C354" s="675"/>
      <c r="D354" s="675"/>
      <c r="E354" s="675"/>
      <c r="F354" s="681"/>
      <c r="G354" s="682"/>
      <c r="H354" s="683"/>
      <c r="I354" s="684"/>
      <c r="J354" s="683"/>
      <c r="K354" s="683"/>
      <c r="L354" s="683"/>
      <c r="M354" s="683"/>
      <c r="N354" s="676"/>
      <c r="O354" s="676"/>
      <c r="P354" s="676"/>
      <c r="Q354" s="676"/>
      <c r="R354" s="822"/>
      <c r="S354" s="822"/>
      <c r="T354" s="822"/>
      <c r="U354" s="822"/>
      <c r="V354" s="676"/>
      <c r="Z354" s="667"/>
    </row>
    <row r="355" spans="1:26" x14ac:dyDescent="0.2">
      <c r="A355" s="675"/>
      <c r="B355" s="675"/>
      <c r="C355" s="675"/>
      <c r="D355" s="675"/>
      <c r="E355" s="675"/>
      <c r="F355" s="681"/>
      <c r="G355" s="682"/>
      <c r="H355" s="683"/>
      <c r="I355" s="684"/>
      <c r="J355" s="683"/>
      <c r="K355" s="683"/>
      <c r="L355" s="683"/>
      <c r="M355" s="683"/>
      <c r="N355" s="676"/>
      <c r="O355" s="676"/>
      <c r="P355" s="676"/>
      <c r="Q355" s="676"/>
      <c r="R355" s="822"/>
      <c r="S355" s="822"/>
      <c r="T355" s="822"/>
      <c r="U355" s="822"/>
      <c r="V355" s="676"/>
      <c r="Z355" s="667"/>
    </row>
    <row r="356" spans="1:26" x14ac:dyDescent="0.2">
      <c r="A356" s="675"/>
      <c r="B356" s="675"/>
      <c r="C356" s="675"/>
      <c r="D356" s="675"/>
      <c r="E356" s="675"/>
      <c r="F356" s="681"/>
      <c r="G356" s="682"/>
      <c r="H356" s="683"/>
      <c r="I356" s="684"/>
      <c r="J356" s="683"/>
      <c r="K356" s="683"/>
      <c r="L356" s="683"/>
      <c r="M356" s="683"/>
      <c r="N356" s="676"/>
      <c r="O356" s="676"/>
      <c r="P356" s="676"/>
      <c r="Q356" s="676"/>
      <c r="R356" s="822"/>
      <c r="S356" s="822"/>
      <c r="T356" s="822"/>
      <c r="U356" s="822"/>
      <c r="V356" s="676"/>
      <c r="Z356" s="667"/>
    </row>
    <row r="357" spans="1:26" x14ac:dyDescent="0.2">
      <c r="A357" s="675"/>
      <c r="B357" s="675"/>
      <c r="C357" s="675"/>
      <c r="D357" s="675"/>
      <c r="E357" s="675"/>
      <c r="F357" s="681"/>
      <c r="G357" s="682"/>
      <c r="H357" s="683"/>
      <c r="I357" s="684"/>
      <c r="J357" s="683"/>
      <c r="K357" s="683"/>
      <c r="L357" s="683"/>
      <c r="M357" s="683"/>
      <c r="N357" s="676"/>
      <c r="O357" s="676"/>
      <c r="P357" s="676"/>
      <c r="Q357" s="676"/>
      <c r="R357" s="822"/>
      <c r="S357" s="822"/>
      <c r="T357" s="822"/>
      <c r="U357" s="822"/>
      <c r="V357" s="676"/>
      <c r="Z357" s="667"/>
    </row>
    <row r="358" spans="1:26" x14ac:dyDescent="0.2">
      <c r="A358" s="675"/>
      <c r="B358" s="675"/>
      <c r="C358" s="675"/>
      <c r="D358" s="675"/>
      <c r="E358" s="675"/>
      <c r="F358" s="681"/>
      <c r="G358" s="682"/>
      <c r="H358" s="683"/>
      <c r="I358" s="684"/>
      <c r="J358" s="683"/>
      <c r="K358" s="683"/>
      <c r="L358" s="683"/>
      <c r="M358" s="683"/>
      <c r="N358" s="676"/>
      <c r="O358" s="676"/>
      <c r="P358" s="676"/>
      <c r="Q358" s="676"/>
      <c r="R358" s="822"/>
      <c r="S358" s="822"/>
      <c r="T358" s="822"/>
      <c r="U358" s="822"/>
      <c r="V358" s="676"/>
      <c r="Z358" s="667"/>
    </row>
    <row r="359" spans="1:26" x14ac:dyDescent="0.2">
      <c r="A359" s="675"/>
      <c r="B359" s="675"/>
      <c r="C359" s="675"/>
      <c r="D359" s="675"/>
      <c r="E359" s="675"/>
      <c r="F359" s="681"/>
      <c r="G359" s="682"/>
      <c r="H359" s="683"/>
      <c r="I359" s="684"/>
      <c r="J359" s="683"/>
      <c r="K359" s="683"/>
      <c r="L359" s="683"/>
      <c r="M359" s="683"/>
      <c r="N359" s="676"/>
      <c r="O359" s="676"/>
      <c r="P359" s="676"/>
      <c r="Q359" s="676"/>
      <c r="R359" s="822"/>
      <c r="S359" s="822"/>
      <c r="T359" s="822"/>
      <c r="U359" s="822"/>
      <c r="V359" s="676"/>
      <c r="Z359" s="667"/>
    </row>
    <row r="360" spans="1:26" x14ac:dyDescent="0.2">
      <c r="A360" s="675"/>
      <c r="B360" s="675"/>
      <c r="C360" s="675"/>
      <c r="D360" s="675"/>
      <c r="E360" s="675"/>
      <c r="F360" s="681"/>
      <c r="G360" s="682"/>
      <c r="H360" s="683"/>
      <c r="I360" s="684"/>
      <c r="J360" s="683"/>
      <c r="K360" s="683"/>
      <c r="L360" s="683"/>
      <c r="M360" s="683"/>
      <c r="N360" s="676"/>
      <c r="O360" s="676"/>
      <c r="P360" s="676"/>
      <c r="Q360" s="676"/>
      <c r="R360" s="822"/>
      <c r="S360" s="822"/>
      <c r="T360" s="822"/>
      <c r="U360" s="822"/>
      <c r="V360" s="676"/>
      <c r="Z360" s="667"/>
    </row>
    <row r="361" spans="1:26" x14ac:dyDescent="0.2">
      <c r="A361" s="675"/>
      <c r="B361" s="675"/>
      <c r="C361" s="675"/>
      <c r="D361" s="675"/>
      <c r="E361" s="675"/>
      <c r="F361" s="681"/>
      <c r="G361" s="682"/>
      <c r="H361" s="683"/>
      <c r="I361" s="684"/>
      <c r="J361" s="683"/>
      <c r="K361" s="683"/>
      <c r="L361" s="683"/>
      <c r="M361" s="683"/>
      <c r="N361" s="676"/>
      <c r="O361" s="676"/>
      <c r="P361" s="676"/>
      <c r="Q361" s="676"/>
      <c r="R361" s="822"/>
      <c r="S361" s="822"/>
      <c r="T361" s="822"/>
      <c r="U361" s="822"/>
      <c r="V361" s="676"/>
      <c r="Z361" s="667"/>
    </row>
    <row r="362" spans="1:26" x14ac:dyDescent="0.2">
      <c r="A362" s="675"/>
      <c r="B362" s="675"/>
      <c r="C362" s="675"/>
      <c r="D362" s="675"/>
      <c r="E362" s="675"/>
      <c r="F362" s="681"/>
      <c r="G362" s="682"/>
      <c r="H362" s="683"/>
      <c r="I362" s="684"/>
      <c r="J362" s="683"/>
      <c r="K362" s="683"/>
      <c r="L362" s="683"/>
      <c r="M362" s="683"/>
      <c r="N362" s="676"/>
      <c r="O362" s="676"/>
      <c r="P362" s="676"/>
      <c r="Q362" s="676"/>
      <c r="R362" s="822"/>
      <c r="S362" s="822"/>
      <c r="T362" s="822"/>
      <c r="U362" s="822"/>
      <c r="V362" s="676"/>
      <c r="Z362" s="667"/>
    </row>
    <row r="363" spans="1:26" x14ac:dyDescent="0.2">
      <c r="A363" s="675"/>
      <c r="B363" s="675"/>
      <c r="C363" s="675"/>
      <c r="D363" s="675"/>
      <c r="E363" s="675"/>
      <c r="F363" s="681"/>
      <c r="G363" s="682"/>
      <c r="H363" s="683"/>
      <c r="I363" s="684"/>
      <c r="J363" s="683"/>
      <c r="K363" s="683"/>
      <c r="L363" s="683"/>
      <c r="M363" s="683"/>
      <c r="N363" s="676"/>
      <c r="O363" s="676"/>
      <c r="P363" s="676"/>
      <c r="Q363" s="676"/>
      <c r="R363" s="822"/>
      <c r="S363" s="822"/>
      <c r="T363" s="822"/>
      <c r="U363" s="822"/>
      <c r="V363" s="676"/>
      <c r="Z363" s="667"/>
    </row>
    <row r="364" spans="1:26" x14ac:dyDescent="0.2">
      <c r="A364" s="675"/>
      <c r="B364" s="675"/>
      <c r="C364" s="675"/>
      <c r="D364" s="675"/>
      <c r="E364" s="675"/>
      <c r="F364" s="681"/>
      <c r="G364" s="682"/>
      <c r="H364" s="683"/>
      <c r="I364" s="684"/>
      <c r="J364" s="683"/>
      <c r="K364" s="683"/>
      <c r="L364" s="683"/>
      <c r="M364" s="683"/>
      <c r="N364" s="676"/>
      <c r="O364" s="676"/>
      <c r="P364" s="676"/>
      <c r="Q364" s="676"/>
      <c r="R364" s="822"/>
      <c r="S364" s="822"/>
      <c r="T364" s="822"/>
      <c r="U364" s="822"/>
      <c r="V364" s="676"/>
      <c r="Z364" s="667"/>
    </row>
    <row r="365" spans="1:26" x14ac:dyDescent="0.2">
      <c r="A365" s="675"/>
      <c r="B365" s="675"/>
      <c r="C365" s="675"/>
      <c r="D365" s="675"/>
      <c r="E365" s="675"/>
      <c r="F365" s="681"/>
      <c r="G365" s="682"/>
      <c r="H365" s="683"/>
      <c r="I365" s="684"/>
      <c r="J365" s="683"/>
      <c r="K365" s="683"/>
      <c r="L365" s="683"/>
      <c r="M365" s="683"/>
      <c r="N365" s="676"/>
      <c r="O365" s="676"/>
      <c r="P365" s="676"/>
      <c r="Q365" s="676"/>
      <c r="R365" s="822"/>
      <c r="S365" s="822"/>
      <c r="T365" s="822"/>
      <c r="U365" s="822"/>
      <c r="V365" s="676"/>
      <c r="Z365" s="667"/>
    </row>
    <row r="366" spans="1:26" x14ac:dyDescent="0.2">
      <c r="A366" s="675"/>
      <c r="B366" s="675"/>
      <c r="C366" s="675"/>
      <c r="D366" s="675"/>
      <c r="E366" s="675"/>
      <c r="F366" s="681"/>
      <c r="G366" s="682"/>
      <c r="H366" s="683"/>
      <c r="I366" s="684"/>
      <c r="J366" s="683"/>
      <c r="K366" s="683"/>
      <c r="L366" s="683"/>
      <c r="M366" s="683"/>
      <c r="N366" s="676"/>
      <c r="O366" s="676"/>
      <c r="P366" s="676"/>
      <c r="Q366" s="676"/>
      <c r="R366" s="822"/>
      <c r="S366" s="822"/>
      <c r="T366" s="822"/>
      <c r="U366" s="822"/>
      <c r="V366" s="676"/>
      <c r="Z366" s="667"/>
    </row>
    <row r="367" spans="1:26" x14ac:dyDescent="0.2">
      <c r="A367" s="675"/>
      <c r="B367" s="675"/>
      <c r="C367" s="675"/>
      <c r="D367" s="675"/>
      <c r="E367" s="675"/>
      <c r="F367" s="681"/>
      <c r="G367" s="682"/>
      <c r="H367" s="683"/>
      <c r="I367" s="684"/>
      <c r="J367" s="683"/>
      <c r="K367" s="683"/>
      <c r="L367" s="683"/>
      <c r="M367" s="683"/>
      <c r="N367" s="676"/>
      <c r="O367" s="676"/>
      <c r="P367" s="676"/>
      <c r="Q367" s="676"/>
      <c r="R367" s="822"/>
      <c r="S367" s="822"/>
      <c r="T367" s="822"/>
      <c r="U367" s="822"/>
      <c r="V367" s="676"/>
      <c r="Z367" s="667"/>
    </row>
    <row r="368" spans="1:26" x14ac:dyDescent="0.2">
      <c r="A368" s="675"/>
      <c r="B368" s="675"/>
      <c r="C368" s="675"/>
      <c r="D368" s="675"/>
      <c r="E368" s="675"/>
      <c r="F368" s="681"/>
      <c r="G368" s="682"/>
      <c r="H368" s="683"/>
      <c r="I368" s="684"/>
      <c r="J368" s="683"/>
      <c r="K368" s="683"/>
      <c r="L368" s="683"/>
      <c r="M368" s="683"/>
      <c r="N368" s="676"/>
      <c r="O368" s="676"/>
      <c r="P368" s="676"/>
      <c r="Q368" s="676"/>
      <c r="R368" s="822"/>
      <c r="S368" s="822"/>
      <c r="T368" s="822"/>
      <c r="U368" s="822"/>
      <c r="V368" s="676"/>
      <c r="Z368" s="667"/>
    </row>
    <row r="369" spans="1:26" x14ac:dyDescent="0.2">
      <c r="A369" s="675"/>
      <c r="B369" s="675"/>
      <c r="C369" s="675"/>
      <c r="D369" s="675"/>
      <c r="E369" s="675"/>
      <c r="F369" s="681"/>
      <c r="G369" s="682"/>
      <c r="H369" s="683"/>
      <c r="I369" s="684"/>
      <c r="J369" s="683"/>
      <c r="K369" s="683"/>
      <c r="L369" s="683"/>
      <c r="M369" s="683"/>
      <c r="N369" s="676"/>
      <c r="O369" s="676"/>
      <c r="P369" s="676"/>
      <c r="Q369" s="676"/>
      <c r="R369" s="822"/>
      <c r="S369" s="822"/>
      <c r="T369" s="822"/>
      <c r="U369" s="822"/>
      <c r="V369" s="676"/>
      <c r="Z369" s="667"/>
    </row>
    <row r="370" spans="1:26" x14ac:dyDescent="0.2">
      <c r="A370" s="675"/>
      <c r="B370" s="675"/>
      <c r="C370" s="675"/>
      <c r="D370" s="675"/>
      <c r="E370" s="675"/>
      <c r="F370" s="681"/>
      <c r="G370" s="682"/>
      <c r="H370" s="683"/>
      <c r="I370" s="684"/>
      <c r="J370" s="683"/>
      <c r="K370" s="683"/>
      <c r="L370" s="683"/>
      <c r="M370" s="683"/>
      <c r="N370" s="676"/>
      <c r="O370" s="676"/>
      <c r="P370" s="676"/>
      <c r="Q370" s="676"/>
      <c r="R370" s="822"/>
      <c r="S370" s="822"/>
      <c r="T370" s="822"/>
      <c r="U370" s="822"/>
      <c r="V370" s="676"/>
      <c r="Z370" s="667"/>
    </row>
    <row r="371" spans="1:26" x14ac:dyDescent="0.2">
      <c r="A371" s="675"/>
      <c r="B371" s="675"/>
      <c r="C371" s="675"/>
      <c r="D371" s="675"/>
      <c r="E371" s="675"/>
      <c r="F371" s="681"/>
      <c r="G371" s="682"/>
      <c r="H371" s="683"/>
      <c r="I371" s="684"/>
      <c r="J371" s="683"/>
      <c r="K371" s="683"/>
      <c r="L371" s="683"/>
      <c r="M371" s="683"/>
      <c r="N371" s="676"/>
      <c r="O371" s="676"/>
      <c r="P371" s="676"/>
      <c r="Q371" s="676"/>
      <c r="R371" s="822"/>
      <c r="S371" s="822"/>
      <c r="T371" s="822"/>
      <c r="U371" s="822"/>
      <c r="V371" s="676"/>
      <c r="Z371" s="667"/>
    </row>
    <row r="372" spans="1:26" x14ac:dyDescent="0.2">
      <c r="A372" s="675"/>
      <c r="B372" s="675"/>
      <c r="C372" s="675"/>
      <c r="D372" s="675"/>
      <c r="E372" s="675"/>
      <c r="F372" s="681"/>
      <c r="G372" s="682"/>
      <c r="H372" s="683"/>
      <c r="I372" s="684"/>
      <c r="J372" s="683"/>
      <c r="K372" s="683"/>
      <c r="L372" s="683"/>
      <c r="M372" s="683"/>
      <c r="N372" s="676"/>
      <c r="O372" s="676"/>
      <c r="P372" s="676"/>
      <c r="Q372" s="676"/>
      <c r="R372" s="822"/>
      <c r="S372" s="822"/>
      <c r="T372" s="822"/>
      <c r="U372" s="822"/>
      <c r="V372" s="676"/>
      <c r="Z372" s="667"/>
    </row>
    <row r="373" spans="1:26" x14ac:dyDescent="0.2">
      <c r="A373" s="675"/>
      <c r="B373" s="675"/>
      <c r="C373" s="675"/>
      <c r="D373" s="675"/>
      <c r="E373" s="675"/>
      <c r="F373" s="681"/>
      <c r="G373" s="682"/>
      <c r="H373" s="683"/>
      <c r="I373" s="684"/>
      <c r="J373" s="683"/>
      <c r="K373" s="683"/>
      <c r="L373" s="683"/>
      <c r="M373" s="683"/>
      <c r="N373" s="676"/>
      <c r="O373" s="676"/>
      <c r="P373" s="676"/>
      <c r="Q373" s="676"/>
      <c r="R373" s="822"/>
      <c r="S373" s="822"/>
      <c r="T373" s="822"/>
      <c r="U373" s="822"/>
      <c r="V373" s="676"/>
      <c r="Z373" s="667"/>
    </row>
    <row r="374" spans="1:26" x14ac:dyDescent="0.2">
      <c r="A374" s="675"/>
      <c r="B374" s="675"/>
      <c r="C374" s="675"/>
      <c r="D374" s="675"/>
      <c r="E374" s="675"/>
      <c r="F374" s="681"/>
      <c r="G374" s="682"/>
      <c r="H374" s="683"/>
      <c r="I374" s="684"/>
      <c r="J374" s="683"/>
      <c r="K374" s="683"/>
      <c r="L374" s="683"/>
      <c r="M374" s="683"/>
      <c r="N374" s="676"/>
      <c r="O374" s="676"/>
      <c r="P374" s="676"/>
      <c r="Q374" s="676"/>
      <c r="R374" s="822"/>
      <c r="S374" s="822"/>
      <c r="T374" s="822"/>
      <c r="U374" s="822"/>
      <c r="V374" s="676"/>
      <c r="Z374" s="667"/>
    </row>
    <row r="375" spans="1:26" x14ac:dyDescent="0.2">
      <c r="A375" s="675"/>
      <c r="B375" s="675"/>
      <c r="C375" s="675"/>
      <c r="D375" s="675"/>
      <c r="E375" s="675"/>
      <c r="F375" s="681"/>
      <c r="G375" s="682"/>
      <c r="H375" s="683"/>
      <c r="I375" s="684"/>
      <c r="J375" s="683"/>
      <c r="K375" s="683"/>
      <c r="L375" s="683"/>
      <c r="M375" s="683"/>
      <c r="N375" s="676"/>
      <c r="O375" s="676"/>
      <c r="P375" s="676"/>
      <c r="Q375" s="676"/>
      <c r="R375" s="822"/>
      <c r="S375" s="822"/>
      <c r="T375" s="822"/>
      <c r="U375" s="822"/>
      <c r="V375" s="676"/>
      <c r="Z375" s="667"/>
    </row>
    <row r="376" spans="1:26" x14ac:dyDescent="0.2">
      <c r="A376" s="675"/>
      <c r="B376" s="675"/>
      <c r="C376" s="675"/>
      <c r="D376" s="675"/>
      <c r="E376" s="675"/>
      <c r="F376" s="681"/>
      <c r="G376" s="682"/>
      <c r="H376" s="683"/>
      <c r="I376" s="684"/>
      <c r="J376" s="683"/>
      <c r="K376" s="683"/>
      <c r="L376" s="683"/>
      <c r="M376" s="683"/>
      <c r="N376" s="676"/>
      <c r="O376" s="676"/>
      <c r="P376" s="676"/>
      <c r="Q376" s="676"/>
      <c r="R376" s="822"/>
      <c r="S376" s="822"/>
      <c r="T376" s="822"/>
      <c r="U376" s="822"/>
      <c r="V376" s="676"/>
      <c r="Z376" s="667"/>
    </row>
    <row r="377" spans="1:26" x14ac:dyDescent="0.2">
      <c r="A377" s="675"/>
      <c r="B377" s="675"/>
      <c r="C377" s="675"/>
      <c r="D377" s="675"/>
      <c r="E377" s="675"/>
      <c r="F377" s="681"/>
      <c r="G377" s="682"/>
      <c r="H377" s="683"/>
      <c r="I377" s="684"/>
      <c r="J377" s="683"/>
      <c r="K377" s="683"/>
      <c r="L377" s="683"/>
      <c r="M377" s="683"/>
      <c r="N377" s="676"/>
      <c r="O377" s="676"/>
      <c r="P377" s="676"/>
      <c r="Q377" s="676"/>
      <c r="R377" s="822"/>
      <c r="S377" s="822"/>
      <c r="T377" s="822"/>
      <c r="U377" s="822"/>
      <c r="V377" s="676"/>
      <c r="Z377" s="667"/>
    </row>
    <row r="378" spans="1:26" x14ac:dyDescent="0.2">
      <c r="A378" s="675"/>
      <c r="B378" s="675"/>
      <c r="C378" s="675"/>
      <c r="D378" s="675"/>
      <c r="E378" s="675"/>
      <c r="F378" s="681"/>
      <c r="G378" s="682"/>
      <c r="H378" s="683"/>
      <c r="I378" s="684"/>
      <c r="J378" s="683"/>
      <c r="K378" s="683"/>
      <c r="L378" s="683"/>
      <c r="M378" s="683"/>
      <c r="N378" s="676"/>
      <c r="O378" s="676"/>
      <c r="P378" s="676"/>
      <c r="Q378" s="676"/>
      <c r="R378" s="822"/>
      <c r="S378" s="822"/>
      <c r="T378" s="822"/>
      <c r="U378" s="822"/>
      <c r="V378" s="676"/>
      <c r="Z378" s="667"/>
    </row>
    <row r="379" spans="1:26" x14ac:dyDescent="0.2">
      <c r="A379" s="675"/>
      <c r="B379" s="675"/>
      <c r="C379" s="675"/>
      <c r="D379" s="675"/>
      <c r="E379" s="675"/>
      <c r="F379" s="681"/>
      <c r="G379" s="682"/>
      <c r="H379" s="683"/>
      <c r="I379" s="684"/>
      <c r="J379" s="683"/>
      <c r="K379" s="683"/>
      <c r="L379" s="683"/>
      <c r="M379" s="683"/>
      <c r="N379" s="676"/>
      <c r="O379" s="676"/>
      <c r="P379" s="676"/>
      <c r="Q379" s="676"/>
      <c r="R379" s="822"/>
      <c r="S379" s="822"/>
      <c r="T379" s="822"/>
      <c r="U379" s="822"/>
      <c r="V379" s="676"/>
      <c r="Z379" s="667"/>
    </row>
    <row r="380" spans="1:26" x14ac:dyDescent="0.2">
      <c r="A380" s="675"/>
      <c r="B380" s="675"/>
      <c r="C380" s="675"/>
      <c r="D380" s="675"/>
      <c r="E380" s="675"/>
      <c r="F380" s="681"/>
      <c r="G380" s="682"/>
      <c r="H380" s="683"/>
      <c r="I380" s="684"/>
      <c r="J380" s="683"/>
      <c r="K380" s="683"/>
      <c r="L380" s="683"/>
      <c r="M380" s="683"/>
      <c r="N380" s="676"/>
      <c r="O380" s="676"/>
      <c r="P380" s="676"/>
      <c r="Q380" s="676"/>
      <c r="R380" s="822"/>
      <c r="S380" s="822"/>
      <c r="T380" s="822"/>
      <c r="U380" s="822"/>
      <c r="V380" s="676"/>
      <c r="Z380" s="667"/>
    </row>
    <row r="381" spans="1:26" x14ac:dyDescent="0.2">
      <c r="A381" s="675"/>
      <c r="B381" s="675"/>
      <c r="C381" s="675"/>
      <c r="D381" s="675"/>
      <c r="E381" s="675"/>
      <c r="F381" s="681"/>
      <c r="G381" s="682"/>
      <c r="H381" s="683"/>
      <c r="I381" s="684"/>
      <c r="J381" s="683"/>
      <c r="K381" s="683"/>
      <c r="L381" s="683"/>
      <c r="M381" s="683"/>
      <c r="N381" s="676"/>
      <c r="O381" s="676"/>
      <c r="P381" s="676"/>
      <c r="Q381" s="676"/>
      <c r="R381" s="822"/>
      <c r="S381" s="822"/>
      <c r="T381" s="822"/>
      <c r="U381" s="822"/>
      <c r="V381" s="676"/>
      <c r="Z381" s="667"/>
    </row>
    <row r="382" spans="1:26" x14ac:dyDescent="0.2">
      <c r="A382" s="675"/>
      <c r="B382" s="675"/>
      <c r="C382" s="675"/>
      <c r="D382" s="675"/>
      <c r="E382" s="675"/>
      <c r="F382" s="681"/>
      <c r="G382" s="682"/>
      <c r="H382" s="683"/>
      <c r="I382" s="684"/>
      <c r="J382" s="683"/>
      <c r="K382" s="683"/>
      <c r="L382" s="683"/>
      <c r="M382" s="683"/>
      <c r="N382" s="676"/>
      <c r="O382" s="676"/>
      <c r="P382" s="676"/>
      <c r="Q382" s="676"/>
      <c r="R382" s="822"/>
      <c r="S382" s="822"/>
      <c r="T382" s="822"/>
      <c r="U382" s="822"/>
      <c r="V382" s="676"/>
      <c r="Z382" s="667"/>
    </row>
    <row r="383" spans="1:26" x14ac:dyDescent="0.2">
      <c r="A383" s="675"/>
      <c r="B383" s="675"/>
      <c r="C383" s="675"/>
      <c r="D383" s="675"/>
      <c r="E383" s="675"/>
      <c r="F383" s="681"/>
      <c r="G383" s="682"/>
      <c r="H383" s="683"/>
      <c r="I383" s="684"/>
      <c r="J383" s="683"/>
      <c r="K383" s="683"/>
      <c r="L383" s="683"/>
      <c r="M383" s="683"/>
      <c r="N383" s="676"/>
      <c r="O383" s="676"/>
      <c r="P383" s="676"/>
      <c r="Q383" s="676"/>
      <c r="R383" s="822"/>
      <c r="S383" s="822"/>
      <c r="T383" s="822"/>
      <c r="U383" s="822"/>
      <c r="V383" s="676"/>
      <c r="Z383" s="667"/>
    </row>
    <row r="384" spans="1:26" x14ac:dyDescent="0.2">
      <c r="A384" s="675"/>
      <c r="B384" s="675"/>
      <c r="C384" s="675"/>
      <c r="D384" s="675"/>
      <c r="E384" s="675"/>
      <c r="F384" s="681"/>
      <c r="G384" s="682"/>
      <c r="H384" s="683"/>
      <c r="I384" s="684"/>
      <c r="J384" s="683"/>
      <c r="K384" s="683"/>
      <c r="L384" s="683"/>
      <c r="M384" s="683"/>
      <c r="N384" s="676"/>
      <c r="O384" s="676"/>
      <c r="P384" s="676"/>
      <c r="Q384" s="676"/>
      <c r="R384" s="822"/>
      <c r="S384" s="822"/>
      <c r="T384" s="822"/>
      <c r="U384" s="822"/>
      <c r="V384" s="676"/>
      <c r="Z384" s="667"/>
    </row>
    <row r="385" spans="1:26" x14ac:dyDescent="0.2">
      <c r="A385" s="675"/>
      <c r="B385" s="675"/>
      <c r="C385" s="675"/>
      <c r="D385" s="675"/>
      <c r="E385" s="675"/>
      <c r="F385" s="681"/>
      <c r="G385" s="682"/>
      <c r="H385" s="683"/>
      <c r="I385" s="684"/>
      <c r="J385" s="683"/>
      <c r="K385" s="683"/>
      <c r="L385" s="683"/>
      <c r="M385" s="683"/>
      <c r="N385" s="676"/>
      <c r="O385" s="676"/>
      <c r="P385" s="676"/>
      <c r="Q385" s="676"/>
      <c r="R385" s="822"/>
      <c r="S385" s="822"/>
      <c r="T385" s="822"/>
      <c r="U385" s="822"/>
      <c r="V385" s="676"/>
      <c r="Z385" s="667"/>
    </row>
    <row r="386" spans="1:26" x14ac:dyDescent="0.2">
      <c r="A386" s="675"/>
      <c r="B386" s="675"/>
      <c r="C386" s="675"/>
      <c r="D386" s="675"/>
      <c r="E386" s="675"/>
      <c r="F386" s="681"/>
      <c r="G386" s="682"/>
      <c r="H386" s="683"/>
      <c r="I386" s="684"/>
      <c r="J386" s="683"/>
      <c r="K386" s="683"/>
      <c r="L386" s="683"/>
      <c r="M386" s="683"/>
      <c r="N386" s="676"/>
      <c r="O386" s="676"/>
      <c r="P386" s="676"/>
      <c r="Q386" s="676"/>
      <c r="R386" s="822"/>
      <c r="S386" s="822"/>
      <c r="T386" s="822"/>
      <c r="U386" s="822"/>
      <c r="V386" s="676"/>
      <c r="Z386" s="667"/>
    </row>
    <row r="387" spans="1:26" x14ac:dyDescent="0.2">
      <c r="A387" s="675"/>
      <c r="B387" s="675"/>
      <c r="C387" s="675"/>
      <c r="D387" s="675"/>
      <c r="E387" s="675"/>
      <c r="F387" s="681"/>
      <c r="G387" s="682"/>
      <c r="H387" s="683"/>
      <c r="I387" s="684"/>
      <c r="J387" s="683"/>
      <c r="K387" s="683"/>
      <c r="L387" s="683"/>
      <c r="M387" s="683"/>
      <c r="N387" s="676"/>
      <c r="O387" s="676"/>
      <c r="P387" s="676"/>
      <c r="Q387" s="676"/>
      <c r="R387" s="822"/>
      <c r="S387" s="822"/>
      <c r="T387" s="822"/>
      <c r="U387" s="822"/>
      <c r="V387" s="676"/>
      <c r="Z387" s="667"/>
    </row>
    <row r="388" spans="1:26" x14ac:dyDescent="0.2">
      <c r="A388" s="675"/>
      <c r="B388" s="675"/>
      <c r="C388" s="675"/>
      <c r="D388" s="675"/>
      <c r="E388" s="675"/>
      <c r="F388" s="681"/>
      <c r="G388" s="682"/>
      <c r="H388" s="683"/>
      <c r="I388" s="684"/>
      <c r="J388" s="683"/>
      <c r="K388" s="683"/>
      <c r="L388" s="683"/>
      <c r="M388" s="683"/>
      <c r="N388" s="676"/>
      <c r="O388" s="676"/>
      <c r="P388" s="676"/>
      <c r="Q388" s="676"/>
      <c r="R388" s="822"/>
      <c r="S388" s="822"/>
      <c r="T388" s="822"/>
      <c r="U388" s="822"/>
      <c r="V388" s="676"/>
      <c r="Z388" s="667"/>
    </row>
    <row r="389" spans="1:26" x14ac:dyDescent="0.2">
      <c r="A389" s="675"/>
      <c r="B389" s="675"/>
      <c r="C389" s="675"/>
      <c r="D389" s="675"/>
      <c r="E389" s="675"/>
      <c r="F389" s="681"/>
      <c r="G389" s="682"/>
      <c r="H389" s="683"/>
      <c r="I389" s="684"/>
      <c r="J389" s="683"/>
      <c r="K389" s="683"/>
      <c r="L389" s="683"/>
      <c r="M389" s="683"/>
      <c r="N389" s="676"/>
      <c r="O389" s="676"/>
      <c r="P389" s="676"/>
      <c r="Q389" s="676"/>
      <c r="R389" s="822"/>
      <c r="S389" s="822"/>
      <c r="T389" s="822"/>
      <c r="U389" s="822"/>
      <c r="V389" s="676"/>
      <c r="Z389" s="667"/>
    </row>
    <row r="390" spans="1:26" x14ac:dyDescent="0.2">
      <c r="A390" s="675"/>
      <c r="B390" s="675"/>
      <c r="C390" s="675"/>
      <c r="D390" s="675"/>
      <c r="E390" s="675"/>
      <c r="F390" s="681"/>
      <c r="G390" s="682"/>
      <c r="H390" s="683"/>
      <c r="I390" s="684"/>
      <c r="J390" s="683"/>
      <c r="K390" s="683"/>
      <c r="L390" s="683"/>
      <c r="M390" s="683"/>
      <c r="N390" s="676"/>
      <c r="O390" s="676"/>
      <c r="P390" s="676"/>
      <c r="Q390" s="676"/>
      <c r="R390" s="822"/>
      <c r="S390" s="822"/>
      <c r="T390" s="822"/>
      <c r="U390" s="822"/>
      <c r="V390" s="676"/>
      <c r="Z390" s="667"/>
    </row>
    <row r="391" spans="1:26" x14ac:dyDescent="0.2">
      <c r="A391" s="675"/>
      <c r="B391" s="675"/>
      <c r="C391" s="675"/>
      <c r="D391" s="675"/>
      <c r="E391" s="675"/>
      <c r="F391" s="681"/>
      <c r="G391" s="682"/>
      <c r="H391" s="683"/>
      <c r="I391" s="684"/>
      <c r="J391" s="683"/>
      <c r="K391" s="683"/>
      <c r="L391" s="683"/>
      <c r="M391" s="683"/>
      <c r="N391" s="676"/>
      <c r="O391" s="676"/>
      <c r="P391" s="676"/>
      <c r="Q391" s="676"/>
      <c r="R391" s="822"/>
      <c r="S391" s="822"/>
      <c r="T391" s="822"/>
      <c r="U391" s="822"/>
      <c r="V391" s="676"/>
      <c r="Z391" s="667"/>
    </row>
    <row r="392" spans="1:26" x14ac:dyDescent="0.2">
      <c r="A392" s="675"/>
      <c r="B392" s="675"/>
      <c r="C392" s="675"/>
      <c r="D392" s="675"/>
      <c r="E392" s="675"/>
      <c r="F392" s="681"/>
      <c r="G392" s="682"/>
      <c r="H392" s="683"/>
      <c r="I392" s="684"/>
      <c r="J392" s="683"/>
      <c r="K392" s="683"/>
      <c r="L392" s="683"/>
      <c r="M392" s="683"/>
      <c r="N392" s="676"/>
      <c r="O392" s="676"/>
      <c r="P392" s="676"/>
      <c r="Q392" s="676"/>
      <c r="R392" s="822"/>
      <c r="S392" s="822"/>
      <c r="T392" s="822"/>
      <c r="U392" s="822"/>
      <c r="V392" s="676"/>
      <c r="Z392" s="667"/>
    </row>
    <row r="393" spans="1:26" x14ac:dyDescent="0.2">
      <c r="A393" s="675"/>
      <c r="B393" s="675"/>
      <c r="C393" s="675"/>
      <c r="D393" s="675"/>
      <c r="E393" s="675"/>
      <c r="F393" s="681"/>
      <c r="G393" s="682"/>
      <c r="H393" s="683"/>
      <c r="I393" s="684"/>
      <c r="J393" s="683"/>
      <c r="K393" s="683"/>
      <c r="L393" s="683"/>
      <c r="M393" s="683"/>
      <c r="N393" s="676"/>
      <c r="O393" s="676"/>
      <c r="P393" s="676"/>
      <c r="Q393" s="676"/>
      <c r="R393" s="822"/>
      <c r="S393" s="822"/>
      <c r="T393" s="822"/>
      <c r="U393" s="822"/>
      <c r="V393" s="676"/>
      <c r="Z393" s="667"/>
    </row>
    <row r="394" spans="1:26" x14ac:dyDescent="0.2">
      <c r="A394" s="675"/>
      <c r="B394" s="675"/>
      <c r="C394" s="675"/>
      <c r="D394" s="675"/>
      <c r="E394" s="675"/>
      <c r="F394" s="681"/>
      <c r="G394" s="682"/>
      <c r="H394" s="683"/>
      <c r="I394" s="684"/>
      <c r="J394" s="683"/>
      <c r="K394" s="683"/>
      <c r="L394" s="683"/>
      <c r="M394" s="683"/>
      <c r="N394" s="676"/>
      <c r="O394" s="676"/>
      <c r="P394" s="676"/>
      <c r="Q394" s="676"/>
      <c r="R394" s="822"/>
      <c r="S394" s="822"/>
      <c r="T394" s="822"/>
      <c r="U394" s="822"/>
      <c r="V394" s="676"/>
      <c r="Z394" s="667"/>
    </row>
    <row r="395" spans="1:26" x14ac:dyDescent="0.2">
      <c r="A395" s="675"/>
      <c r="B395" s="675"/>
      <c r="C395" s="675"/>
      <c r="D395" s="675"/>
      <c r="E395" s="675"/>
      <c r="F395" s="681"/>
      <c r="G395" s="682"/>
      <c r="H395" s="683"/>
      <c r="I395" s="684"/>
      <c r="J395" s="683"/>
      <c r="K395" s="683"/>
      <c r="L395" s="683"/>
      <c r="M395" s="683"/>
      <c r="N395" s="676"/>
      <c r="O395" s="676"/>
      <c r="P395" s="676"/>
      <c r="Q395" s="676"/>
      <c r="R395" s="822"/>
      <c r="S395" s="822"/>
      <c r="T395" s="822"/>
      <c r="U395" s="822"/>
      <c r="V395" s="676"/>
      <c r="Z395" s="667"/>
    </row>
    <row r="396" spans="1:26" x14ac:dyDescent="0.2">
      <c r="A396" s="675"/>
      <c r="B396" s="675"/>
      <c r="C396" s="675"/>
      <c r="D396" s="675"/>
      <c r="E396" s="675"/>
      <c r="F396" s="681"/>
      <c r="G396" s="682"/>
      <c r="H396" s="683"/>
      <c r="I396" s="684"/>
      <c r="J396" s="683"/>
      <c r="K396" s="683"/>
      <c r="L396" s="683"/>
      <c r="M396" s="683"/>
      <c r="N396" s="676"/>
      <c r="O396" s="676"/>
      <c r="P396" s="676"/>
      <c r="Q396" s="676"/>
      <c r="R396" s="822"/>
      <c r="S396" s="822"/>
      <c r="T396" s="822"/>
      <c r="U396" s="822"/>
      <c r="V396" s="676"/>
      <c r="Z396" s="667"/>
    </row>
    <row r="397" spans="1:26" x14ac:dyDescent="0.2">
      <c r="A397" s="675"/>
      <c r="B397" s="675"/>
      <c r="C397" s="675"/>
      <c r="D397" s="675"/>
      <c r="E397" s="675"/>
      <c r="F397" s="681"/>
      <c r="G397" s="682"/>
      <c r="H397" s="683"/>
      <c r="I397" s="684"/>
      <c r="J397" s="683"/>
      <c r="K397" s="683"/>
      <c r="L397" s="683"/>
      <c r="M397" s="683"/>
      <c r="N397" s="676"/>
      <c r="O397" s="676"/>
      <c r="P397" s="676"/>
      <c r="Q397" s="676"/>
      <c r="R397" s="822"/>
      <c r="S397" s="822"/>
      <c r="T397" s="822"/>
      <c r="U397" s="822"/>
      <c r="V397" s="676"/>
      <c r="Z397" s="667"/>
    </row>
    <row r="398" spans="1:26" x14ac:dyDescent="0.2">
      <c r="A398" s="675"/>
      <c r="B398" s="675"/>
      <c r="C398" s="675"/>
      <c r="D398" s="675"/>
      <c r="E398" s="675"/>
      <c r="F398" s="681"/>
      <c r="G398" s="682"/>
      <c r="H398" s="683"/>
      <c r="I398" s="684"/>
      <c r="J398" s="683"/>
      <c r="K398" s="683"/>
      <c r="L398" s="683"/>
      <c r="M398" s="683"/>
      <c r="N398" s="676"/>
      <c r="O398" s="676"/>
      <c r="P398" s="676"/>
      <c r="Q398" s="676"/>
      <c r="R398" s="822"/>
      <c r="S398" s="822"/>
      <c r="T398" s="822"/>
      <c r="U398" s="822"/>
      <c r="V398" s="676"/>
      <c r="Z398" s="667"/>
    </row>
    <row r="399" spans="1:26" x14ac:dyDescent="0.2">
      <c r="A399" s="675"/>
      <c r="B399" s="675"/>
      <c r="C399" s="675"/>
      <c r="D399" s="675"/>
      <c r="E399" s="675"/>
      <c r="F399" s="681"/>
      <c r="G399" s="682"/>
      <c r="H399" s="683"/>
      <c r="I399" s="684"/>
      <c r="J399" s="683"/>
      <c r="K399" s="683"/>
      <c r="L399" s="683"/>
      <c r="M399" s="683"/>
      <c r="N399" s="676"/>
      <c r="O399" s="676"/>
      <c r="P399" s="676"/>
      <c r="Q399" s="676"/>
      <c r="R399" s="822"/>
      <c r="S399" s="822"/>
      <c r="T399" s="822"/>
      <c r="U399" s="822"/>
      <c r="V399" s="676"/>
      <c r="Z399" s="667"/>
    </row>
    <row r="400" spans="1:26" x14ac:dyDescent="0.2">
      <c r="A400" s="675"/>
      <c r="B400" s="675"/>
      <c r="C400" s="675"/>
      <c r="D400" s="675"/>
      <c r="E400" s="675"/>
      <c r="F400" s="681"/>
      <c r="G400" s="682"/>
      <c r="H400" s="683"/>
      <c r="I400" s="684"/>
      <c r="J400" s="683"/>
      <c r="K400" s="683"/>
      <c r="L400" s="683"/>
      <c r="M400" s="683"/>
      <c r="N400" s="676"/>
      <c r="O400" s="676"/>
      <c r="P400" s="676"/>
      <c r="Q400" s="676"/>
      <c r="R400" s="822"/>
      <c r="S400" s="822"/>
      <c r="T400" s="822"/>
      <c r="U400" s="822"/>
      <c r="V400" s="676"/>
      <c r="Z400" s="667"/>
    </row>
    <row r="401" spans="1:26" x14ac:dyDescent="0.2">
      <c r="A401" s="675"/>
      <c r="B401" s="675"/>
      <c r="C401" s="675"/>
      <c r="D401" s="675"/>
      <c r="E401" s="675"/>
      <c r="F401" s="681"/>
      <c r="G401" s="682"/>
      <c r="H401" s="683"/>
      <c r="I401" s="684"/>
      <c r="J401" s="683"/>
      <c r="K401" s="683"/>
      <c r="L401" s="683"/>
      <c r="M401" s="683"/>
      <c r="N401" s="676"/>
      <c r="O401" s="676"/>
      <c r="P401" s="676"/>
      <c r="Q401" s="676"/>
      <c r="R401" s="822"/>
      <c r="S401" s="822"/>
      <c r="T401" s="822"/>
      <c r="U401" s="822"/>
      <c r="V401" s="676"/>
      <c r="Z401" s="667"/>
    </row>
    <row r="402" spans="1:26" x14ac:dyDescent="0.2">
      <c r="A402" s="675"/>
      <c r="B402" s="675"/>
      <c r="C402" s="675"/>
      <c r="D402" s="675"/>
      <c r="E402" s="675"/>
      <c r="F402" s="681"/>
      <c r="G402" s="682"/>
      <c r="H402" s="683"/>
      <c r="I402" s="684"/>
      <c r="J402" s="683"/>
      <c r="K402" s="683"/>
      <c r="L402" s="683"/>
      <c r="M402" s="683"/>
      <c r="N402" s="676"/>
      <c r="O402" s="676"/>
      <c r="P402" s="676"/>
      <c r="Q402" s="676"/>
      <c r="R402" s="822"/>
      <c r="S402" s="822"/>
      <c r="T402" s="822"/>
      <c r="U402" s="822"/>
      <c r="V402" s="676"/>
      <c r="Z402" s="667"/>
    </row>
    <row r="403" spans="1:26" x14ac:dyDescent="0.2">
      <c r="A403" s="675"/>
      <c r="B403" s="675"/>
      <c r="C403" s="675"/>
      <c r="D403" s="675"/>
      <c r="E403" s="675"/>
      <c r="F403" s="681"/>
      <c r="G403" s="682"/>
      <c r="H403" s="683"/>
      <c r="I403" s="684"/>
      <c r="J403" s="683"/>
      <c r="K403" s="683"/>
      <c r="L403" s="683"/>
      <c r="M403" s="683"/>
      <c r="N403" s="676"/>
      <c r="O403" s="676"/>
      <c r="P403" s="676"/>
      <c r="Q403" s="676"/>
      <c r="R403" s="822"/>
      <c r="S403" s="822"/>
      <c r="T403" s="822"/>
      <c r="U403" s="822"/>
      <c r="V403" s="676"/>
      <c r="Z403" s="667"/>
    </row>
    <row r="404" spans="1:26" x14ac:dyDescent="0.2">
      <c r="A404" s="675"/>
      <c r="B404" s="675"/>
      <c r="C404" s="675"/>
      <c r="D404" s="675"/>
      <c r="E404" s="675"/>
      <c r="F404" s="681"/>
      <c r="G404" s="682"/>
      <c r="H404" s="683"/>
      <c r="I404" s="684"/>
      <c r="J404" s="683"/>
      <c r="K404" s="683"/>
      <c r="L404" s="683"/>
      <c r="M404" s="683"/>
      <c r="N404" s="676"/>
      <c r="O404" s="676"/>
      <c r="P404" s="676"/>
      <c r="Q404" s="676"/>
      <c r="R404" s="822"/>
      <c r="S404" s="822"/>
      <c r="T404" s="822"/>
      <c r="U404" s="822"/>
      <c r="V404" s="676"/>
      <c r="Z404" s="667"/>
    </row>
    <row r="405" spans="1:26" x14ac:dyDescent="0.2">
      <c r="A405" s="675"/>
      <c r="B405" s="675"/>
      <c r="C405" s="675"/>
      <c r="D405" s="675"/>
      <c r="E405" s="675"/>
      <c r="F405" s="681"/>
      <c r="G405" s="682"/>
      <c r="H405" s="683"/>
      <c r="I405" s="684"/>
      <c r="J405" s="683"/>
      <c r="K405" s="683"/>
      <c r="L405" s="683"/>
      <c r="M405" s="683"/>
      <c r="N405" s="676"/>
      <c r="O405" s="676"/>
      <c r="P405" s="676"/>
      <c r="Q405" s="676"/>
      <c r="R405" s="822"/>
      <c r="S405" s="822"/>
      <c r="T405" s="822"/>
      <c r="U405" s="822"/>
      <c r="V405" s="676"/>
      <c r="Z405" s="667"/>
    </row>
    <row r="406" spans="1:26" x14ac:dyDescent="0.2">
      <c r="A406" s="675"/>
      <c r="B406" s="675"/>
      <c r="C406" s="675"/>
      <c r="D406" s="675"/>
      <c r="E406" s="675"/>
      <c r="F406" s="681"/>
      <c r="G406" s="682"/>
      <c r="H406" s="683"/>
      <c r="I406" s="684"/>
      <c r="J406" s="683"/>
      <c r="K406" s="683"/>
      <c r="L406" s="683"/>
      <c r="M406" s="683"/>
      <c r="N406" s="676"/>
      <c r="O406" s="676"/>
      <c r="P406" s="676"/>
      <c r="Q406" s="676"/>
      <c r="R406" s="822"/>
      <c r="S406" s="822"/>
      <c r="T406" s="822"/>
      <c r="U406" s="822"/>
      <c r="V406" s="676"/>
      <c r="Z406" s="667"/>
    </row>
    <row r="407" spans="1:26" x14ac:dyDescent="0.2">
      <c r="A407" s="675"/>
      <c r="B407" s="675"/>
      <c r="C407" s="675"/>
      <c r="D407" s="675"/>
      <c r="E407" s="675"/>
      <c r="F407" s="681"/>
      <c r="G407" s="682"/>
      <c r="H407" s="683"/>
      <c r="I407" s="684"/>
      <c r="J407" s="683"/>
      <c r="K407" s="683"/>
      <c r="L407" s="683"/>
      <c r="M407" s="683"/>
      <c r="N407" s="676"/>
      <c r="O407" s="676"/>
      <c r="P407" s="676"/>
      <c r="Q407" s="676"/>
      <c r="R407" s="822"/>
      <c r="S407" s="822"/>
      <c r="T407" s="822"/>
      <c r="U407" s="822"/>
      <c r="V407" s="676"/>
      <c r="Z407" s="667"/>
    </row>
    <row r="408" spans="1:26" x14ac:dyDescent="0.2">
      <c r="A408" s="675"/>
      <c r="B408" s="675"/>
      <c r="C408" s="675"/>
      <c r="D408" s="675"/>
      <c r="E408" s="675"/>
      <c r="F408" s="681"/>
      <c r="G408" s="682"/>
      <c r="H408" s="683"/>
      <c r="I408" s="684"/>
      <c r="J408" s="683"/>
      <c r="K408" s="683"/>
      <c r="L408" s="683"/>
      <c r="M408" s="683"/>
      <c r="N408" s="676"/>
      <c r="O408" s="676"/>
      <c r="P408" s="676"/>
      <c r="Q408" s="676"/>
      <c r="R408" s="822"/>
      <c r="S408" s="822"/>
      <c r="T408" s="822"/>
      <c r="U408" s="822"/>
      <c r="V408" s="676"/>
      <c r="Z408" s="667"/>
    </row>
    <row r="409" spans="1:26" x14ac:dyDescent="0.2">
      <c r="A409" s="675"/>
      <c r="B409" s="675"/>
      <c r="C409" s="675"/>
      <c r="D409" s="675"/>
      <c r="E409" s="675"/>
      <c r="F409" s="681"/>
      <c r="G409" s="682"/>
      <c r="H409" s="683"/>
      <c r="I409" s="684"/>
      <c r="J409" s="683"/>
      <c r="K409" s="683"/>
      <c r="L409" s="683"/>
      <c r="M409" s="683"/>
      <c r="N409" s="676"/>
      <c r="O409" s="676"/>
      <c r="P409" s="676"/>
      <c r="Q409" s="676"/>
      <c r="R409" s="822"/>
      <c r="S409" s="822"/>
      <c r="T409" s="822"/>
      <c r="U409" s="822"/>
      <c r="V409" s="676"/>
      <c r="Z409" s="667"/>
    </row>
    <row r="410" spans="1:26" x14ac:dyDescent="0.2">
      <c r="A410" s="675"/>
      <c r="B410" s="675"/>
      <c r="C410" s="675"/>
      <c r="D410" s="675"/>
      <c r="E410" s="675"/>
      <c r="F410" s="681"/>
      <c r="G410" s="682"/>
      <c r="H410" s="683"/>
      <c r="I410" s="684"/>
      <c r="J410" s="683"/>
      <c r="K410" s="683"/>
      <c r="L410" s="683"/>
      <c r="M410" s="683"/>
      <c r="N410" s="676"/>
      <c r="O410" s="676"/>
      <c r="P410" s="676"/>
      <c r="Q410" s="676"/>
      <c r="R410" s="822"/>
      <c r="S410" s="822"/>
      <c r="T410" s="822"/>
      <c r="U410" s="822"/>
      <c r="V410" s="676"/>
      <c r="Z410" s="667"/>
    </row>
    <row r="411" spans="1:26" x14ac:dyDescent="0.2">
      <c r="A411" s="675"/>
      <c r="B411" s="675"/>
      <c r="C411" s="675"/>
      <c r="D411" s="675"/>
      <c r="E411" s="675"/>
      <c r="F411" s="681"/>
      <c r="G411" s="682"/>
      <c r="H411" s="683"/>
      <c r="I411" s="684"/>
      <c r="J411" s="683"/>
      <c r="K411" s="683"/>
      <c r="L411" s="683"/>
      <c r="M411" s="683"/>
      <c r="N411" s="676"/>
      <c r="O411" s="676"/>
      <c r="P411" s="676"/>
      <c r="Q411" s="676"/>
      <c r="R411" s="822"/>
      <c r="S411" s="822"/>
      <c r="T411" s="822"/>
      <c r="U411" s="822"/>
      <c r="V411" s="676"/>
      <c r="Z411" s="667"/>
    </row>
    <row r="412" spans="1:26" x14ac:dyDescent="0.2">
      <c r="A412" s="675"/>
      <c r="B412" s="675"/>
      <c r="C412" s="675"/>
      <c r="D412" s="675"/>
      <c r="E412" s="675"/>
      <c r="F412" s="681"/>
      <c r="G412" s="682"/>
      <c r="H412" s="683"/>
      <c r="I412" s="684"/>
      <c r="J412" s="683"/>
      <c r="K412" s="683"/>
      <c r="L412" s="683"/>
      <c r="M412" s="683"/>
      <c r="N412" s="676"/>
      <c r="O412" s="676"/>
      <c r="P412" s="676"/>
      <c r="Q412" s="676"/>
      <c r="R412" s="822"/>
      <c r="S412" s="822"/>
      <c r="T412" s="822"/>
      <c r="U412" s="822"/>
      <c r="V412" s="676"/>
      <c r="Z412" s="667"/>
    </row>
    <row r="413" spans="1:26" x14ac:dyDescent="0.2">
      <c r="A413" s="675"/>
      <c r="B413" s="675"/>
      <c r="C413" s="675"/>
      <c r="D413" s="675"/>
      <c r="E413" s="675"/>
      <c r="F413" s="681"/>
      <c r="G413" s="682"/>
      <c r="H413" s="683"/>
      <c r="I413" s="684"/>
      <c r="J413" s="683"/>
      <c r="K413" s="683"/>
      <c r="L413" s="683"/>
      <c r="M413" s="683"/>
      <c r="N413" s="676"/>
      <c r="O413" s="676"/>
      <c r="P413" s="676"/>
      <c r="Q413" s="676"/>
      <c r="R413" s="822"/>
      <c r="S413" s="822"/>
      <c r="T413" s="822"/>
      <c r="U413" s="822"/>
      <c r="V413" s="676"/>
      <c r="Z413" s="667"/>
    </row>
    <row r="414" spans="1:26" x14ac:dyDescent="0.2">
      <c r="A414" s="675"/>
      <c r="B414" s="675"/>
      <c r="C414" s="675"/>
      <c r="D414" s="675"/>
      <c r="E414" s="675"/>
      <c r="F414" s="681"/>
      <c r="G414" s="682"/>
      <c r="H414" s="683"/>
      <c r="I414" s="684"/>
      <c r="J414" s="683"/>
      <c r="K414" s="683"/>
      <c r="L414" s="683"/>
      <c r="M414" s="683"/>
      <c r="N414" s="676"/>
      <c r="O414" s="676"/>
      <c r="P414" s="676"/>
      <c r="Q414" s="676"/>
      <c r="R414" s="822"/>
      <c r="S414" s="822"/>
      <c r="T414" s="822"/>
      <c r="U414" s="822"/>
      <c r="V414" s="676"/>
      <c r="Z414" s="667"/>
    </row>
    <row r="415" spans="1:26" x14ac:dyDescent="0.2">
      <c r="A415" s="675"/>
      <c r="B415" s="675"/>
      <c r="C415" s="675"/>
      <c r="D415" s="675"/>
      <c r="E415" s="675"/>
      <c r="F415" s="681"/>
      <c r="G415" s="682"/>
      <c r="H415" s="683"/>
      <c r="I415" s="684"/>
      <c r="J415" s="683"/>
      <c r="K415" s="683"/>
      <c r="L415" s="683"/>
      <c r="M415" s="683"/>
      <c r="N415" s="676"/>
      <c r="O415" s="676"/>
      <c r="P415" s="676"/>
      <c r="Q415" s="676"/>
      <c r="R415" s="822"/>
      <c r="S415" s="822"/>
      <c r="T415" s="822"/>
      <c r="U415" s="822"/>
      <c r="V415" s="676"/>
      <c r="Z415" s="667"/>
    </row>
    <row r="416" spans="1:26" x14ac:dyDescent="0.2">
      <c r="A416" s="675"/>
      <c r="B416" s="675"/>
      <c r="C416" s="675"/>
      <c r="D416" s="675"/>
      <c r="E416" s="675"/>
      <c r="F416" s="681"/>
      <c r="G416" s="682"/>
      <c r="H416" s="683"/>
      <c r="I416" s="684"/>
      <c r="J416" s="683"/>
      <c r="K416" s="683"/>
      <c r="L416" s="683"/>
      <c r="M416" s="683"/>
      <c r="N416" s="676"/>
      <c r="O416" s="676"/>
      <c r="P416" s="676"/>
      <c r="Q416" s="676"/>
      <c r="R416" s="822"/>
      <c r="S416" s="822"/>
      <c r="T416" s="822"/>
      <c r="U416" s="822"/>
      <c r="V416" s="676"/>
      <c r="Z416" s="667"/>
    </row>
    <row r="417" spans="1:26" x14ac:dyDescent="0.2">
      <c r="A417" s="675"/>
      <c r="B417" s="675"/>
      <c r="C417" s="675"/>
      <c r="D417" s="675"/>
      <c r="E417" s="675"/>
      <c r="F417" s="681"/>
      <c r="G417" s="682"/>
      <c r="H417" s="683"/>
      <c r="I417" s="684"/>
      <c r="J417" s="683"/>
      <c r="K417" s="683"/>
      <c r="L417" s="683"/>
      <c r="M417" s="683"/>
      <c r="N417" s="676"/>
      <c r="O417" s="676"/>
      <c r="P417" s="676"/>
      <c r="Q417" s="676"/>
      <c r="R417" s="822"/>
      <c r="S417" s="822"/>
      <c r="T417" s="822"/>
      <c r="U417" s="822"/>
      <c r="V417" s="676"/>
      <c r="Z417" s="667"/>
    </row>
    <row r="418" spans="1:26" x14ac:dyDescent="0.2">
      <c r="A418" s="675"/>
      <c r="B418" s="675"/>
      <c r="C418" s="675"/>
      <c r="D418" s="675"/>
      <c r="E418" s="675"/>
      <c r="F418" s="681"/>
      <c r="G418" s="682"/>
      <c r="H418" s="683"/>
      <c r="I418" s="684"/>
      <c r="J418" s="683"/>
      <c r="K418" s="683"/>
      <c r="L418" s="683"/>
      <c r="M418" s="683"/>
      <c r="N418" s="676"/>
      <c r="O418" s="676"/>
      <c r="P418" s="676"/>
      <c r="Q418" s="676"/>
      <c r="R418" s="822"/>
      <c r="S418" s="822"/>
      <c r="T418" s="822"/>
      <c r="U418" s="822"/>
      <c r="V418" s="676"/>
      <c r="Z418" s="667"/>
    </row>
    <row r="419" spans="1:26" x14ac:dyDescent="0.2">
      <c r="A419" s="675"/>
      <c r="B419" s="675"/>
      <c r="C419" s="675"/>
      <c r="D419" s="675"/>
      <c r="E419" s="675"/>
      <c r="F419" s="681"/>
      <c r="G419" s="682"/>
      <c r="H419" s="683"/>
      <c r="I419" s="684"/>
      <c r="J419" s="683"/>
      <c r="K419" s="683"/>
      <c r="L419" s="683"/>
      <c r="M419" s="683"/>
      <c r="N419" s="676"/>
      <c r="O419" s="676"/>
      <c r="P419" s="676"/>
      <c r="Q419" s="676"/>
      <c r="R419" s="822"/>
      <c r="S419" s="822"/>
      <c r="T419" s="822"/>
      <c r="U419" s="822"/>
      <c r="V419" s="676"/>
      <c r="Z419" s="667"/>
    </row>
    <row r="420" spans="1:26" x14ac:dyDescent="0.2">
      <c r="A420" s="675"/>
      <c r="B420" s="675"/>
      <c r="C420" s="675"/>
      <c r="D420" s="675"/>
      <c r="E420" s="675"/>
      <c r="F420" s="681"/>
      <c r="G420" s="682"/>
      <c r="H420" s="683"/>
      <c r="I420" s="684"/>
      <c r="J420" s="683"/>
      <c r="K420" s="683"/>
      <c r="L420" s="683"/>
      <c r="M420" s="683"/>
      <c r="N420" s="676"/>
      <c r="O420" s="676"/>
      <c r="P420" s="676"/>
      <c r="Q420" s="676"/>
      <c r="R420" s="822"/>
      <c r="S420" s="822"/>
      <c r="T420" s="822"/>
      <c r="U420" s="822"/>
      <c r="V420" s="676"/>
      <c r="Z420" s="667"/>
    </row>
    <row r="421" spans="1:26" x14ac:dyDescent="0.2">
      <c r="A421" s="675"/>
      <c r="B421" s="675"/>
      <c r="C421" s="675"/>
      <c r="D421" s="675"/>
      <c r="E421" s="675"/>
      <c r="F421" s="681"/>
      <c r="G421" s="682"/>
      <c r="H421" s="683"/>
      <c r="I421" s="684"/>
      <c r="J421" s="683"/>
      <c r="K421" s="683"/>
      <c r="L421" s="683"/>
      <c r="M421" s="683"/>
      <c r="N421" s="676"/>
      <c r="O421" s="676"/>
      <c r="P421" s="676"/>
      <c r="Q421" s="676"/>
      <c r="R421" s="822"/>
      <c r="S421" s="822"/>
      <c r="T421" s="822"/>
      <c r="U421" s="822"/>
      <c r="V421" s="676"/>
      <c r="Z421" s="667"/>
    </row>
    <row r="422" spans="1:26" x14ac:dyDescent="0.2">
      <c r="A422" s="675"/>
      <c r="B422" s="675"/>
      <c r="C422" s="675"/>
      <c r="D422" s="675"/>
      <c r="E422" s="675"/>
      <c r="F422" s="681"/>
      <c r="G422" s="682"/>
      <c r="H422" s="683"/>
      <c r="I422" s="684"/>
      <c r="J422" s="683"/>
      <c r="K422" s="683"/>
      <c r="L422" s="683"/>
      <c r="M422" s="683"/>
      <c r="N422" s="676"/>
      <c r="O422" s="676"/>
      <c r="P422" s="676"/>
      <c r="Q422" s="676"/>
      <c r="R422" s="822"/>
      <c r="S422" s="822"/>
      <c r="T422" s="822"/>
      <c r="U422" s="822"/>
      <c r="V422" s="676"/>
      <c r="Z422" s="667"/>
    </row>
    <row r="423" spans="1:26" x14ac:dyDescent="0.2">
      <c r="A423" s="675"/>
      <c r="B423" s="675"/>
      <c r="C423" s="675"/>
      <c r="D423" s="675"/>
      <c r="E423" s="675"/>
      <c r="F423" s="681"/>
      <c r="G423" s="682"/>
      <c r="H423" s="683"/>
      <c r="I423" s="684"/>
      <c r="J423" s="683"/>
      <c r="K423" s="683"/>
      <c r="L423" s="683"/>
      <c r="M423" s="683"/>
      <c r="N423" s="676"/>
      <c r="O423" s="676"/>
      <c r="P423" s="676"/>
      <c r="Q423" s="676"/>
      <c r="R423" s="822"/>
      <c r="S423" s="822"/>
      <c r="T423" s="822"/>
      <c r="U423" s="822"/>
      <c r="V423" s="676"/>
      <c r="Z423" s="667"/>
    </row>
    <row r="424" spans="1:26" x14ac:dyDescent="0.2">
      <c r="A424" s="675"/>
      <c r="B424" s="675"/>
      <c r="C424" s="675"/>
      <c r="D424" s="675"/>
      <c r="E424" s="675"/>
      <c r="F424" s="681"/>
      <c r="G424" s="682"/>
      <c r="H424" s="683"/>
      <c r="I424" s="684"/>
      <c r="J424" s="683"/>
      <c r="K424" s="683"/>
      <c r="L424" s="683"/>
      <c r="M424" s="683"/>
      <c r="N424" s="676"/>
      <c r="O424" s="676"/>
      <c r="P424" s="676"/>
      <c r="Q424" s="676"/>
      <c r="R424" s="822"/>
      <c r="S424" s="822"/>
      <c r="T424" s="822"/>
      <c r="U424" s="822"/>
      <c r="V424" s="676"/>
      <c r="Z424" s="667"/>
    </row>
    <row r="425" spans="1:26" x14ac:dyDescent="0.2">
      <c r="A425" s="675"/>
      <c r="B425" s="675"/>
      <c r="C425" s="675"/>
      <c r="D425" s="675"/>
      <c r="E425" s="675"/>
      <c r="F425" s="681"/>
      <c r="G425" s="682"/>
      <c r="H425" s="683"/>
      <c r="I425" s="684"/>
      <c r="J425" s="683"/>
      <c r="K425" s="683"/>
      <c r="L425" s="683"/>
      <c r="M425" s="683"/>
      <c r="N425" s="676"/>
      <c r="O425" s="676"/>
      <c r="P425" s="676"/>
      <c r="Q425" s="676"/>
      <c r="R425" s="822"/>
      <c r="S425" s="822"/>
      <c r="T425" s="822"/>
      <c r="U425" s="822"/>
      <c r="V425" s="676"/>
      <c r="Z425" s="667"/>
    </row>
    <row r="426" spans="1:26" x14ac:dyDescent="0.2">
      <c r="A426" s="675"/>
      <c r="B426" s="675"/>
      <c r="C426" s="675"/>
      <c r="D426" s="675"/>
      <c r="E426" s="675"/>
      <c r="F426" s="681"/>
      <c r="G426" s="682"/>
      <c r="H426" s="683"/>
      <c r="I426" s="684"/>
      <c r="J426" s="683"/>
      <c r="K426" s="683"/>
      <c r="L426" s="683"/>
      <c r="M426" s="683"/>
      <c r="N426" s="676"/>
      <c r="O426" s="676"/>
      <c r="P426" s="676"/>
      <c r="Q426" s="676"/>
      <c r="R426" s="822"/>
      <c r="S426" s="822"/>
      <c r="T426" s="822"/>
      <c r="U426" s="822"/>
      <c r="V426" s="676"/>
      <c r="Z426" s="667"/>
    </row>
    <row r="427" spans="1:26" x14ac:dyDescent="0.2">
      <c r="A427" s="675"/>
      <c r="B427" s="675"/>
      <c r="C427" s="675"/>
      <c r="D427" s="675"/>
      <c r="E427" s="675"/>
      <c r="F427" s="681"/>
      <c r="G427" s="682"/>
      <c r="H427" s="683"/>
      <c r="I427" s="684"/>
      <c r="J427" s="683"/>
      <c r="K427" s="683"/>
      <c r="L427" s="683"/>
      <c r="M427" s="683"/>
      <c r="N427" s="676"/>
      <c r="O427" s="676"/>
      <c r="P427" s="676"/>
      <c r="Q427" s="676"/>
      <c r="R427" s="822"/>
      <c r="S427" s="822"/>
      <c r="T427" s="822"/>
      <c r="U427" s="822"/>
      <c r="V427" s="676"/>
      <c r="Z427" s="667"/>
    </row>
    <row r="428" spans="1:26" x14ac:dyDescent="0.2">
      <c r="A428" s="675"/>
      <c r="B428" s="675"/>
      <c r="C428" s="675"/>
      <c r="D428" s="675"/>
      <c r="E428" s="675"/>
      <c r="F428" s="681"/>
      <c r="G428" s="682"/>
      <c r="H428" s="683"/>
      <c r="I428" s="684"/>
      <c r="J428" s="683"/>
      <c r="K428" s="683"/>
      <c r="L428" s="683"/>
      <c r="M428" s="683"/>
      <c r="N428" s="676"/>
      <c r="O428" s="676"/>
      <c r="P428" s="676"/>
      <c r="Q428" s="676"/>
      <c r="R428" s="822"/>
      <c r="S428" s="822"/>
      <c r="T428" s="822"/>
      <c r="U428" s="822"/>
      <c r="V428" s="676"/>
      <c r="Z428" s="667"/>
    </row>
    <row r="429" spans="1:26" x14ac:dyDescent="0.2">
      <c r="A429" s="675"/>
      <c r="B429" s="675"/>
      <c r="C429" s="675"/>
      <c r="D429" s="675"/>
      <c r="E429" s="675"/>
      <c r="F429" s="681"/>
      <c r="G429" s="682"/>
      <c r="H429" s="683"/>
      <c r="I429" s="684"/>
      <c r="J429" s="683"/>
      <c r="K429" s="683"/>
      <c r="L429" s="683"/>
      <c r="M429" s="683"/>
      <c r="N429" s="676"/>
      <c r="O429" s="676"/>
      <c r="P429" s="676"/>
      <c r="Q429" s="676"/>
      <c r="R429" s="822"/>
      <c r="S429" s="822"/>
      <c r="T429" s="822"/>
      <c r="U429" s="822"/>
      <c r="V429" s="676"/>
      <c r="Z429" s="667"/>
    </row>
    <row r="430" spans="1:26" x14ac:dyDescent="0.2">
      <c r="A430" s="675"/>
      <c r="B430" s="675"/>
      <c r="C430" s="675"/>
      <c r="D430" s="675"/>
      <c r="E430" s="675"/>
      <c r="F430" s="681"/>
      <c r="G430" s="682"/>
      <c r="H430" s="683"/>
      <c r="I430" s="684"/>
      <c r="J430" s="683"/>
      <c r="K430" s="683"/>
      <c r="L430" s="683"/>
      <c r="M430" s="683"/>
      <c r="N430" s="676"/>
      <c r="O430" s="676"/>
      <c r="P430" s="676"/>
      <c r="Q430" s="676"/>
      <c r="R430" s="822"/>
      <c r="S430" s="822"/>
      <c r="T430" s="822"/>
      <c r="U430" s="822"/>
      <c r="V430" s="676"/>
      <c r="Z430" s="667"/>
    </row>
    <row r="431" spans="1:26" x14ac:dyDescent="0.2">
      <c r="A431" s="675"/>
      <c r="B431" s="675"/>
      <c r="C431" s="675"/>
      <c r="D431" s="675"/>
      <c r="E431" s="675"/>
      <c r="F431" s="681"/>
      <c r="G431" s="682"/>
      <c r="H431" s="683"/>
      <c r="I431" s="684"/>
      <c r="J431" s="683"/>
      <c r="K431" s="683"/>
      <c r="L431" s="683"/>
      <c r="M431" s="683"/>
      <c r="N431" s="676"/>
      <c r="O431" s="676"/>
      <c r="P431" s="676"/>
      <c r="Q431" s="676"/>
      <c r="R431" s="822"/>
      <c r="S431" s="822"/>
      <c r="T431" s="822"/>
      <c r="U431" s="822"/>
      <c r="V431" s="676"/>
      <c r="Z431" s="667"/>
    </row>
    <row r="432" spans="1:26" x14ac:dyDescent="0.2">
      <c r="A432" s="675"/>
      <c r="B432" s="675"/>
      <c r="C432" s="675"/>
      <c r="D432" s="675"/>
      <c r="E432" s="675"/>
      <c r="F432" s="681"/>
      <c r="G432" s="682"/>
      <c r="H432" s="683"/>
      <c r="I432" s="684"/>
      <c r="J432" s="683"/>
      <c r="K432" s="683"/>
      <c r="L432" s="683"/>
      <c r="M432" s="683"/>
      <c r="N432" s="676"/>
      <c r="O432" s="676"/>
      <c r="P432" s="676"/>
      <c r="Q432" s="676"/>
      <c r="R432" s="822"/>
      <c r="S432" s="822"/>
      <c r="T432" s="822"/>
      <c r="U432" s="822"/>
      <c r="V432" s="676"/>
      <c r="Z432" s="667"/>
    </row>
    <row r="433" spans="1:26" x14ac:dyDescent="0.2">
      <c r="A433" s="675"/>
      <c r="B433" s="675"/>
      <c r="C433" s="675"/>
      <c r="D433" s="675"/>
      <c r="E433" s="675"/>
      <c r="F433" s="681"/>
      <c r="G433" s="682"/>
      <c r="H433" s="683"/>
      <c r="I433" s="684"/>
      <c r="J433" s="683"/>
      <c r="K433" s="683"/>
      <c r="L433" s="683"/>
      <c r="M433" s="683"/>
      <c r="N433" s="676"/>
      <c r="O433" s="676"/>
      <c r="P433" s="676"/>
      <c r="Q433" s="676"/>
      <c r="R433" s="822"/>
      <c r="S433" s="822"/>
      <c r="T433" s="822"/>
      <c r="U433" s="822"/>
      <c r="V433" s="676"/>
      <c r="Z433" s="667"/>
    </row>
    <row r="434" spans="1:26" x14ac:dyDescent="0.2">
      <c r="A434" s="675"/>
      <c r="B434" s="675"/>
      <c r="C434" s="675"/>
      <c r="D434" s="675"/>
      <c r="E434" s="675"/>
      <c r="F434" s="681"/>
      <c r="G434" s="682"/>
      <c r="H434" s="683"/>
      <c r="I434" s="684"/>
      <c r="J434" s="683"/>
      <c r="K434" s="683"/>
      <c r="L434" s="683"/>
      <c r="M434" s="683"/>
      <c r="N434" s="676"/>
      <c r="O434" s="676"/>
      <c r="P434" s="676"/>
      <c r="Q434" s="676"/>
      <c r="R434" s="822"/>
      <c r="S434" s="822"/>
      <c r="T434" s="822"/>
      <c r="U434" s="822"/>
      <c r="V434" s="676"/>
      <c r="Z434" s="667"/>
    </row>
    <row r="435" spans="1:26" x14ac:dyDescent="0.2">
      <c r="A435" s="675"/>
      <c r="B435" s="675"/>
      <c r="C435" s="675"/>
      <c r="D435" s="675"/>
      <c r="E435" s="675"/>
      <c r="F435" s="681"/>
      <c r="G435" s="682"/>
      <c r="H435" s="683"/>
      <c r="I435" s="684"/>
      <c r="J435" s="683"/>
      <c r="K435" s="683"/>
      <c r="L435" s="683"/>
      <c r="M435" s="683"/>
      <c r="N435" s="676"/>
      <c r="O435" s="676"/>
      <c r="P435" s="676"/>
      <c r="Q435" s="676"/>
      <c r="R435" s="822"/>
      <c r="S435" s="822"/>
      <c r="T435" s="822"/>
      <c r="U435" s="822"/>
      <c r="V435" s="676"/>
      <c r="Z435" s="667"/>
    </row>
    <row r="436" spans="1:26" x14ac:dyDescent="0.2">
      <c r="A436" s="675"/>
      <c r="B436" s="675"/>
      <c r="C436" s="675"/>
      <c r="D436" s="675"/>
      <c r="E436" s="675"/>
      <c r="F436" s="681"/>
      <c r="G436" s="682"/>
      <c r="H436" s="683"/>
      <c r="I436" s="684"/>
      <c r="J436" s="683"/>
      <c r="K436" s="683"/>
      <c r="L436" s="683"/>
      <c r="M436" s="683"/>
      <c r="N436" s="676"/>
      <c r="O436" s="676"/>
      <c r="P436" s="676"/>
      <c r="Q436" s="676"/>
      <c r="R436" s="822"/>
      <c r="S436" s="822"/>
      <c r="T436" s="822"/>
      <c r="U436" s="822"/>
      <c r="V436" s="676"/>
      <c r="Z436" s="667"/>
    </row>
    <row r="437" spans="1:26" x14ac:dyDescent="0.2">
      <c r="A437" s="675"/>
      <c r="B437" s="675"/>
      <c r="C437" s="675"/>
      <c r="D437" s="675"/>
      <c r="E437" s="675"/>
      <c r="F437" s="681"/>
      <c r="G437" s="682"/>
      <c r="H437" s="683"/>
      <c r="I437" s="684"/>
      <c r="J437" s="683"/>
      <c r="K437" s="683"/>
      <c r="L437" s="683"/>
      <c r="M437" s="683"/>
      <c r="N437" s="676"/>
      <c r="O437" s="676"/>
      <c r="P437" s="676"/>
      <c r="Q437" s="676"/>
      <c r="R437" s="822"/>
      <c r="S437" s="822"/>
      <c r="T437" s="822"/>
      <c r="U437" s="822"/>
      <c r="V437" s="676"/>
      <c r="Z437" s="667"/>
    </row>
    <row r="438" spans="1:26" x14ac:dyDescent="0.2">
      <c r="A438" s="675"/>
      <c r="B438" s="675"/>
      <c r="C438" s="675"/>
      <c r="D438" s="675"/>
      <c r="E438" s="675"/>
      <c r="F438" s="681"/>
      <c r="G438" s="682"/>
      <c r="H438" s="683"/>
      <c r="I438" s="684"/>
      <c r="J438" s="683"/>
      <c r="K438" s="683"/>
      <c r="L438" s="683"/>
      <c r="M438" s="683"/>
      <c r="N438" s="676"/>
      <c r="O438" s="676"/>
      <c r="P438" s="676"/>
      <c r="Q438" s="676"/>
      <c r="R438" s="822"/>
      <c r="S438" s="822"/>
      <c r="T438" s="822"/>
      <c r="U438" s="822"/>
      <c r="V438" s="676"/>
      <c r="Z438" s="667"/>
    </row>
    <row r="439" spans="1:26" x14ac:dyDescent="0.2">
      <c r="A439" s="675"/>
      <c r="B439" s="675"/>
      <c r="C439" s="675"/>
      <c r="D439" s="675"/>
      <c r="E439" s="675"/>
      <c r="F439" s="681"/>
      <c r="G439" s="682"/>
      <c r="H439" s="683"/>
      <c r="I439" s="684"/>
      <c r="J439" s="683"/>
      <c r="K439" s="683"/>
      <c r="L439" s="683"/>
      <c r="M439" s="683"/>
      <c r="N439" s="676"/>
      <c r="O439" s="676"/>
      <c r="P439" s="676"/>
      <c r="Q439" s="676"/>
      <c r="R439" s="822"/>
      <c r="S439" s="822"/>
      <c r="T439" s="822"/>
      <c r="U439" s="822"/>
      <c r="V439" s="676"/>
      <c r="Z439" s="667"/>
    </row>
    <row r="440" spans="1:26" x14ac:dyDescent="0.2">
      <c r="A440" s="675"/>
      <c r="B440" s="675"/>
      <c r="C440" s="675"/>
      <c r="D440" s="675"/>
      <c r="E440" s="675"/>
      <c r="F440" s="681"/>
      <c r="G440" s="682"/>
      <c r="H440" s="683"/>
      <c r="I440" s="684"/>
      <c r="J440" s="683"/>
      <c r="K440" s="683"/>
      <c r="L440" s="683"/>
      <c r="M440" s="683"/>
      <c r="N440" s="676"/>
      <c r="O440" s="676"/>
      <c r="P440" s="676"/>
      <c r="Q440" s="676"/>
      <c r="R440" s="822"/>
      <c r="S440" s="822"/>
      <c r="T440" s="822"/>
      <c r="U440" s="822"/>
      <c r="V440" s="676"/>
      <c r="Z440" s="667"/>
    </row>
    <row r="441" spans="1:26" x14ac:dyDescent="0.2">
      <c r="A441" s="675"/>
      <c r="B441" s="675"/>
      <c r="C441" s="675"/>
      <c r="D441" s="675"/>
      <c r="E441" s="675"/>
      <c r="F441" s="681"/>
      <c r="G441" s="682"/>
      <c r="H441" s="683"/>
      <c r="I441" s="684"/>
      <c r="J441" s="683"/>
      <c r="K441" s="683"/>
      <c r="L441" s="683"/>
      <c r="M441" s="683"/>
      <c r="N441" s="676"/>
      <c r="O441" s="676"/>
      <c r="P441" s="676"/>
      <c r="Q441" s="676"/>
      <c r="R441" s="822"/>
      <c r="S441" s="822"/>
      <c r="T441" s="822"/>
      <c r="U441" s="822"/>
      <c r="V441" s="676"/>
      <c r="Z441" s="667"/>
    </row>
    <row r="442" spans="1:26" x14ac:dyDescent="0.2">
      <c r="A442" s="675"/>
      <c r="B442" s="675"/>
      <c r="C442" s="675"/>
      <c r="D442" s="675"/>
      <c r="E442" s="675"/>
      <c r="F442" s="681"/>
      <c r="G442" s="682"/>
      <c r="H442" s="683"/>
      <c r="I442" s="684"/>
      <c r="J442" s="683"/>
      <c r="K442" s="683"/>
      <c r="L442" s="683"/>
      <c r="M442" s="683"/>
      <c r="N442" s="676"/>
      <c r="O442" s="676"/>
      <c r="P442" s="676"/>
      <c r="Q442" s="676"/>
      <c r="R442" s="822"/>
      <c r="S442" s="822"/>
      <c r="T442" s="822"/>
      <c r="U442" s="822"/>
      <c r="V442" s="676"/>
      <c r="Z442" s="667"/>
    </row>
    <row r="443" spans="1:26" x14ac:dyDescent="0.2">
      <c r="A443" s="675"/>
      <c r="B443" s="675"/>
      <c r="C443" s="675"/>
      <c r="D443" s="675"/>
      <c r="E443" s="675"/>
      <c r="F443" s="681"/>
      <c r="G443" s="682"/>
      <c r="H443" s="683"/>
      <c r="I443" s="684"/>
      <c r="J443" s="683"/>
      <c r="K443" s="683"/>
      <c r="L443" s="683"/>
      <c r="M443" s="683"/>
      <c r="N443" s="676"/>
      <c r="O443" s="676"/>
      <c r="P443" s="676"/>
      <c r="Q443" s="676"/>
      <c r="R443" s="822"/>
      <c r="S443" s="822"/>
      <c r="T443" s="822"/>
      <c r="U443" s="822"/>
      <c r="V443" s="676"/>
      <c r="Z443" s="667"/>
    </row>
    <row r="444" spans="1:26" x14ac:dyDescent="0.2">
      <c r="A444" s="675"/>
      <c r="B444" s="675"/>
      <c r="C444" s="675"/>
      <c r="D444" s="675"/>
      <c r="E444" s="675"/>
      <c r="F444" s="681"/>
      <c r="G444" s="682"/>
      <c r="H444" s="683"/>
      <c r="I444" s="684"/>
      <c r="J444" s="683"/>
      <c r="K444" s="683"/>
      <c r="L444" s="683"/>
      <c r="M444" s="683"/>
      <c r="N444" s="676"/>
      <c r="O444" s="676"/>
      <c r="P444" s="676"/>
      <c r="Q444" s="676"/>
      <c r="R444" s="822"/>
      <c r="S444" s="822"/>
      <c r="T444" s="822"/>
      <c r="U444" s="822"/>
      <c r="V444" s="676"/>
      <c r="Z444" s="667"/>
    </row>
    <row r="445" spans="1:26" x14ac:dyDescent="0.2">
      <c r="A445" s="675"/>
      <c r="B445" s="675"/>
      <c r="C445" s="675"/>
      <c r="D445" s="675"/>
      <c r="E445" s="675"/>
      <c r="F445" s="681"/>
      <c r="G445" s="682"/>
      <c r="H445" s="683"/>
      <c r="I445" s="684"/>
      <c r="J445" s="683"/>
      <c r="K445" s="683"/>
      <c r="L445" s="683"/>
      <c r="M445" s="683"/>
      <c r="N445" s="676"/>
      <c r="O445" s="676"/>
      <c r="P445" s="676"/>
      <c r="Q445" s="676"/>
      <c r="R445" s="822"/>
      <c r="S445" s="822"/>
      <c r="T445" s="822"/>
      <c r="U445" s="822"/>
      <c r="V445" s="676"/>
      <c r="Z445" s="667"/>
    </row>
    <row r="446" spans="1:26" x14ac:dyDescent="0.2">
      <c r="A446" s="675"/>
      <c r="B446" s="675"/>
      <c r="C446" s="675"/>
      <c r="D446" s="675"/>
      <c r="E446" s="675"/>
      <c r="F446" s="681"/>
      <c r="G446" s="682"/>
      <c r="H446" s="683"/>
      <c r="I446" s="684"/>
      <c r="J446" s="683"/>
      <c r="K446" s="683"/>
      <c r="L446" s="683"/>
      <c r="M446" s="683"/>
      <c r="N446" s="676"/>
      <c r="O446" s="676"/>
      <c r="P446" s="676"/>
      <c r="Q446" s="676"/>
      <c r="R446" s="822"/>
      <c r="S446" s="822"/>
      <c r="T446" s="822"/>
      <c r="U446" s="822"/>
      <c r="V446" s="676"/>
      <c r="Z446" s="667"/>
    </row>
    <row r="447" spans="1:26" x14ac:dyDescent="0.2">
      <c r="A447" s="675"/>
      <c r="B447" s="675"/>
      <c r="C447" s="675"/>
      <c r="D447" s="675"/>
      <c r="E447" s="675"/>
      <c r="F447" s="681"/>
      <c r="G447" s="682"/>
      <c r="H447" s="683"/>
      <c r="I447" s="684"/>
      <c r="J447" s="683"/>
      <c r="K447" s="683"/>
      <c r="L447" s="683"/>
      <c r="M447" s="683"/>
      <c r="N447" s="676"/>
      <c r="O447" s="676"/>
      <c r="P447" s="676"/>
      <c r="Q447" s="676"/>
      <c r="R447" s="822"/>
      <c r="S447" s="822"/>
      <c r="T447" s="822"/>
      <c r="U447" s="822"/>
      <c r="V447" s="676"/>
      <c r="Z447" s="667"/>
    </row>
    <row r="448" spans="1:26" x14ac:dyDescent="0.2">
      <c r="A448" s="675"/>
      <c r="B448" s="675"/>
      <c r="C448" s="675"/>
      <c r="D448" s="675"/>
      <c r="E448" s="675"/>
      <c r="F448" s="681"/>
      <c r="G448" s="682"/>
      <c r="H448" s="683"/>
      <c r="I448" s="684"/>
      <c r="J448" s="683"/>
      <c r="K448" s="683"/>
      <c r="L448" s="683"/>
      <c r="M448" s="683"/>
      <c r="N448" s="676"/>
      <c r="O448" s="676"/>
      <c r="P448" s="676"/>
      <c r="Q448" s="676"/>
      <c r="R448" s="822"/>
      <c r="S448" s="822"/>
      <c r="T448" s="822"/>
      <c r="U448" s="822"/>
      <c r="V448" s="676"/>
      <c r="Z448" s="667"/>
    </row>
    <row r="449" spans="1:26" x14ac:dyDescent="0.2">
      <c r="A449" s="675"/>
      <c r="B449" s="675"/>
      <c r="C449" s="675"/>
      <c r="D449" s="675"/>
      <c r="E449" s="675"/>
      <c r="F449" s="681"/>
      <c r="G449" s="682"/>
      <c r="H449" s="683"/>
      <c r="I449" s="684"/>
      <c r="J449" s="683"/>
      <c r="K449" s="683"/>
      <c r="L449" s="683"/>
      <c r="M449" s="683"/>
      <c r="N449" s="676"/>
      <c r="O449" s="676"/>
      <c r="P449" s="676"/>
      <c r="Q449" s="676"/>
      <c r="R449" s="822"/>
      <c r="S449" s="822"/>
      <c r="T449" s="822"/>
      <c r="U449" s="822"/>
      <c r="V449" s="676"/>
      <c r="Z449" s="667"/>
    </row>
    <row r="450" spans="1:26" x14ac:dyDescent="0.2">
      <c r="A450" s="675"/>
      <c r="B450" s="675"/>
      <c r="C450" s="675"/>
      <c r="D450" s="675"/>
      <c r="E450" s="675"/>
      <c r="F450" s="681"/>
      <c r="G450" s="682"/>
      <c r="H450" s="683"/>
      <c r="I450" s="684"/>
      <c r="J450" s="683"/>
      <c r="K450" s="683"/>
      <c r="L450" s="683"/>
      <c r="M450" s="683"/>
      <c r="N450" s="676"/>
      <c r="O450" s="676"/>
      <c r="P450" s="676"/>
      <c r="Q450" s="676"/>
      <c r="R450" s="822"/>
      <c r="S450" s="822"/>
      <c r="T450" s="822"/>
      <c r="U450" s="822"/>
      <c r="V450" s="676"/>
      <c r="Z450" s="667"/>
    </row>
    <row r="451" spans="1:26" x14ac:dyDescent="0.2">
      <c r="A451" s="675"/>
      <c r="B451" s="675"/>
      <c r="C451" s="675"/>
      <c r="D451" s="675"/>
      <c r="E451" s="675"/>
      <c r="F451" s="681"/>
      <c r="G451" s="682"/>
      <c r="H451" s="683"/>
      <c r="I451" s="684"/>
      <c r="J451" s="683"/>
      <c r="K451" s="683"/>
      <c r="L451" s="683"/>
      <c r="M451" s="683"/>
      <c r="N451" s="676"/>
      <c r="O451" s="676"/>
      <c r="P451" s="676"/>
      <c r="Q451" s="676"/>
      <c r="R451" s="822"/>
      <c r="S451" s="822"/>
      <c r="T451" s="822"/>
      <c r="U451" s="822"/>
      <c r="V451" s="676"/>
      <c r="Z451" s="667"/>
    </row>
    <row r="452" spans="1:26" x14ac:dyDescent="0.2">
      <c r="A452" s="675"/>
      <c r="B452" s="675"/>
      <c r="C452" s="675"/>
      <c r="D452" s="675"/>
      <c r="E452" s="675"/>
      <c r="F452" s="681"/>
      <c r="G452" s="682"/>
      <c r="H452" s="683"/>
      <c r="I452" s="684"/>
      <c r="J452" s="683"/>
      <c r="K452" s="683"/>
      <c r="L452" s="683"/>
      <c r="M452" s="683"/>
      <c r="N452" s="676"/>
      <c r="O452" s="676"/>
      <c r="P452" s="676"/>
      <c r="Q452" s="676"/>
      <c r="R452" s="822"/>
      <c r="S452" s="822"/>
      <c r="T452" s="822"/>
      <c r="U452" s="822"/>
      <c r="V452" s="676"/>
      <c r="Z452" s="667"/>
    </row>
    <row r="453" spans="1:26" x14ac:dyDescent="0.2">
      <c r="A453" s="675"/>
      <c r="B453" s="675"/>
      <c r="C453" s="675"/>
      <c r="D453" s="675"/>
      <c r="E453" s="675"/>
      <c r="F453" s="681"/>
      <c r="G453" s="682"/>
      <c r="H453" s="683"/>
      <c r="I453" s="684"/>
      <c r="J453" s="683"/>
      <c r="K453" s="683"/>
      <c r="L453" s="683"/>
      <c r="M453" s="683"/>
      <c r="N453" s="676"/>
      <c r="O453" s="676"/>
      <c r="P453" s="676"/>
      <c r="Q453" s="676"/>
      <c r="R453" s="822"/>
      <c r="S453" s="822"/>
      <c r="T453" s="822"/>
      <c r="U453" s="822"/>
      <c r="V453" s="676"/>
      <c r="Z453" s="667"/>
    </row>
    <row r="454" spans="1:26" x14ac:dyDescent="0.2">
      <c r="A454" s="675"/>
      <c r="B454" s="675"/>
      <c r="C454" s="675"/>
      <c r="D454" s="675"/>
      <c r="E454" s="675"/>
      <c r="F454" s="681"/>
      <c r="G454" s="682"/>
      <c r="H454" s="683"/>
      <c r="I454" s="684"/>
      <c r="J454" s="683"/>
      <c r="K454" s="683"/>
      <c r="L454" s="683"/>
      <c r="M454" s="683"/>
      <c r="N454" s="676"/>
      <c r="O454" s="676"/>
      <c r="P454" s="676"/>
      <c r="Q454" s="676"/>
      <c r="R454" s="822"/>
      <c r="S454" s="822"/>
      <c r="T454" s="822"/>
      <c r="U454" s="822"/>
      <c r="V454" s="676"/>
      <c r="Z454" s="667"/>
    </row>
    <row r="455" spans="1:26" x14ac:dyDescent="0.2">
      <c r="A455" s="675"/>
      <c r="B455" s="675"/>
      <c r="C455" s="675"/>
      <c r="D455" s="675"/>
      <c r="E455" s="675"/>
      <c r="F455" s="681"/>
      <c r="G455" s="682"/>
      <c r="H455" s="683"/>
      <c r="I455" s="684"/>
      <c r="J455" s="683"/>
      <c r="K455" s="683"/>
      <c r="L455" s="683"/>
      <c r="M455" s="683"/>
      <c r="N455" s="676"/>
      <c r="O455" s="676"/>
      <c r="P455" s="676"/>
      <c r="Q455" s="676"/>
      <c r="R455" s="822"/>
      <c r="S455" s="822"/>
      <c r="T455" s="822"/>
      <c r="U455" s="822"/>
      <c r="V455" s="676"/>
      <c r="Z455" s="667"/>
    </row>
    <row r="456" spans="1:26" x14ac:dyDescent="0.2">
      <c r="A456" s="675"/>
      <c r="B456" s="675"/>
      <c r="C456" s="675"/>
      <c r="D456" s="675"/>
      <c r="E456" s="675"/>
      <c r="F456" s="681"/>
      <c r="G456" s="682"/>
      <c r="H456" s="683"/>
      <c r="I456" s="684"/>
      <c r="J456" s="683"/>
      <c r="K456" s="683"/>
      <c r="L456" s="683"/>
      <c r="M456" s="683"/>
      <c r="N456" s="676"/>
      <c r="O456" s="676"/>
      <c r="P456" s="676"/>
      <c r="Q456" s="676"/>
      <c r="R456" s="822"/>
      <c r="S456" s="822"/>
      <c r="T456" s="822"/>
      <c r="U456" s="822"/>
      <c r="V456" s="676"/>
      <c r="Z456" s="667"/>
    </row>
    <row r="457" spans="1:26" x14ac:dyDescent="0.2">
      <c r="A457" s="675"/>
      <c r="B457" s="675"/>
      <c r="C457" s="675"/>
      <c r="D457" s="675"/>
      <c r="E457" s="675"/>
      <c r="F457" s="681"/>
      <c r="G457" s="682"/>
      <c r="H457" s="683"/>
      <c r="I457" s="684"/>
      <c r="J457" s="683"/>
      <c r="K457" s="683"/>
      <c r="L457" s="683"/>
      <c r="M457" s="683"/>
      <c r="N457" s="676"/>
      <c r="O457" s="676"/>
      <c r="P457" s="676"/>
      <c r="Q457" s="676"/>
      <c r="R457" s="822"/>
      <c r="S457" s="822"/>
      <c r="T457" s="822"/>
      <c r="U457" s="822"/>
      <c r="V457" s="676"/>
      <c r="Z457" s="667"/>
    </row>
    <row r="458" spans="1:26" x14ac:dyDescent="0.2">
      <c r="A458" s="675"/>
      <c r="B458" s="675"/>
      <c r="C458" s="675"/>
      <c r="D458" s="675"/>
      <c r="E458" s="675"/>
      <c r="F458" s="681"/>
      <c r="G458" s="682"/>
      <c r="H458" s="683"/>
      <c r="I458" s="684"/>
      <c r="J458" s="683"/>
      <c r="K458" s="683"/>
      <c r="L458" s="683"/>
      <c r="M458" s="683"/>
      <c r="N458" s="676"/>
      <c r="O458" s="676"/>
      <c r="P458" s="676"/>
      <c r="Q458" s="676"/>
      <c r="R458" s="822"/>
      <c r="S458" s="822"/>
      <c r="T458" s="822"/>
      <c r="U458" s="822"/>
      <c r="V458" s="676"/>
      <c r="Z458" s="667"/>
    </row>
    <row r="459" spans="1:26" x14ac:dyDescent="0.2">
      <c r="A459" s="675"/>
      <c r="B459" s="675"/>
      <c r="C459" s="675"/>
      <c r="D459" s="675"/>
      <c r="E459" s="675"/>
      <c r="F459" s="681"/>
      <c r="G459" s="682"/>
      <c r="H459" s="683"/>
      <c r="I459" s="684"/>
      <c r="J459" s="683"/>
      <c r="K459" s="683"/>
      <c r="L459" s="683"/>
      <c r="M459" s="683"/>
      <c r="N459" s="676"/>
      <c r="O459" s="676"/>
      <c r="P459" s="676"/>
      <c r="Q459" s="676"/>
      <c r="R459" s="822"/>
      <c r="S459" s="822"/>
      <c r="T459" s="822"/>
      <c r="U459" s="822"/>
      <c r="V459" s="676"/>
      <c r="Z459" s="667"/>
    </row>
    <row r="460" spans="1:26" x14ac:dyDescent="0.2">
      <c r="A460" s="675"/>
      <c r="B460" s="675"/>
      <c r="C460" s="675"/>
      <c r="D460" s="675"/>
      <c r="E460" s="675"/>
      <c r="F460" s="681"/>
      <c r="G460" s="682"/>
      <c r="H460" s="683"/>
      <c r="I460" s="684"/>
      <c r="J460" s="683"/>
      <c r="K460" s="683"/>
      <c r="L460" s="683"/>
      <c r="M460" s="683"/>
      <c r="N460" s="676"/>
      <c r="O460" s="676"/>
      <c r="P460" s="676"/>
      <c r="Q460" s="676"/>
      <c r="R460" s="822"/>
      <c r="S460" s="822"/>
      <c r="T460" s="822"/>
      <c r="U460" s="822"/>
      <c r="V460" s="676"/>
      <c r="Z460" s="667"/>
    </row>
    <row r="461" spans="1:26" x14ac:dyDescent="0.2">
      <c r="A461" s="675"/>
      <c r="B461" s="675"/>
      <c r="C461" s="675"/>
      <c r="D461" s="675"/>
      <c r="E461" s="675"/>
      <c r="F461" s="681"/>
      <c r="G461" s="682"/>
      <c r="H461" s="683"/>
      <c r="I461" s="684"/>
      <c r="J461" s="683"/>
      <c r="K461" s="683"/>
      <c r="L461" s="683"/>
      <c r="M461" s="683"/>
      <c r="N461" s="676"/>
      <c r="O461" s="676"/>
      <c r="P461" s="676"/>
      <c r="Q461" s="676"/>
      <c r="R461" s="822"/>
      <c r="S461" s="822"/>
      <c r="T461" s="822"/>
      <c r="U461" s="822"/>
      <c r="V461" s="676"/>
      <c r="Z461" s="667"/>
    </row>
    <row r="462" spans="1:26" x14ac:dyDescent="0.2">
      <c r="A462" s="675"/>
      <c r="B462" s="675"/>
      <c r="C462" s="675"/>
      <c r="D462" s="675"/>
      <c r="E462" s="675"/>
      <c r="F462" s="681"/>
      <c r="G462" s="682"/>
      <c r="H462" s="683"/>
      <c r="I462" s="684"/>
      <c r="J462" s="683"/>
      <c r="K462" s="683"/>
      <c r="L462" s="683"/>
      <c r="M462" s="683"/>
      <c r="N462" s="676"/>
      <c r="O462" s="676"/>
      <c r="P462" s="676"/>
      <c r="Q462" s="676"/>
      <c r="R462" s="822"/>
      <c r="S462" s="822"/>
      <c r="T462" s="822"/>
      <c r="U462" s="822"/>
      <c r="V462" s="676"/>
      <c r="Z462" s="667"/>
    </row>
    <row r="463" spans="1:26" x14ac:dyDescent="0.2">
      <c r="A463" s="675"/>
      <c r="B463" s="675"/>
      <c r="C463" s="675"/>
      <c r="D463" s="675"/>
      <c r="E463" s="675"/>
      <c r="F463" s="681"/>
      <c r="G463" s="682"/>
      <c r="H463" s="683"/>
      <c r="I463" s="684"/>
      <c r="J463" s="683"/>
      <c r="K463" s="683"/>
      <c r="L463" s="683"/>
      <c r="M463" s="683"/>
      <c r="N463" s="676"/>
      <c r="O463" s="676"/>
      <c r="P463" s="676"/>
      <c r="Q463" s="676"/>
      <c r="R463" s="822"/>
      <c r="S463" s="822"/>
      <c r="T463" s="822"/>
      <c r="U463" s="822"/>
      <c r="V463" s="676"/>
      <c r="Z463" s="667"/>
    </row>
    <row r="464" spans="1:26" x14ac:dyDescent="0.2">
      <c r="A464" s="675"/>
      <c r="B464" s="675"/>
      <c r="C464" s="675"/>
      <c r="D464" s="675"/>
      <c r="E464" s="675"/>
      <c r="F464" s="681"/>
      <c r="G464" s="682"/>
      <c r="H464" s="683"/>
      <c r="I464" s="684"/>
      <c r="J464" s="683"/>
      <c r="K464" s="683"/>
      <c r="L464" s="683"/>
      <c r="M464" s="683"/>
      <c r="N464" s="676"/>
      <c r="O464" s="676"/>
      <c r="P464" s="676"/>
      <c r="Q464" s="676"/>
      <c r="R464" s="822"/>
      <c r="S464" s="822"/>
      <c r="T464" s="822"/>
      <c r="U464" s="822"/>
      <c r="V464" s="676"/>
      <c r="Z464" s="667"/>
    </row>
    <row r="465" spans="1:26" x14ac:dyDescent="0.2">
      <c r="A465" s="675"/>
      <c r="B465" s="675"/>
      <c r="C465" s="675"/>
      <c r="D465" s="675"/>
      <c r="E465" s="675"/>
      <c r="F465" s="681"/>
      <c r="G465" s="682"/>
      <c r="H465" s="683"/>
      <c r="I465" s="684"/>
      <c r="J465" s="683"/>
      <c r="K465" s="683"/>
      <c r="L465" s="683"/>
      <c r="M465" s="683"/>
      <c r="N465" s="676"/>
      <c r="O465" s="676"/>
      <c r="P465" s="676"/>
      <c r="Q465" s="676"/>
      <c r="R465" s="822"/>
      <c r="S465" s="822"/>
      <c r="T465" s="822"/>
      <c r="U465" s="822"/>
      <c r="V465" s="676"/>
      <c r="Z465" s="667"/>
    </row>
    <row r="466" spans="1:26" x14ac:dyDescent="0.2">
      <c r="A466" s="675"/>
      <c r="B466" s="675"/>
      <c r="C466" s="675"/>
      <c r="D466" s="675"/>
      <c r="E466" s="675"/>
      <c r="F466" s="681"/>
      <c r="G466" s="682"/>
      <c r="H466" s="683"/>
      <c r="I466" s="684"/>
      <c r="J466" s="683"/>
      <c r="K466" s="683"/>
      <c r="L466" s="683"/>
      <c r="M466" s="683"/>
      <c r="N466" s="676"/>
      <c r="O466" s="676"/>
      <c r="P466" s="676"/>
      <c r="Q466" s="676"/>
      <c r="R466" s="822"/>
      <c r="S466" s="822"/>
      <c r="T466" s="822"/>
      <c r="U466" s="822"/>
      <c r="V466" s="676"/>
      <c r="Z466" s="667"/>
    </row>
    <row r="467" spans="1:26" x14ac:dyDescent="0.2">
      <c r="A467" s="675"/>
      <c r="B467" s="675"/>
      <c r="C467" s="675"/>
      <c r="D467" s="675"/>
      <c r="E467" s="675"/>
      <c r="F467" s="681"/>
      <c r="G467" s="682"/>
      <c r="H467" s="683"/>
      <c r="I467" s="684"/>
      <c r="J467" s="683"/>
      <c r="K467" s="683"/>
      <c r="L467" s="683"/>
      <c r="M467" s="683"/>
      <c r="N467" s="676"/>
      <c r="O467" s="676"/>
      <c r="P467" s="676"/>
      <c r="Q467" s="676"/>
      <c r="R467" s="822"/>
      <c r="S467" s="822"/>
      <c r="T467" s="822"/>
      <c r="U467" s="822"/>
      <c r="V467" s="676"/>
      <c r="Z467" s="667"/>
    </row>
    <row r="468" spans="1:26" x14ac:dyDescent="0.2">
      <c r="A468" s="675"/>
      <c r="B468" s="675"/>
      <c r="C468" s="675"/>
      <c r="D468" s="675"/>
      <c r="E468" s="675"/>
      <c r="F468" s="681"/>
      <c r="G468" s="682"/>
      <c r="H468" s="683"/>
      <c r="I468" s="684"/>
      <c r="J468" s="683"/>
      <c r="K468" s="683"/>
      <c r="L468" s="683"/>
      <c r="M468" s="683"/>
      <c r="N468" s="676"/>
      <c r="O468" s="676"/>
      <c r="P468" s="676"/>
      <c r="Q468" s="676"/>
      <c r="R468" s="822"/>
      <c r="S468" s="822"/>
      <c r="T468" s="822"/>
      <c r="U468" s="822"/>
      <c r="V468" s="676"/>
      <c r="Z468" s="667"/>
    </row>
    <row r="469" spans="1:26" x14ac:dyDescent="0.2">
      <c r="A469" s="675"/>
      <c r="B469" s="675"/>
      <c r="C469" s="675"/>
      <c r="D469" s="675"/>
      <c r="E469" s="675"/>
      <c r="F469" s="681"/>
      <c r="G469" s="682"/>
      <c r="H469" s="683"/>
      <c r="I469" s="684"/>
      <c r="J469" s="683"/>
      <c r="K469" s="683"/>
      <c r="L469" s="683"/>
      <c r="M469" s="683"/>
      <c r="N469" s="676"/>
      <c r="O469" s="676"/>
      <c r="P469" s="676"/>
      <c r="Q469" s="676"/>
      <c r="R469" s="822"/>
      <c r="S469" s="822"/>
      <c r="T469" s="822"/>
      <c r="U469" s="822"/>
      <c r="V469" s="676"/>
      <c r="Z469" s="667"/>
    </row>
    <row r="470" spans="1:26" x14ac:dyDescent="0.2">
      <c r="A470" s="675"/>
      <c r="B470" s="675"/>
      <c r="C470" s="675"/>
      <c r="D470" s="675"/>
      <c r="E470" s="675"/>
      <c r="F470" s="681"/>
      <c r="G470" s="682"/>
      <c r="H470" s="683"/>
      <c r="I470" s="684"/>
      <c r="J470" s="683"/>
      <c r="K470" s="683"/>
      <c r="L470" s="683"/>
      <c r="M470" s="683"/>
      <c r="N470" s="676"/>
      <c r="O470" s="676"/>
      <c r="P470" s="676"/>
      <c r="Q470" s="676"/>
      <c r="R470" s="822"/>
      <c r="S470" s="822"/>
      <c r="T470" s="822"/>
      <c r="U470" s="822"/>
      <c r="V470" s="676"/>
      <c r="Z470" s="667"/>
    </row>
    <row r="471" spans="1:26" x14ac:dyDescent="0.2">
      <c r="A471" s="675"/>
      <c r="B471" s="675"/>
      <c r="C471" s="675"/>
      <c r="D471" s="675"/>
      <c r="E471" s="675"/>
      <c r="F471" s="681"/>
      <c r="G471" s="682"/>
      <c r="H471" s="683"/>
      <c r="I471" s="684"/>
      <c r="J471" s="683"/>
      <c r="K471" s="683"/>
      <c r="L471" s="683"/>
      <c r="M471" s="683"/>
      <c r="N471" s="676"/>
      <c r="O471" s="676"/>
      <c r="P471" s="676"/>
      <c r="Q471" s="676"/>
      <c r="R471" s="822"/>
      <c r="S471" s="822"/>
      <c r="T471" s="822"/>
      <c r="U471" s="822"/>
      <c r="V471" s="676"/>
      <c r="Z471" s="667"/>
    </row>
    <row r="472" spans="1:26" x14ac:dyDescent="0.2">
      <c r="A472" s="675"/>
      <c r="B472" s="675"/>
      <c r="C472" s="675"/>
      <c r="D472" s="675"/>
      <c r="E472" s="675"/>
      <c r="F472" s="681"/>
      <c r="G472" s="682"/>
      <c r="H472" s="683"/>
      <c r="I472" s="684"/>
      <c r="J472" s="683"/>
      <c r="K472" s="683"/>
      <c r="L472" s="683"/>
      <c r="M472" s="683"/>
      <c r="N472" s="676"/>
      <c r="O472" s="676"/>
      <c r="P472" s="676"/>
      <c r="Q472" s="676"/>
      <c r="R472" s="822"/>
      <c r="S472" s="822"/>
      <c r="T472" s="822"/>
      <c r="U472" s="822"/>
      <c r="V472" s="676"/>
      <c r="Z472" s="667"/>
    </row>
    <row r="473" spans="1:26" x14ac:dyDescent="0.2">
      <c r="A473" s="675"/>
      <c r="B473" s="675"/>
      <c r="C473" s="675"/>
      <c r="D473" s="675"/>
      <c r="E473" s="675"/>
      <c r="F473" s="681"/>
      <c r="G473" s="682"/>
      <c r="H473" s="683"/>
      <c r="I473" s="684"/>
      <c r="J473" s="683"/>
      <c r="K473" s="683"/>
      <c r="L473" s="683"/>
      <c r="M473" s="683"/>
      <c r="N473" s="676"/>
      <c r="O473" s="676"/>
      <c r="P473" s="676"/>
      <c r="Q473" s="676"/>
      <c r="R473" s="822"/>
      <c r="S473" s="822"/>
      <c r="T473" s="822"/>
      <c r="U473" s="822"/>
      <c r="V473" s="676"/>
      <c r="Z473" s="667"/>
    </row>
    <row r="474" spans="1:26" x14ac:dyDescent="0.2">
      <c r="A474" s="675"/>
      <c r="B474" s="675"/>
      <c r="C474" s="675"/>
      <c r="D474" s="675"/>
      <c r="E474" s="675"/>
      <c r="F474" s="681"/>
      <c r="G474" s="682"/>
      <c r="H474" s="683"/>
      <c r="I474" s="684"/>
      <c r="J474" s="683"/>
      <c r="K474" s="683"/>
      <c r="L474" s="683"/>
      <c r="M474" s="683"/>
      <c r="N474" s="676"/>
      <c r="O474" s="676"/>
      <c r="P474" s="676"/>
      <c r="Q474" s="676"/>
      <c r="R474" s="822"/>
      <c r="S474" s="822"/>
      <c r="T474" s="822"/>
      <c r="U474" s="822"/>
      <c r="V474" s="676"/>
      <c r="Z474" s="667"/>
    </row>
    <row r="475" spans="1:26" x14ac:dyDescent="0.2">
      <c r="A475" s="675"/>
      <c r="B475" s="675"/>
      <c r="C475" s="675"/>
      <c r="D475" s="675"/>
      <c r="E475" s="675"/>
      <c r="F475" s="681"/>
      <c r="G475" s="682"/>
      <c r="H475" s="683"/>
      <c r="I475" s="684"/>
      <c r="J475" s="683"/>
      <c r="K475" s="683"/>
      <c r="L475" s="683"/>
      <c r="M475" s="683"/>
      <c r="N475" s="676"/>
      <c r="O475" s="676"/>
      <c r="P475" s="676"/>
      <c r="Q475" s="676"/>
      <c r="R475" s="822"/>
      <c r="S475" s="822"/>
      <c r="T475" s="822"/>
      <c r="U475" s="822"/>
      <c r="V475" s="676"/>
      <c r="Z475" s="667"/>
    </row>
    <row r="476" spans="1:26" x14ac:dyDescent="0.2">
      <c r="A476" s="675"/>
      <c r="B476" s="675"/>
      <c r="C476" s="675"/>
      <c r="D476" s="675"/>
      <c r="E476" s="675"/>
      <c r="F476" s="681"/>
      <c r="G476" s="682"/>
      <c r="H476" s="683"/>
      <c r="I476" s="684"/>
      <c r="J476" s="683"/>
      <c r="K476" s="683"/>
      <c r="L476" s="683"/>
      <c r="M476" s="683"/>
      <c r="N476" s="676"/>
      <c r="O476" s="676"/>
      <c r="P476" s="676"/>
      <c r="Q476" s="676"/>
      <c r="R476" s="822"/>
      <c r="S476" s="822"/>
      <c r="T476" s="822"/>
      <c r="U476" s="822"/>
      <c r="V476" s="676"/>
      <c r="Z476" s="667"/>
    </row>
    <row r="477" spans="1:26" x14ac:dyDescent="0.2">
      <c r="A477" s="675"/>
      <c r="B477" s="675"/>
      <c r="C477" s="675"/>
      <c r="D477" s="675"/>
      <c r="E477" s="675"/>
      <c r="F477" s="681"/>
      <c r="G477" s="682"/>
      <c r="H477" s="683"/>
      <c r="I477" s="684"/>
      <c r="J477" s="683"/>
      <c r="K477" s="683"/>
      <c r="L477" s="683"/>
      <c r="M477" s="683"/>
      <c r="N477" s="676"/>
      <c r="O477" s="676"/>
      <c r="P477" s="676"/>
      <c r="Q477" s="676"/>
      <c r="R477" s="822"/>
      <c r="S477" s="822"/>
      <c r="T477" s="822"/>
      <c r="U477" s="822"/>
      <c r="V477" s="676"/>
      <c r="Z477" s="667"/>
    </row>
    <row r="478" spans="1:26" x14ac:dyDescent="0.2">
      <c r="A478" s="675"/>
      <c r="B478" s="675"/>
      <c r="C478" s="675"/>
      <c r="D478" s="675"/>
      <c r="E478" s="675"/>
      <c r="F478" s="681"/>
      <c r="G478" s="682"/>
      <c r="H478" s="683"/>
      <c r="I478" s="684"/>
      <c r="J478" s="683"/>
      <c r="K478" s="683"/>
      <c r="L478" s="683"/>
      <c r="M478" s="683"/>
      <c r="N478" s="676"/>
      <c r="O478" s="676"/>
      <c r="P478" s="676"/>
      <c r="Q478" s="676"/>
      <c r="R478" s="822"/>
      <c r="S478" s="822"/>
      <c r="T478" s="822"/>
      <c r="U478" s="822"/>
      <c r="V478" s="676"/>
      <c r="Z478" s="667"/>
    </row>
    <row r="479" spans="1:26" x14ac:dyDescent="0.2">
      <c r="A479" s="675"/>
      <c r="B479" s="675"/>
      <c r="C479" s="675"/>
      <c r="D479" s="675"/>
      <c r="E479" s="675"/>
      <c r="F479" s="681"/>
      <c r="G479" s="682"/>
      <c r="H479" s="683"/>
      <c r="I479" s="684"/>
      <c r="J479" s="683"/>
      <c r="K479" s="683"/>
      <c r="L479" s="683"/>
      <c r="M479" s="683"/>
      <c r="N479" s="676"/>
      <c r="O479" s="676"/>
      <c r="P479" s="676"/>
      <c r="Q479" s="676"/>
      <c r="R479" s="822"/>
      <c r="S479" s="822"/>
      <c r="T479" s="822"/>
      <c r="U479" s="822"/>
      <c r="V479" s="676"/>
      <c r="Z479" s="667"/>
    </row>
    <row r="480" spans="1:26" x14ac:dyDescent="0.2">
      <c r="A480" s="675"/>
      <c r="B480" s="675"/>
      <c r="C480" s="675"/>
      <c r="D480" s="675"/>
      <c r="E480" s="675"/>
      <c r="F480" s="681"/>
      <c r="G480" s="682"/>
      <c r="H480" s="683"/>
      <c r="I480" s="684"/>
      <c r="J480" s="683"/>
      <c r="K480" s="683"/>
      <c r="L480" s="683"/>
      <c r="M480" s="683"/>
      <c r="N480" s="676"/>
      <c r="O480" s="676"/>
      <c r="P480" s="676"/>
      <c r="Q480" s="676"/>
      <c r="R480" s="822"/>
      <c r="S480" s="822"/>
      <c r="T480" s="822"/>
      <c r="U480" s="822"/>
      <c r="V480" s="676"/>
      <c r="Z480" s="667"/>
    </row>
    <row r="481" spans="1:26" x14ac:dyDescent="0.2">
      <c r="A481" s="675"/>
      <c r="B481" s="675"/>
      <c r="C481" s="675"/>
      <c r="D481" s="675"/>
      <c r="E481" s="675"/>
      <c r="F481" s="681"/>
      <c r="G481" s="682"/>
      <c r="H481" s="683"/>
      <c r="I481" s="684"/>
      <c r="J481" s="683"/>
      <c r="K481" s="683"/>
      <c r="L481" s="683"/>
      <c r="M481" s="683"/>
      <c r="N481" s="676"/>
      <c r="O481" s="676"/>
      <c r="P481" s="676"/>
      <c r="Q481" s="676"/>
      <c r="R481" s="822"/>
      <c r="S481" s="822"/>
      <c r="T481" s="822"/>
      <c r="U481" s="822"/>
      <c r="V481" s="676"/>
      <c r="Z481" s="667"/>
    </row>
    <row r="482" spans="1:26" x14ac:dyDescent="0.2">
      <c r="A482" s="675"/>
      <c r="B482" s="675"/>
      <c r="C482" s="675"/>
      <c r="D482" s="675"/>
      <c r="E482" s="675"/>
      <c r="F482" s="681"/>
      <c r="G482" s="682"/>
      <c r="H482" s="683"/>
      <c r="I482" s="684"/>
      <c r="J482" s="683"/>
      <c r="K482" s="683"/>
      <c r="L482" s="683"/>
      <c r="M482" s="683"/>
      <c r="N482" s="676"/>
      <c r="O482" s="676"/>
      <c r="P482" s="676"/>
      <c r="Q482" s="676"/>
      <c r="R482" s="822"/>
      <c r="S482" s="822"/>
      <c r="T482" s="822"/>
      <c r="U482" s="822"/>
      <c r="V482" s="676"/>
      <c r="Z482" s="667"/>
    </row>
    <row r="483" spans="1:26" x14ac:dyDescent="0.2">
      <c r="A483" s="675"/>
      <c r="B483" s="675"/>
      <c r="C483" s="675"/>
      <c r="D483" s="675"/>
      <c r="E483" s="675"/>
      <c r="F483" s="681"/>
      <c r="G483" s="682"/>
      <c r="H483" s="683"/>
      <c r="I483" s="684"/>
      <c r="J483" s="683"/>
      <c r="K483" s="683"/>
      <c r="L483" s="683"/>
      <c r="M483" s="683"/>
      <c r="N483" s="676"/>
      <c r="O483" s="676"/>
      <c r="P483" s="676"/>
      <c r="Q483" s="676"/>
      <c r="R483" s="822"/>
      <c r="S483" s="822"/>
      <c r="T483" s="822"/>
      <c r="U483" s="822"/>
      <c r="V483" s="676"/>
      <c r="Z483" s="667"/>
    </row>
    <row r="484" spans="1:26" x14ac:dyDescent="0.2">
      <c r="A484" s="675"/>
      <c r="B484" s="675"/>
      <c r="C484" s="675"/>
      <c r="D484" s="675"/>
      <c r="E484" s="675"/>
      <c r="F484" s="681"/>
      <c r="G484" s="682"/>
      <c r="H484" s="683"/>
      <c r="I484" s="684"/>
      <c r="J484" s="683"/>
      <c r="K484" s="683"/>
      <c r="L484" s="683"/>
      <c r="M484" s="683"/>
      <c r="N484" s="676"/>
      <c r="O484" s="676"/>
      <c r="P484" s="676"/>
      <c r="Q484" s="676"/>
      <c r="R484" s="822"/>
      <c r="S484" s="822"/>
      <c r="T484" s="822"/>
      <c r="U484" s="822"/>
      <c r="V484" s="676"/>
      <c r="Z484" s="667"/>
    </row>
    <row r="485" spans="1:26" x14ac:dyDescent="0.2">
      <c r="A485" s="675"/>
      <c r="B485" s="675"/>
      <c r="C485" s="675"/>
      <c r="D485" s="675"/>
      <c r="E485" s="675"/>
      <c r="F485" s="681"/>
      <c r="G485" s="682"/>
      <c r="H485" s="683"/>
      <c r="I485" s="684"/>
      <c r="J485" s="683"/>
      <c r="K485" s="683"/>
      <c r="L485" s="683"/>
      <c r="M485" s="683"/>
      <c r="N485" s="676"/>
      <c r="O485" s="676"/>
      <c r="P485" s="676"/>
      <c r="Q485" s="676"/>
      <c r="R485" s="822"/>
      <c r="S485" s="822"/>
      <c r="T485" s="822"/>
      <c r="U485" s="822"/>
      <c r="V485" s="676"/>
      <c r="Z485" s="667"/>
    </row>
    <row r="486" spans="1:26" x14ac:dyDescent="0.2">
      <c r="A486" s="675"/>
      <c r="B486" s="675"/>
      <c r="C486" s="675"/>
      <c r="D486" s="675"/>
      <c r="E486" s="675"/>
      <c r="F486" s="681"/>
      <c r="G486" s="682"/>
      <c r="H486" s="683"/>
      <c r="I486" s="684"/>
      <c r="J486" s="683"/>
      <c r="K486" s="683"/>
      <c r="L486" s="683"/>
      <c r="M486" s="683"/>
      <c r="N486" s="676"/>
      <c r="O486" s="676"/>
      <c r="P486" s="676"/>
      <c r="Q486" s="676"/>
      <c r="R486" s="822"/>
      <c r="S486" s="822"/>
      <c r="T486" s="822"/>
      <c r="U486" s="822"/>
      <c r="V486" s="676"/>
      <c r="Z486" s="667"/>
    </row>
    <row r="487" spans="1:26" x14ac:dyDescent="0.2">
      <c r="A487" s="675"/>
      <c r="B487" s="675"/>
      <c r="C487" s="675"/>
      <c r="D487" s="675"/>
      <c r="E487" s="675"/>
      <c r="F487" s="681"/>
      <c r="G487" s="682"/>
      <c r="H487" s="683"/>
      <c r="I487" s="684"/>
      <c r="J487" s="683"/>
      <c r="K487" s="683"/>
      <c r="L487" s="683"/>
      <c r="M487" s="683"/>
      <c r="N487" s="676"/>
      <c r="O487" s="676"/>
      <c r="P487" s="676"/>
      <c r="Q487" s="676"/>
      <c r="R487" s="822"/>
      <c r="S487" s="822"/>
      <c r="T487" s="822"/>
      <c r="U487" s="822"/>
      <c r="V487" s="676"/>
      <c r="Z487" s="667"/>
    </row>
    <row r="488" spans="1:26" x14ac:dyDescent="0.2">
      <c r="A488" s="675"/>
      <c r="B488" s="675"/>
      <c r="C488" s="675"/>
      <c r="D488" s="675"/>
      <c r="E488" s="675"/>
      <c r="F488" s="681"/>
      <c r="G488" s="682"/>
      <c r="H488" s="683"/>
      <c r="I488" s="684"/>
      <c r="J488" s="683"/>
      <c r="K488" s="683"/>
      <c r="L488" s="683"/>
      <c r="M488" s="683"/>
      <c r="N488" s="676"/>
      <c r="O488" s="676"/>
      <c r="P488" s="676"/>
      <c r="Q488" s="676"/>
      <c r="R488" s="822"/>
      <c r="S488" s="822"/>
      <c r="T488" s="822"/>
      <c r="U488" s="822"/>
      <c r="V488" s="676"/>
      <c r="Z488" s="667"/>
    </row>
    <row r="489" spans="1:26" x14ac:dyDescent="0.2">
      <c r="A489" s="675"/>
      <c r="B489" s="675"/>
      <c r="C489" s="675"/>
      <c r="D489" s="675"/>
      <c r="E489" s="675"/>
      <c r="F489" s="681"/>
      <c r="G489" s="682"/>
      <c r="H489" s="683"/>
      <c r="I489" s="684"/>
      <c r="J489" s="683"/>
      <c r="K489" s="683"/>
      <c r="L489" s="683"/>
      <c r="M489" s="683"/>
      <c r="N489" s="676"/>
      <c r="O489" s="676"/>
      <c r="P489" s="676"/>
      <c r="Q489" s="676"/>
      <c r="R489" s="822"/>
      <c r="S489" s="822"/>
      <c r="T489" s="822"/>
      <c r="U489" s="822"/>
      <c r="V489" s="676"/>
      <c r="Z489" s="667"/>
    </row>
    <row r="490" spans="1:26" x14ac:dyDescent="0.2">
      <c r="A490" s="675"/>
      <c r="B490" s="675"/>
      <c r="C490" s="675"/>
      <c r="D490" s="675"/>
      <c r="E490" s="675"/>
      <c r="F490" s="681"/>
      <c r="G490" s="682"/>
      <c r="H490" s="683"/>
      <c r="I490" s="684"/>
      <c r="J490" s="683"/>
      <c r="K490" s="683"/>
      <c r="L490" s="683"/>
      <c r="M490" s="683"/>
      <c r="N490" s="676"/>
      <c r="O490" s="676"/>
      <c r="P490" s="676"/>
      <c r="Q490" s="676"/>
      <c r="R490" s="822"/>
      <c r="S490" s="822"/>
      <c r="T490" s="822"/>
      <c r="U490" s="822"/>
      <c r="V490" s="676"/>
      <c r="Z490" s="667"/>
    </row>
    <row r="491" spans="1:26" x14ac:dyDescent="0.2">
      <c r="A491" s="675"/>
      <c r="B491" s="675"/>
      <c r="C491" s="675"/>
      <c r="D491" s="675"/>
      <c r="E491" s="675"/>
      <c r="F491" s="681"/>
      <c r="G491" s="682"/>
      <c r="H491" s="683"/>
      <c r="I491" s="684"/>
      <c r="J491" s="683"/>
      <c r="K491" s="683"/>
      <c r="L491" s="683"/>
      <c r="M491" s="683"/>
      <c r="N491" s="676"/>
      <c r="O491" s="676"/>
      <c r="P491" s="676"/>
      <c r="Q491" s="676"/>
      <c r="R491" s="822"/>
      <c r="S491" s="822"/>
      <c r="T491" s="822"/>
      <c r="U491" s="822"/>
      <c r="V491" s="676"/>
      <c r="Z491" s="667"/>
    </row>
    <row r="492" spans="1:26" x14ac:dyDescent="0.2">
      <c r="A492" s="675"/>
      <c r="B492" s="675"/>
      <c r="C492" s="675"/>
      <c r="D492" s="675"/>
      <c r="E492" s="675"/>
      <c r="F492" s="681"/>
      <c r="G492" s="682"/>
      <c r="H492" s="683"/>
      <c r="I492" s="684"/>
      <c r="J492" s="683"/>
      <c r="K492" s="683"/>
      <c r="L492" s="683"/>
      <c r="M492" s="683"/>
      <c r="N492" s="676"/>
      <c r="O492" s="676"/>
      <c r="P492" s="676"/>
      <c r="Q492" s="676"/>
      <c r="R492" s="822"/>
      <c r="S492" s="822"/>
      <c r="T492" s="822"/>
      <c r="U492" s="822"/>
      <c r="V492" s="676"/>
      <c r="Z492" s="667"/>
    </row>
    <row r="493" spans="1:26" x14ac:dyDescent="0.2">
      <c r="A493" s="675"/>
      <c r="B493" s="675"/>
      <c r="C493" s="675"/>
      <c r="D493" s="675"/>
      <c r="E493" s="675"/>
      <c r="F493" s="681"/>
      <c r="G493" s="682"/>
      <c r="H493" s="683"/>
      <c r="I493" s="684"/>
      <c r="J493" s="683"/>
      <c r="K493" s="683"/>
      <c r="L493" s="683"/>
      <c r="M493" s="683"/>
      <c r="N493" s="676"/>
      <c r="O493" s="676"/>
      <c r="P493" s="676"/>
      <c r="Q493" s="676"/>
      <c r="R493" s="822"/>
      <c r="S493" s="822"/>
      <c r="T493" s="822"/>
      <c r="U493" s="822"/>
      <c r="V493" s="676"/>
      <c r="Z493" s="667"/>
    </row>
    <row r="494" spans="1:26" x14ac:dyDescent="0.2">
      <c r="A494" s="675"/>
      <c r="B494" s="675"/>
      <c r="C494" s="675"/>
      <c r="D494" s="675"/>
      <c r="E494" s="675"/>
      <c r="F494" s="681"/>
      <c r="G494" s="682"/>
      <c r="H494" s="683"/>
      <c r="I494" s="684"/>
      <c r="J494" s="683"/>
      <c r="K494" s="683"/>
      <c r="L494" s="683"/>
      <c r="M494" s="683"/>
      <c r="N494" s="676"/>
      <c r="O494" s="676"/>
      <c r="P494" s="676"/>
      <c r="Q494" s="676"/>
      <c r="R494" s="822"/>
      <c r="S494" s="822"/>
      <c r="T494" s="822"/>
      <c r="U494" s="822"/>
      <c r="V494" s="676"/>
      <c r="Z494" s="667"/>
    </row>
    <row r="495" spans="1:26" x14ac:dyDescent="0.2">
      <c r="A495" s="675"/>
      <c r="B495" s="675"/>
      <c r="C495" s="675"/>
      <c r="D495" s="675"/>
      <c r="E495" s="675"/>
      <c r="F495" s="681"/>
      <c r="G495" s="682"/>
      <c r="H495" s="683"/>
      <c r="I495" s="684"/>
      <c r="J495" s="683"/>
      <c r="K495" s="683"/>
      <c r="L495" s="683"/>
      <c r="M495" s="683"/>
      <c r="N495" s="676"/>
      <c r="O495" s="676"/>
      <c r="P495" s="676"/>
      <c r="Q495" s="676"/>
      <c r="R495" s="822"/>
      <c r="S495" s="822"/>
      <c r="T495" s="822"/>
      <c r="U495" s="822"/>
      <c r="V495" s="676"/>
      <c r="Z495" s="667"/>
    </row>
    <row r="496" spans="1:26" x14ac:dyDescent="0.2">
      <c r="A496" s="675"/>
      <c r="B496" s="675"/>
      <c r="C496" s="675"/>
      <c r="D496" s="675"/>
      <c r="E496" s="675"/>
      <c r="F496" s="681"/>
      <c r="G496" s="682"/>
      <c r="H496" s="683"/>
      <c r="I496" s="684"/>
      <c r="J496" s="683"/>
      <c r="K496" s="683"/>
      <c r="L496" s="683"/>
      <c r="M496" s="683"/>
      <c r="N496" s="676"/>
      <c r="O496" s="676"/>
      <c r="P496" s="676"/>
      <c r="Q496" s="676"/>
      <c r="R496" s="822"/>
      <c r="S496" s="822"/>
      <c r="T496" s="822"/>
      <c r="U496" s="822"/>
      <c r="V496" s="676"/>
      <c r="Z496" s="667"/>
    </row>
    <row r="497" spans="1:26" x14ac:dyDescent="0.2">
      <c r="A497" s="675"/>
      <c r="B497" s="675"/>
      <c r="C497" s="675"/>
      <c r="D497" s="675"/>
      <c r="E497" s="675"/>
      <c r="F497" s="681"/>
      <c r="G497" s="682"/>
      <c r="H497" s="683"/>
      <c r="I497" s="684"/>
      <c r="J497" s="683"/>
      <c r="K497" s="683"/>
      <c r="L497" s="683"/>
      <c r="M497" s="683"/>
      <c r="N497" s="676"/>
      <c r="O497" s="676"/>
      <c r="P497" s="676"/>
      <c r="Q497" s="676"/>
      <c r="R497" s="822"/>
      <c r="S497" s="822"/>
      <c r="T497" s="822"/>
      <c r="U497" s="822"/>
      <c r="V497" s="676"/>
      <c r="Z497" s="667"/>
    </row>
    <row r="498" spans="1:26" x14ac:dyDescent="0.2">
      <c r="A498" s="675"/>
      <c r="B498" s="675"/>
      <c r="C498" s="675"/>
      <c r="D498" s="675"/>
      <c r="E498" s="675"/>
      <c r="F498" s="681"/>
      <c r="G498" s="682"/>
      <c r="H498" s="683"/>
      <c r="I498" s="684"/>
      <c r="J498" s="683"/>
      <c r="K498" s="683"/>
      <c r="L498" s="683"/>
      <c r="M498" s="683"/>
      <c r="N498" s="676"/>
      <c r="O498" s="676"/>
      <c r="P498" s="676"/>
      <c r="Q498" s="676"/>
      <c r="R498" s="822"/>
      <c r="S498" s="822"/>
      <c r="T498" s="822"/>
      <c r="U498" s="822"/>
      <c r="V498" s="676"/>
      <c r="Z498" s="667"/>
    </row>
    <row r="499" spans="1:26" x14ac:dyDescent="0.2">
      <c r="A499" s="675"/>
      <c r="B499" s="675"/>
      <c r="C499" s="675"/>
      <c r="D499" s="675"/>
      <c r="E499" s="675"/>
      <c r="F499" s="681"/>
      <c r="G499" s="682"/>
      <c r="H499" s="683"/>
      <c r="I499" s="684"/>
      <c r="J499" s="683"/>
      <c r="K499" s="683"/>
      <c r="L499" s="683"/>
      <c r="M499" s="683"/>
      <c r="N499" s="676"/>
      <c r="O499" s="676"/>
      <c r="P499" s="676"/>
      <c r="Q499" s="676"/>
      <c r="R499" s="822"/>
      <c r="S499" s="822"/>
      <c r="T499" s="822"/>
      <c r="U499" s="822"/>
      <c r="V499" s="676"/>
      <c r="Z499" s="667"/>
    </row>
    <row r="500" spans="1:26" x14ac:dyDescent="0.2">
      <c r="A500" s="675"/>
      <c r="B500" s="675"/>
      <c r="C500" s="675"/>
      <c r="D500" s="675"/>
      <c r="E500" s="675"/>
      <c r="F500" s="681"/>
      <c r="G500" s="682"/>
      <c r="H500" s="683"/>
      <c r="I500" s="684"/>
      <c r="J500" s="683"/>
      <c r="K500" s="683"/>
      <c r="L500" s="683"/>
      <c r="M500" s="683"/>
      <c r="N500" s="676"/>
      <c r="O500" s="676"/>
      <c r="P500" s="676"/>
      <c r="Q500" s="676"/>
      <c r="R500" s="822"/>
      <c r="S500" s="822"/>
      <c r="T500" s="822"/>
      <c r="U500" s="822"/>
      <c r="V500" s="676"/>
      <c r="Z500" s="667"/>
    </row>
    <row r="501" spans="1:26" x14ac:dyDescent="0.2">
      <c r="A501" s="675"/>
      <c r="B501" s="675"/>
      <c r="C501" s="675"/>
      <c r="D501" s="675"/>
      <c r="E501" s="675"/>
      <c r="F501" s="681"/>
      <c r="G501" s="682"/>
      <c r="H501" s="683"/>
      <c r="I501" s="684"/>
      <c r="J501" s="683"/>
      <c r="K501" s="683"/>
      <c r="L501" s="683"/>
      <c r="M501" s="683"/>
      <c r="N501" s="676"/>
      <c r="O501" s="676"/>
      <c r="P501" s="676"/>
      <c r="Q501" s="676"/>
      <c r="R501" s="822"/>
      <c r="S501" s="822"/>
      <c r="T501" s="822"/>
      <c r="U501" s="822"/>
      <c r="V501" s="676"/>
      <c r="Z501" s="667"/>
    </row>
    <row r="502" spans="1:26" x14ac:dyDescent="0.2">
      <c r="A502" s="675"/>
      <c r="B502" s="675"/>
      <c r="C502" s="675"/>
      <c r="D502" s="675"/>
      <c r="E502" s="675"/>
      <c r="F502" s="681"/>
      <c r="G502" s="682"/>
      <c r="H502" s="683"/>
      <c r="I502" s="684"/>
      <c r="J502" s="683"/>
      <c r="K502" s="683"/>
      <c r="L502" s="683"/>
      <c r="M502" s="683"/>
      <c r="N502" s="676"/>
      <c r="O502" s="676"/>
      <c r="P502" s="676"/>
      <c r="Q502" s="676"/>
      <c r="R502" s="822"/>
      <c r="S502" s="822"/>
      <c r="T502" s="822"/>
      <c r="U502" s="822"/>
      <c r="V502" s="676"/>
      <c r="Z502" s="667"/>
    </row>
    <row r="503" spans="1:26" x14ac:dyDescent="0.2">
      <c r="A503" s="675"/>
      <c r="B503" s="675"/>
      <c r="C503" s="675"/>
      <c r="D503" s="675"/>
      <c r="E503" s="675"/>
      <c r="F503" s="681"/>
      <c r="G503" s="682"/>
      <c r="H503" s="683"/>
      <c r="I503" s="684"/>
      <c r="J503" s="683"/>
      <c r="K503" s="683"/>
      <c r="L503" s="683"/>
      <c r="M503" s="683"/>
      <c r="N503" s="676"/>
      <c r="O503" s="676"/>
      <c r="P503" s="676"/>
      <c r="Q503" s="676"/>
      <c r="R503" s="822"/>
      <c r="S503" s="822"/>
      <c r="T503" s="822"/>
      <c r="U503" s="822"/>
      <c r="V503" s="676"/>
      <c r="Z503" s="667"/>
    </row>
    <row r="504" spans="1:26" x14ac:dyDescent="0.2">
      <c r="A504" s="675"/>
      <c r="B504" s="675"/>
      <c r="C504" s="675"/>
      <c r="D504" s="675"/>
      <c r="E504" s="675"/>
      <c r="F504" s="681"/>
      <c r="G504" s="682"/>
      <c r="H504" s="683"/>
      <c r="I504" s="684"/>
      <c r="J504" s="683"/>
      <c r="K504" s="683"/>
      <c r="L504" s="683"/>
      <c r="M504" s="683"/>
      <c r="N504" s="676"/>
      <c r="O504" s="676"/>
      <c r="P504" s="676"/>
      <c r="Q504" s="676"/>
      <c r="R504" s="822"/>
      <c r="S504" s="822"/>
      <c r="T504" s="822"/>
      <c r="U504" s="822"/>
      <c r="V504" s="676"/>
      <c r="Z504" s="667"/>
    </row>
    <row r="505" spans="1:26" x14ac:dyDescent="0.2">
      <c r="A505" s="675"/>
      <c r="B505" s="675"/>
      <c r="C505" s="675"/>
      <c r="D505" s="675"/>
      <c r="E505" s="675"/>
      <c r="F505" s="681"/>
      <c r="G505" s="682"/>
      <c r="H505" s="683"/>
      <c r="I505" s="684"/>
      <c r="J505" s="683"/>
      <c r="K505" s="683"/>
      <c r="L505" s="683"/>
      <c r="M505" s="683"/>
      <c r="N505" s="676"/>
      <c r="O505" s="676"/>
      <c r="P505" s="676"/>
      <c r="Q505" s="676"/>
      <c r="R505" s="822"/>
      <c r="S505" s="822"/>
      <c r="T505" s="822"/>
      <c r="U505" s="822"/>
      <c r="V505" s="676"/>
      <c r="Z505" s="667"/>
    </row>
    <row r="506" spans="1:26" x14ac:dyDescent="0.2">
      <c r="A506" s="675"/>
      <c r="B506" s="675"/>
      <c r="C506" s="675"/>
      <c r="D506" s="675"/>
      <c r="E506" s="675"/>
      <c r="F506" s="681"/>
      <c r="G506" s="682"/>
      <c r="H506" s="683"/>
      <c r="I506" s="684"/>
      <c r="J506" s="683"/>
      <c r="K506" s="683"/>
      <c r="L506" s="683"/>
      <c r="M506" s="683"/>
      <c r="N506" s="676"/>
      <c r="O506" s="676"/>
      <c r="P506" s="676"/>
      <c r="Q506" s="676"/>
      <c r="R506" s="822"/>
      <c r="S506" s="822"/>
      <c r="T506" s="822"/>
      <c r="U506" s="822"/>
      <c r="V506" s="676"/>
      <c r="Z506" s="667"/>
    </row>
    <row r="507" spans="1:26" x14ac:dyDescent="0.2">
      <c r="A507" s="675"/>
      <c r="B507" s="675"/>
      <c r="C507" s="675"/>
      <c r="D507" s="675"/>
      <c r="E507" s="675"/>
      <c r="F507" s="681"/>
      <c r="G507" s="682"/>
      <c r="H507" s="683"/>
      <c r="I507" s="684"/>
      <c r="J507" s="683"/>
      <c r="K507" s="683"/>
      <c r="L507" s="683"/>
      <c r="M507" s="683"/>
      <c r="N507" s="676"/>
      <c r="O507" s="676"/>
      <c r="P507" s="676"/>
      <c r="Q507" s="676"/>
      <c r="R507" s="822"/>
      <c r="S507" s="822"/>
      <c r="T507" s="822"/>
      <c r="U507" s="822"/>
      <c r="V507" s="676"/>
      <c r="Z507" s="667"/>
    </row>
    <row r="508" spans="1:26" x14ac:dyDescent="0.2">
      <c r="A508" s="675"/>
      <c r="B508" s="675"/>
      <c r="C508" s="675"/>
      <c r="D508" s="675"/>
      <c r="E508" s="675"/>
      <c r="F508" s="681"/>
      <c r="G508" s="682"/>
      <c r="H508" s="683"/>
      <c r="I508" s="684"/>
      <c r="J508" s="683"/>
      <c r="K508" s="683"/>
      <c r="L508" s="683"/>
      <c r="M508" s="683"/>
      <c r="N508" s="676"/>
      <c r="O508" s="676"/>
      <c r="P508" s="676"/>
      <c r="Q508" s="676"/>
      <c r="R508" s="822"/>
      <c r="S508" s="822"/>
      <c r="T508" s="822"/>
      <c r="U508" s="822"/>
      <c r="V508" s="676"/>
      <c r="Z508" s="667"/>
    </row>
    <row r="509" spans="1:26" x14ac:dyDescent="0.2">
      <c r="A509" s="675"/>
      <c r="B509" s="675"/>
      <c r="C509" s="675"/>
      <c r="D509" s="675"/>
      <c r="E509" s="675"/>
      <c r="F509" s="681"/>
      <c r="G509" s="682"/>
      <c r="H509" s="683"/>
      <c r="I509" s="684"/>
      <c r="J509" s="683"/>
      <c r="K509" s="683"/>
      <c r="L509" s="683"/>
      <c r="M509" s="683"/>
      <c r="N509" s="676"/>
      <c r="O509" s="676"/>
      <c r="P509" s="676"/>
      <c r="Q509" s="676"/>
      <c r="R509" s="822"/>
      <c r="S509" s="822"/>
      <c r="T509" s="822"/>
      <c r="U509" s="822"/>
      <c r="V509" s="676"/>
      <c r="Z509" s="667"/>
    </row>
    <row r="510" spans="1:26" x14ac:dyDescent="0.2">
      <c r="A510" s="675"/>
      <c r="B510" s="675"/>
      <c r="C510" s="675"/>
      <c r="D510" s="675"/>
      <c r="E510" s="675"/>
      <c r="F510" s="681"/>
      <c r="G510" s="682"/>
      <c r="H510" s="683"/>
      <c r="I510" s="684"/>
      <c r="J510" s="683"/>
      <c r="K510" s="683"/>
      <c r="L510" s="683"/>
      <c r="M510" s="683"/>
      <c r="N510" s="676"/>
      <c r="O510" s="676"/>
      <c r="P510" s="676"/>
      <c r="Q510" s="676"/>
      <c r="R510" s="822"/>
      <c r="S510" s="822"/>
      <c r="T510" s="822"/>
      <c r="U510" s="822"/>
      <c r="V510" s="676"/>
      <c r="Z510" s="667"/>
    </row>
    <row r="511" spans="1:26" x14ac:dyDescent="0.2">
      <c r="A511" s="675"/>
      <c r="B511" s="675"/>
      <c r="C511" s="675"/>
      <c r="D511" s="675"/>
      <c r="E511" s="675"/>
      <c r="F511" s="681"/>
      <c r="G511" s="682"/>
      <c r="H511" s="683"/>
      <c r="I511" s="684"/>
      <c r="J511" s="683"/>
      <c r="K511" s="683"/>
      <c r="L511" s="683"/>
      <c r="M511" s="683"/>
      <c r="N511" s="676"/>
      <c r="O511" s="676"/>
      <c r="P511" s="676"/>
      <c r="Q511" s="676"/>
      <c r="R511" s="822"/>
      <c r="S511" s="822"/>
      <c r="T511" s="822"/>
      <c r="U511" s="822"/>
      <c r="V511" s="676"/>
      <c r="Z511" s="667"/>
    </row>
    <row r="512" spans="1:26" x14ac:dyDescent="0.2">
      <c r="A512" s="675"/>
      <c r="B512" s="675"/>
      <c r="C512" s="675"/>
      <c r="D512" s="675"/>
      <c r="E512" s="675"/>
      <c r="F512" s="681"/>
      <c r="G512" s="682"/>
      <c r="H512" s="683"/>
      <c r="I512" s="684"/>
      <c r="J512" s="683"/>
      <c r="K512" s="683"/>
      <c r="L512" s="683"/>
      <c r="M512" s="683"/>
      <c r="N512" s="676"/>
      <c r="O512" s="676"/>
      <c r="P512" s="676"/>
      <c r="Q512" s="676"/>
      <c r="R512" s="822"/>
      <c r="S512" s="822"/>
      <c r="T512" s="822"/>
      <c r="U512" s="822"/>
      <c r="V512" s="676"/>
      <c r="Z512" s="667"/>
    </row>
    <row r="513" spans="1:26" x14ac:dyDescent="0.2">
      <c r="A513" s="675"/>
      <c r="B513" s="675"/>
      <c r="C513" s="675"/>
      <c r="D513" s="675"/>
      <c r="E513" s="675"/>
      <c r="F513" s="681"/>
      <c r="G513" s="682"/>
      <c r="H513" s="683"/>
      <c r="I513" s="684"/>
      <c r="J513" s="683"/>
      <c r="K513" s="683"/>
      <c r="L513" s="683"/>
      <c r="M513" s="683"/>
      <c r="N513" s="676"/>
      <c r="O513" s="676"/>
      <c r="P513" s="676"/>
      <c r="Q513" s="676"/>
      <c r="R513" s="822"/>
      <c r="S513" s="822"/>
      <c r="T513" s="822"/>
      <c r="U513" s="822"/>
      <c r="V513" s="676"/>
      <c r="Z513" s="667"/>
    </row>
    <row r="514" spans="1:26" x14ac:dyDescent="0.2">
      <c r="A514" s="675"/>
      <c r="B514" s="675"/>
      <c r="C514" s="675"/>
      <c r="D514" s="675"/>
      <c r="E514" s="675"/>
      <c r="F514" s="681"/>
      <c r="G514" s="682"/>
      <c r="H514" s="683"/>
      <c r="I514" s="684"/>
      <c r="J514" s="683"/>
      <c r="K514" s="683"/>
      <c r="L514" s="683"/>
      <c r="M514" s="683"/>
      <c r="N514" s="676"/>
      <c r="O514" s="676"/>
      <c r="P514" s="676"/>
      <c r="Q514" s="676"/>
      <c r="R514" s="822"/>
      <c r="S514" s="822"/>
      <c r="T514" s="822"/>
      <c r="U514" s="822"/>
      <c r="V514" s="676"/>
      <c r="Z514" s="667"/>
    </row>
    <row r="515" spans="1:26" x14ac:dyDescent="0.2">
      <c r="A515" s="675"/>
      <c r="B515" s="675"/>
      <c r="C515" s="675"/>
      <c r="D515" s="675"/>
      <c r="E515" s="675"/>
      <c r="F515" s="681"/>
      <c r="G515" s="682"/>
      <c r="H515" s="683"/>
      <c r="I515" s="684"/>
      <c r="J515" s="683"/>
      <c r="K515" s="683"/>
      <c r="L515" s="683"/>
      <c r="M515" s="683"/>
      <c r="N515" s="676"/>
      <c r="O515" s="676"/>
      <c r="P515" s="676"/>
      <c r="Q515" s="676"/>
      <c r="R515" s="822"/>
      <c r="S515" s="822"/>
      <c r="T515" s="822"/>
      <c r="U515" s="822"/>
      <c r="V515" s="676"/>
      <c r="Z515" s="667"/>
    </row>
    <row r="516" spans="1:26" x14ac:dyDescent="0.2">
      <c r="A516" s="675"/>
      <c r="B516" s="675"/>
      <c r="C516" s="675"/>
      <c r="D516" s="675"/>
      <c r="E516" s="675"/>
      <c r="F516" s="681"/>
      <c r="G516" s="682"/>
      <c r="H516" s="683"/>
      <c r="I516" s="684"/>
      <c r="J516" s="683"/>
      <c r="K516" s="683"/>
      <c r="L516" s="683"/>
      <c r="M516" s="683"/>
      <c r="N516" s="676"/>
      <c r="O516" s="676"/>
      <c r="P516" s="676"/>
      <c r="Q516" s="676"/>
      <c r="R516" s="822"/>
      <c r="S516" s="822"/>
      <c r="T516" s="822"/>
      <c r="U516" s="822"/>
      <c r="V516" s="676"/>
      <c r="Z516" s="667"/>
    </row>
    <row r="517" spans="1:26" x14ac:dyDescent="0.2">
      <c r="A517" s="675"/>
      <c r="B517" s="675"/>
      <c r="C517" s="675"/>
      <c r="D517" s="675"/>
      <c r="E517" s="675"/>
      <c r="F517" s="681"/>
      <c r="G517" s="682"/>
      <c r="H517" s="683"/>
      <c r="I517" s="684"/>
      <c r="J517" s="683"/>
      <c r="K517" s="683"/>
      <c r="L517" s="683"/>
      <c r="M517" s="683"/>
      <c r="N517" s="676"/>
      <c r="O517" s="676"/>
      <c r="P517" s="676"/>
      <c r="Q517" s="676"/>
      <c r="R517" s="822"/>
      <c r="S517" s="822"/>
      <c r="T517" s="822"/>
      <c r="U517" s="822"/>
      <c r="V517" s="676"/>
      <c r="Z517" s="667"/>
    </row>
    <row r="518" spans="1:26" x14ac:dyDescent="0.2">
      <c r="A518" s="675"/>
      <c r="B518" s="675"/>
      <c r="C518" s="675"/>
      <c r="D518" s="675"/>
      <c r="E518" s="675"/>
      <c r="F518" s="681"/>
      <c r="G518" s="682"/>
      <c r="H518" s="683"/>
      <c r="I518" s="684"/>
      <c r="J518" s="683"/>
      <c r="K518" s="683"/>
      <c r="L518" s="683"/>
      <c r="M518" s="683"/>
      <c r="N518" s="676"/>
      <c r="O518" s="676"/>
      <c r="P518" s="676"/>
      <c r="Q518" s="676"/>
      <c r="R518" s="822"/>
      <c r="S518" s="822"/>
      <c r="T518" s="822"/>
      <c r="U518" s="822"/>
      <c r="V518" s="676"/>
      <c r="Z518" s="667"/>
    </row>
    <row r="519" spans="1:26" x14ac:dyDescent="0.2">
      <c r="A519" s="675"/>
      <c r="B519" s="675"/>
      <c r="C519" s="675"/>
      <c r="D519" s="675"/>
      <c r="E519" s="675"/>
      <c r="F519" s="681"/>
      <c r="G519" s="682"/>
      <c r="H519" s="683"/>
      <c r="I519" s="684"/>
      <c r="J519" s="683"/>
      <c r="K519" s="683"/>
      <c r="L519" s="683"/>
      <c r="M519" s="683"/>
      <c r="N519" s="676"/>
      <c r="O519" s="676"/>
      <c r="P519" s="676"/>
      <c r="Q519" s="676"/>
      <c r="R519" s="822"/>
      <c r="S519" s="822"/>
      <c r="T519" s="822"/>
      <c r="U519" s="822"/>
      <c r="V519" s="676"/>
      <c r="Z519" s="667"/>
    </row>
    <row r="520" spans="1:26" x14ac:dyDescent="0.2">
      <c r="A520" s="675"/>
      <c r="B520" s="675"/>
      <c r="C520" s="675"/>
      <c r="D520" s="675"/>
      <c r="E520" s="675"/>
      <c r="F520" s="681"/>
      <c r="G520" s="682"/>
      <c r="H520" s="683"/>
      <c r="I520" s="684"/>
      <c r="J520" s="683"/>
      <c r="K520" s="683"/>
      <c r="L520" s="683"/>
      <c r="M520" s="683"/>
      <c r="N520" s="676"/>
      <c r="O520" s="676"/>
      <c r="P520" s="676"/>
      <c r="Q520" s="676"/>
      <c r="R520" s="822"/>
      <c r="S520" s="822"/>
      <c r="T520" s="822"/>
      <c r="U520" s="822"/>
      <c r="V520" s="676"/>
      <c r="Z520" s="667"/>
    </row>
    <row r="521" spans="1:26" x14ac:dyDescent="0.2">
      <c r="A521" s="675"/>
      <c r="B521" s="675"/>
      <c r="C521" s="675"/>
      <c r="D521" s="675"/>
      <c r="E521" s="675"/>
      <c r="F521" s="681"/>
      <c r="G521" s="682"/>
      <c r="H521" s="683"/>
      <c r="I521" s="684"/>
      <c r="J521" s="683"/>
      <c r="K521" s="683"/>
      <c r="L521" s="683"/>
      <c r="M521" s="683"/>
      <c r="N521" s="676"/>
      <c r="O521" s="676"/>
      <c r="P521" s="676"/>
      <c r="Q521" s="676"/>
      <c r="R521" s="822"/>
      <c r="S521" s="822"/>
      <c r="T521" s="822"/>
      <c r="U521" s="822"/>
      <c r="V521" s="676"/>
      <c r="Z521" s="667"/>
    </row>
    <row r="522" spans="1:26" x14ac:dyDescent="0.2">
      <c r="A522" s="675"/>
      <c r="B522" s="675"/>
      <c r="C522" s="675"/>
      <c r="D522" s="675"/>
      <c r="E522" s="675"/>
      <c r="F522" s="681"/>
      <c r="G522" s="682"/>
      <c r="H522" s="683"/>
      <c r="I522" s="684"/>
      <c r="J522" s="683"/>
      <c r="K522" s="683"/>
      <c r="L522" s="683"/>
      <c r="M522" s="683"/>
      <c r="N522" s="676"/>
      <c r="O522" s="676"/>
      <c r="P522" s="676"/>
      <c r="Q522" s="676"/>
      <c r="R522" s="822"/>
      <c r="S522" s="822"/>
      <c r="T522" s="822"/>
      <c r="U522" s="822"/>
      <c r="V522" s="676"/>
      <c r="Z522" s="667"/>
    </row>
    <row r="523" spans="1:26" x14ac:dyDescent="0.2">
      <c r="A523" s="675"/>
      <c r="B523" s="675"/>
      <c r="C523" s="675"/>
      <c r="D523" s="675"/>
      <c r="E523" s="675"/>
      <c r="F523" s="681"/>
      <c r="G523" s="682"/>
      <c r="H523" s="683"/>
      <c r="I523" s="684"/>
      <c r="J523" s="683"/>
      <c r="K523" s="683"/>
      <c r="L523" s="683"/>
      <c r="M523" s="683"/>
      <c r="N523" s="676"/>
      <c r="O523" s="676"/>
      <c r="P523" s="676"/>
      <c r="Q523" s="676"/>
      <c r="R523" s="822"/>
      <c r="S523" s="822"/>
      <c r="T523" s="822"/>
      <c r="U523" s="822"/>
      <c r="V523" s="676"/>
      <c r="Z523" s="667"/>
    </row>
    <row r="524" spans="1:26" x14ac:dyDescent="0.2">
      <c r="A524" s="675"/>
      <c r="B524" s="675"/>
      <c r="C524" s="675"/>
      <c r="D524" s="675"/>
      <c r="E524" s="675"/>
      <c r="F524" s="681"/>
      <c r="G524" s="682"/>
      <c r="H524" s="683"/>
      <c r="I524" s="684"/>
      <c r="J524" s="683"/>
      <c r="K524" s="683"/>
      <c r="L524" s="683"/>
      <c r="M524" s="683"/>
      <c r="N524" s="676"/>
      <c r="O524" s="676"/>
      <c r="P524" s="676"/>
      <c r="Q524" s="676"/>
      <c r="R524" s="822"/>
      <c r="S524" s="822"/>
      <c r="T524" s="822"/>
      <c r="U524" s="822"/>
      <c r="V524" s="676"/>
      <c r="Z524" s="667"/>
    </row>
    <row r="525" spans="1:26" x14ac:dyDescent="0.2">
      <c r="A525" s="675"/>
      <c r="B525" s="675"/>
      <c r="C525" s="675"/>
      <c r="D525" s="675"/>
      <c r="E525" s="675"/>
      <c r="F525" s="681"/>
      <c r="G525" s="682"/>
      <c r="H525" s="683"/>
      <c r="I525" s="684"/>
      <c r="J525" s="683"/>
      <c r="K525" s="683"/>
      <c r="L525" s="683"/>
      <c r="M525" s="683"/>
      <c r="N525" s="676"/>
      <c r="O525" s="676"/>
      <c r="P525" s="676"/>
      <c r="Q525" s="676"/>
      <c r="R525" s="822"/>
      <c r="S525" s="822"/>
      <c r="T525" s="822"/>
      <c r="U525" s="822"/>
      <c r="V525" s="676"/>
      <c r="Z525" s="667"/>
    </row>
    <row r="526" spans="1:26" x14ac:dyDescent="0.2">
      <c r="A526" s="675"/>
      <c r="B526" s="675"/>
      <c r="C526" s="675"/>
      <c r="D526" s="675"/>
      <c r="E526" s="675"/>
      <c r="F526" s="681"/>
      <c r="G526" s="682"/>
      <c r="H526" s="683"/>
      <c r="I526" s="684"/>
      <c r="J526" s="683"/>
      <c r="K526" s="683"/>
      <c r="L526" s="683"/>
      <c r="M526" s="683"/>
      <c r="N526" s="676"/>
      <c r="O526" s="676"/>
      <c r="P526" s="676"/>
      <c r="Q526" s="676"/>
      <c r="R526" s="822"/>
      <c r="S526" s="822"/>
      <c r="T526" s="822"/>
      <c r="U526" s="822"/>
      <c r="V526" s="676"/>
      <c r="Z526" s="667"/>
    </row>
    <row r="527" spans="1:26" x14ac:dyDescent="0.2">
      <c r="A527" s="675"/>
      <c r="B527" s="675"/>
      <c r="C527" s="675"/>
      <c r="D527" s="675"/>
      <c r="E527" s="675"/>
      <c r="F527" s="681"/>
      <c r="G527" s="682"/>
      <c r="H527" s="683"/>
      <c r="I527" s="684"/>
      <c r="J527" s="683"/>
      <c r="K527" s="683"/>
      <c r="L527" s="683"/>
      <c r="M527" s="683"/>
      <c r="N527" s="676"/>
      <c r="O527" s="676"/>
      <c r="P527" s="676"/>
      <c r="Q527" s="676"/>
      <c r="R527" s="822"/>
      <c r="S527" s="822"/>
      <c r="T527" s="822"/>
      <c r="U527" s="822"/>
      <c r="V527" s="676"/>
      <c r="Z527" s="667"/>
    </row>
    <row r="528" spans="1:26" x14ac:dyDescent="0.2">
      <c r="A528" s="675"/>
      <c r="B528" s="675"/>
      <c r="C528" s="675"/>
      <c r="D528" s="675"/>
      <c r="E528" s="675"/>
      <c r="F528" s="681"/>
      <c r="G528" s="682"/>
      <c r="H528" s="683"/>
      <c r="I528" s="684"/>
      <c r="J528" s="683"/>
      <c r="K528" s="683"/>
      <c r="L528" s="683"/>
      <c r="M528" s="683"/>
      <c r="N528" s="676"/>
      <c r="O528" s="676"/>
      <c r="P528" s="676"/>
      <c r="Q528" s="676"/>
      <c r="R528" s="822"/>
      <c r="S528" s="822"/>
      <c r="T528" s="822"/>
      <c r="U528" s="822"/>
      <c r="V528" s="676"/>
      <c r="Z528" s="667"/>
    </row>
    <row r="529" spans="1:26" x14ac:dyDescent="0.2">
      <c r="A529" s="675"/>
      <c r="B529" s="675"/>
      <c r="C529" s="675"/>
      <c r="D529" s="675"/>
      <c r="E529" s="675"/>
      <c r="F529" s="681"/>
      <c r="G529" s="682"/>
      <c r="H529" s="683"/>
      <c r="I529" s="684"/>
      <c r="J529" s="683"/>
      <c r="K529" s="683"/>
      <c r="L529" s="683"/>
      <c r="M529" s="683"/>
      <c r="N529" s="676"/>
      <c r="O529" s="676"/>
      <c r="P529" s="676"/>
      <c r="Q529" s="676"/>
      <c r="R529" s="822"/>
      <c r="S529" s="822"/>
      <c r="T529" s="822"/>
      <c r="U529" s="822"/>
      <c r="V529" s="676"/>
      <c r="Z529" s="667"/>
    </row>
    <row r="530" spans="1:26" x14ac:dyDescent="0.2">
      <c r="A530" s="675"/>
      <c r="B530" s="675"/>
      <c r="C530" s="675"/>
      <c r="D530" s="675"/>
      <c r="E530" s="675"/>
      <c r="F530" s="681"/>
      <c r="G530" s="682"/>
      <c r="H530" s="683"/>
      <c r="I530" s="684"/>
      <c r="J530" s="683"/>
      <c r="K530" s="683"/>
      <c r="L530" s="683"/>
      <c r="M530" s="683"/>
      <c r="N530" s="676"/>
      <c r="O530" s="676"/>
      <c r="P530" s="676"/>
      <c r="Q530" s="676"/>
      <c r="R530" s="822"/>
      <c r="S530" s="822"/>
      <c r="T530" s="822"/>
      <c r="U530" s="822"/>
      <c r="V530" s="676"/>
      <c r="Z530" s="667"/>
    </row>
    <row r="531" spans="1:26" x14ac:dyDescent="0.2">
      <c r="A531" s="675"/>
      <c r="B531" s="675"/>
      <c r="C531" s="675"/>
      <c r="D531" s="675"/>
      <c r="E531" s="675"/>
      <c r="F531" s="681"/>
      <c r="G531" s="682"/>
      <c r="H531" s="683"/>
      <c r="I531" s="684"/>
      <c r="J531" s="683"/>
      <c r="K531" s="683"/>
      <c r="L531" s="683"/>
      <c r="M531" s="683"/>
      <c r="N531" s="676"/>
      <c r="O531" s="676"/>
      <c r="P531" s="676"/>
      <c r="Q531" s="676"/>
      <c r="R531" s="822"/>
      <c r="S531" s="822"/>
      <c r="T531" s="822"/>
      <c r="U531" s="822"/>
      <c r="V531" s="676"/>
      <c r="Z531" s="667"/>
    </row>
    <row r="532" spans="1:26" x14ac:dyDescent="0.2">
      <c r="A532" s="675"/>
      <c r="B532" s="675"/>
      <c r="C532" s="675"/>
      <c r="D532" s="675"/>
      <c r="E532" s="675"/>
      <c r="F532" s="681"/>
      <c r="G532" s="682"/>
      <c r="H532" s="683"/>
      <c r="I532" s="684"/>
      <c r="J532" s="683"/>
      <c r="K532" s="683"/>
      <c r="L532" s="683"/>
      <c r="M532" s="683"/>
      <c r="N532" s="676"/>
      <c r="O532" s="676"/>
      <c r="P532" s="676"/>
      <c r="Q532" s="676"/>
      <c r="R532" s="822"/>
      <c r="S532" s="822"/>
      <c r="T532" s="822"/>
      <c r="U532" s="822"/>
      <c r="V532" s="676"/>
      <c r="Z532" s="667"/>
    </row>
    <row r="533" spans="1:26" x14ac:dyDescent="0.2">
      <c r="A533" s="675"/>
      <c r="B533" s="675"/>
      <c r="C533" s="675"/>
      <c r="D533" s="675"/>
      <c r="E533" s="675"/>
      <c r="F533" s="681"/>
      <c r="G533" s="682"/>
      <c r="H533" s="683"/>
      <c r="I533" s="684"/>
      <c r="J533" s="683"/>
      <c r="K533" s="683"/>
      <c r="L533" s="683"/>
      <c r="M533" s="683"/>
      <c r="N533" s="676"/>
      <c r="O533" s="676"/>
      <c r="P533" s="676"/>
      <c r="Q533" s="676"/>
      <c r="R533" s="822"/>
      <c r="S533" s="822"/>
      <c r="T533" s="822"/>
      <c r="U533" s="822"/>
      <c r="V533" s="676"/>
      <c r="Z533" s="667"/>
    </row>
    <row r="534" spans="1:26" x14ac:dyDescent="0.2">
      <c r="A534" s="675"/>
      <c r="B534" s="675"/>
      <c r="C534" s="675"/>
      <c r="D534" s="675"/>
      <c r="E534" s="675"/>
      <c r="F534" s="681"/>
      <c r="G534" s="682"/>
      <c r="H534" s="683"/>
      <c r="I534" s="684"/>
      <c r="J534" s="683"/>
      <c r="K534" s="683"/>
      <c r="L534" s="683"/>
      <c r="M534" s="683"/>
      <c r="N534" s="676"/>
      <c r="O534" s="676"/>
      <c r="P534" s="676"/>
      <c r="Q534" s="676"/>
      <c r="R534" s="822"/>
      <c r="S534" s="822"/>
      <c r="T534" s="822"/>
      <c r="U534" s="822"/>
      <c r="V534" s="676"/>
      <c r="Z534" s="667"/>
    </row>
    <row r="535" spans="1:26" x14ac:dyDescent="0.2">
      <c r="A535" s="675"/>
      <c r="B535" s="675"/>
      <c r="C535" s="675"/>
      <c r="D535" s="675"/>
      <c r="E535" s="675"/>
      <c r="F535" s="681"/>
      <c r="G535" s="682"/>
      <c r="H535" s="683"/>
      <c r="I535" s="684"/>
      <c r="J535" s="683"/>
      <c r="K535" s="683"/>
      <c r="L535" s="683"/>
      <c r="M535" s="683"/>
      <c r="N535" s="676"/>
      <c r="O535" s="676"/>
      <c r="P535" s="676"/>
      <c r="Q535" s="676"/>
      <c r="R535" s="822"/>
      <c r="S535" s="822"/>
      <c r="T535" s="822"/>
      <c r="U535" s="822"/>
      <c r="V535" s="676"/>
      <c r="Z535" s="667"/>
    </row>
    <row r="536" spans="1:26" x14ac:dyDescent="0.2">
      <c r="A536" s="675"/>
      <c r="B536" s="675"/>
      <c r="C536" s="675"/>
      <c r="D536" s="675"/>
      <c r="E536" s="675"/>
      <c r="F536" s="681"/>
      <c r="G536" s="682"/>
      <c r="H536" s="683"/>
      <c r="I536" s="684"/>
      <c r="J536" s="683"/>
      <c r="K536" s="683"/>
      <c r="L536" s="683"/>
      <c r="M536" s="683"/>
      <c r="N536" s="676"/>
      <c r="O536" s="676"/>
      <c r="P536" s="676"/>
      <c r="Q536" s="676"/>
      <c r="R536" s="822"/>
      <c r="S536" s="822"/>
      <c r="T536" s="822"/>
      <c r="U536" s="822"/>
      <c r="V536" s="676"/>
      <c r="Z536" s="667"/>
    </row>
    <row r="537" spans="1:26" x14ac:dyDescent="0.2">
      <c r="A537" s="675"/>
      <c r="B537" s="675"/>
      <c r="C537" s="675"/>
      <c r="D537" s="675"/>
      <c r="E537" s="675"/>
      <c r="F537" s="681"/>
      <c r="G537" s="682"/>
      <c r="H537" s="683"/>
      <c r="I537" s="684"/>
      <c r="J537" s="683"/>
      <c r="K537" s="683"/>
      <c r="L537" s="683"/>
      <c r="M537" s="683"/>
      <c r="N537" s="676"/>
      <c r="O537" s="676"/>
      <c r="P537" s="676"/>
      <c r="Q537" s="676"/>
      <c r="R537" s="822"/>
      <c r="S537" s="822"/>
      <c r="T537" s="822"/>
      <c r="U537" s="822"/>
      <c r="V537" s="676"/>
      <c r="Z537" s="667"/>
    </row>
    <row r="538" spans="1:26" x14ac:dyDescent="0.2">
      <c r="A538" s="675"/>
      <c r="B538" s="675"/>
      <c r="C538" s="675"/>
      <c r="D538" s="675"/>
      <c r="E538" s="675"/>
      <c r="F538" s="681"/>
      <c r="G538" s="682"/>
      <c r="H538" s="683"/>
      <c r="I538" s="684"/>
      <c r="J538" s="683"/>
      <c r="K538" s="683"/>
      <c r="L538" s="683"/>
      <c r="M538" s="683"/>
      <c r="N538" s="676"/>
      <c r="O538" s="676"/>
      <c r="P538" s="676"/>
      <c r="Q538" s="676"/>
      <c r="R538" s="822"/>
      <c r="S538" s="822"/>
      <c r="T538" s="822"/>
      <c r="U538" s="822"/>
      <c r="V538" s="676"/>
      <c r="Z538" s="667"/>
    </row>
    <row r="539" spans="1:26" x14ac:dyDescent="0.2">
      <c r="A539" s="675"/>
      <c r="B539" s="675"/>
      <c r="C539" s="675"/>
      <c r="D539" s="675"/>
      <c r="E539" s="675"/>
      <c r="F539" s="681"/>
      <c r="G539" s="682"/>
      <c r="H539" s="683"/>
      <c r="I539" s="684"/>
      <c r="J539" s="683"/>
      <c r="K539" s="683"/>
      <c r="L539" s="683"/>
      <c r="M539" s="683"/>
      <c r="N539" s="676"/>
      <c r="O539" s="676"/>
      <c r="P539" s="676"/>
      <c r="Q539" s="676"/>
      <c r="R539" s="822"/>
      <c r="S539" s="822"/>
      <c r="T539" s="822"/>
      <c r="U539" s="822"/>
      <c r="V539" s="676"/>
      <c r="Z539" s="667"/>
    </row>
    <row r="540" spans="1:26" x14ac:dyDescent="0.2">
      <c r="A540" s="675"/>
      <c r="B540" s="675"/>
      <c r="C540" s="675"/>
      <c r="D540" s="675"/>
      <c r="E540" s="675"/>
      <c r="F540" s="681"/>
      <c r="G540" s="682"/>
      <c r="H540" s="683"/>
      <c r="I540" s="684"/>
      <c r="J540" s="683"/>
      <c r="K540" s="683"/>
      <c r="L540" s="683"/>
      <c r="M540" s="683"/>
      <c r="N540" s="676"/>
      <c r="O540" s="676"/>
      <c r="P540" s="676"/>
      <c r="Q540" s="676"/>
      <c r="R540" s="822"/>
      <c r="S540" s="822"/>
      <c r="T540" s="822"/>
      <c r="U540" s="822"/>
      <c r="V540" s="676"/>
      <c r="Z540" s="667"/>
    </row>
    <row r="541" spans="1:26" x14ac:dyDescent="0.2">
      <c r="A541" s="675"/>
      <c r="B541" s="675"/>
      <c r="C541" s="675"/>
      <c r="D541" s="675"/>
      <c r="E541" s="675"/>
      <c r="F541" s="681"/>
      <c r="G541" s="682"/>
      <c r="H541" s="683"/>
      <c r="I541" s="684"/>
      <c r="J541" s="683"/>
      <c r="K541" s="683"/>
      <c r="L541" s="683"/>
      <c r="M541" s="683"/>
      <c r="N541" s="676"/>
      <c r="O541" s="676"/>
      <c r="P541" s="676"/>
      <c r="Q541" s="676"/>
      <c r="R541" s="822"/>
      <c r="S541" s="822"/>
      <c r="T541" s="822"/>
      <c r="U541" s="822"/>
      <c r="V541" s="676"/>
      <c r="Z541" s="667"/>
    </row>
    <row r="542" spans="1:26" x14ac:dyDescent="0.2">
      <c r="A542" s="675"/>
      <c r="B542" s="675"/>
      <c r="C542" s="675"/>
      <c r="D542" s="675"/>
      <c r="E542" s="675"/>
      <c r="F542" s="681"/>
      <c r="G542" s="682"/>
      <c r="H542" s="683"/>
      <c r="I542" s="684"/>
      <c r="J542" s="683"/>
      <c r="K542" s="683"/>
      <c r="L542" s="683"/>
      <c r="M542" s="683"/>
      <c r="N542" s="676"/>
      <c r="O542" s="676"/>
      <c r="P542" s="676"/>
      <c r="Q542" s="676"/>
      <c r="R542" s="822"/>
      <c r="S542" s="822"/>
      <c r="T542" s="822"/>
      <c r="U542" s="822"/>
      <c r="V542" s="676"/>
      <c r="Z542" s="667"/>
    </row>
    <row r="543" spans="1:26" x14ac:dyDescent="0.2">
      <c r="A543" s="675"/>
      <c r="B543" s="675"/>
      <c r="C543" s="675"/>
      <c r="D543" s="675"/>
      <c r="E543" s="675"/>
      <c r="F543" s="681"/>
      <c r="G543" s="682"/>
      <c r="H543" s="683"/>
      <c r="I543" s="684"/>
      <c r="J543" s="683"/>
      <c r="K543" s="683"/>
      <c r="L543" s="683"/>
      <c r="M543" s="683"/>
      <c r="N543" s="676"/>
      <c r="O543" s="676"/>
      <c r="P543" s="676"/>
      <c r="Q543" s="676"/>
      <c r="R543" s="822"/>
      <c r="S543" s="822"/>
      <c r="T543" s="822"/>
      <c r="U543" s="822"/>
      <c r="V543" s="676"/>
      <c r="Z543" s="667"/>
    </row>
    <row r="544" spans="1:26" x14ac:dyDescent="0.2">
      <c r="A544" s="675"/>
      <c r="B544" s="675"/>
      <c r="C544" s="675"/>
      <c r="D544" s="675"/>
      <c r="E544" s="675"/>
      <c r="F544" s="681"/>
      <c r="G544" s="682"/>
      <c r="H544" s="683"/>
      <c r="I544" s="684"/>
      <c r="J544" s="683"/>
      <c r="K544" s="683"/>
      <c r="L544" s="683"/>
      <c r="M544" s="683"/>
      <c r="N544" s="676"/>
      <c r="O544" s="676"/>
      <c r="P544" s="676"/>
      <c r="Q544" s="676"/>
      <c r="R544" s="822"/>
      <c r="S544" s="822"/>
      <c r="T544" s="822"/>
      <c r="U544" s="822"/>
      <c r="V544" s="676"/>
      <c r="Z544" s="667"/>
    </row>
    <row r="545" spans="1:26" x14ac:dyDescent="0.2">
      <c r="A545" s="675"/>
      <c r="B545" s="675"/>
      <c r="C545" s="675"/>
      <c r="D545" s="675"/>
      <c r="E545" s="675"/>
      <c r="F545" s="681"/>
      <c r="G545" s="682"/>
      <c r="H545" s="683"/>
      <c r="I545" s="684"/>
      <c r="J545" s="683"/>
      <c r="K545" s="683"/>
      <c r="L545" s="683"/>
      <c r="M545" s="683"/>
      <c r="N545" s="676"/>
      <c r="O545" s="676"/>
      <c r="P545" s="676"/>
      <c r="Q545" s="676"/>
      <c r="R545" s="822"/>
      <c r="S545" s="822"/>
      <c r="T545" s="822"/>
      <c r="U545" s="822"/>
      <c r="V545" s="676"/>
      <c r="Z545" s="667"/>
    </row>
    <row r="546" spans="1:26" x14ac:dyDescent="0.2">
      <c r="A546" s="675"/>
      <c r="B546" s="675"/>
      <c r="C546" s="675"/>
      <c r="D546" s="675"/>
      <c r="E546" s="675"/>
      <c r="F546" s="681"/>
      <c r="G546" s="682"/>
      <c r="H546" s="683"/>
      <c r="I546" s="684"/>
      <c r="J546" s="683"/>
      <c r="K546" s="683"/>
      <c r="L546" s="683"/>
      <c r="M546" s="683"/>
      <c r="N546" s="676"/>
      <c r="O546" s="676"/>
      <c r="P546" s="676"/>
      <c r="Q546" s="676"/>
      <c r="R546" s="822"/>
      <c r="S546" s="822"/>
      <c r="T546" s="822"/>
      <c r="U546" s="822"/>
      <c r="V546" s="676"/>
      <c r="Z546" s="667"/>
    </row>
    <row r="547" spans="1:26" x14ac:dyDescent="0.2">
      <c r="A547" s="675"/>
      <c r="B547" s="675"/>
      <c r="C547" s="675"/>
      <c r="D547" s="675"/>
      <c r="E547" s="675"/>
      <c r="F547" s="681"/>
      <c r="G547" s="682"/>
      <c r="H547" s="683"/>
      <c r="I547" s="684"/>
      <c r="J547" s="683"/>
      <c r="K547" s="683"/>
      <c r="L547" s="683"/>
      <c r="M547" s="683"/>
      <c r="N547" s="676"/>
      <c r="O547" s="676"/>
      <c r="P547" s="676"/>
      <c r="Q547" s="676"/>
      <c r="R547" s="822"/>
      <c r="S547" s="822"/>
      <c r="T547" s="822"/>
      <c r="U547" s="822"/>
      <c r="V547" s="676"/>
      <c r="Z547" s="667"/>
    </row>
    <row r="548" spans="1:26" x14ac:dyDescent="0.2">
      <c r="A548" s="675"/>
      <c r="B548" s="675"/>
      <c r="C548" s="675"/>
      <c r="D548" s="675"/>
      <c r="E548" s="675"/>
      <c r="F548" s="681"/>
      <c r="G548" s="682"/>
      <c r="H548" s="683"/>
      <c r="I548" s="684"/>
      <c r="J548" s="683"/>
      <c r="K548" s="683"/>
      <c r="L548" s="683"/>
      <c r="M548" s="683"/>
      <c r="N548" s="676"/>
      <c r="O548" s="676"/>
      <c r="P548" s="676"/>
      <c r="Q548" s="676"/>
      <c r="R548" s="822"/>
      <c r="S548" s="822"/>
      <c r="T548" s="822"/>
      <c r="U548" s="822"/>
      <c r="V548" s="676"/>
      <c r="Z548" s="667"/>
    </row>
    <row r="549" spans="1:26" x14ac:dyDescent="0.2">
      <c r="A549" s="675"/>
      <c r="B549" s="675"/>
      <c r="C549" s="675"/>
      <c r="D549" s="675"/>
      <c r="E549" s="675"/>
      <c r="F549" s="681"/>
      <c r="G549" s="682"/>
      <c r="H549" s="683"/>
      <c r="I549" s="684"/>
      <c r="J549" s="683"/>
      <c r="K549" s="683"/>
      <c r="L549" s="683"/>
      <c r="M549" s="683"/>
      <c r="N549" s="676"/>
      <c r="O549" s="676"/>
      <c r="P549" s="676"/>
      <c r="Q549" s="676"/>
      <c r="R549" s="822"/>
      <c r="S549" s="822"/>
      <c r="T549" s="822"/>
      <c r="U549" s="822"/>
      <c r="V549" s="676"/>
      <c r="Z549" s="667"/>
    </row>
    <row r="550" spans="1:26" x14ac:dyDescent="0.2">
      <c r="A550" s="675"/>
      <c r="B550" s="675"/>
      <c r="C550" s="675"/>
      <c r="D550" s="675"/>
      <c r="E550" s="675"/>
      <c r="F550" s="681"/>
      <c r="G550" s="682"/>
      <c r="H550" s="683"/>
      <c r="I550" s="684"/>
      <c r="J550" s="683"/>
      <c r="K550" s="683"/>
      <c r="L550" s="683"/>
      <c r="M550" s="683"/>
      <c r="N550" s="676"/>
      <c r="O550" s="676"/>
      <c r="P550" s="676"/>
      <c r="Q550" s="676"/>
      <c r="R550" s="822"/>
      <c r="S550" s="822"/>
      <c r="T550" s="822"/>
      <c r="U550" s="822"/>
      <c r="V550" s="676"/>
      <c r="Z550" s="667"/>
    </row>
    <row r="551" spans="1:26" x14ac:dyDescent="0.2">
      <c r="A551" s="675"/>
      <c r="B551" s="675"/>
      <c r="C551" s="675"/>
      <c r="D551" s="675"/>
      <c r="E551" s="675"/>
      <c r="F551" s="681"/>
      <c r="G551" s="682"/>
      <c r="H551" s="683"/>
      <c r="I551" s="684"/>
      <c r="J551" s="683"/>
      <c r="K551" s="683"/>
      <c r="L551" s="683"/>
      <c r="M551" s="683"/>
      <c r="N551" s="676"/>
      <c r="O551" s="676"/>
      <c r="P551" s="676"/>
      <c r="Q551" s="676"/>
      <c r="R551" s="822"/>
      <c r="S551" s="822"/>
      <c r="T551" s="822"/>
      <c r="U551" s="822"/>
      <c r="V551" s="676"/>
      <c r="Z551" s="667"/>
    </row>
    <row r="552" spans="1:26" x14ac:dyDescent="0.2">
      <c r="A552" s="675"/>
      <c r="B552" s="675"/>
      <c r="C552" s="675"/>
      <c r="D552" s="675"/>
      <c r="E552" s="675"/>
      <c r="F552" s="681"/>
      <c r="G552" s="682"/>
      <c r="H552" s="683"/>
      <c r="I552" s="684"/>
      <c r="J552" s="683"/>
      <c r="K552" s="683"/>
      <c r="L552" s="683"/>
      <c r="M552" s="683"/>
      <c r="N552" s="676"/>
      <c r="O552" s="676"/>
      <c r="P552" s="676"/>
      <c r="Q552" s="676"/>
      <c r="R552" s="822"/>
      <c r="S552" s="822"/>
      <c r="T552" s="822"/>
      <c r="U552" s="822"/>
      <c r="V552" s="676"/>
      <c r="Z552" s="667"/>
    </row>
    <row r="553" spans="1:26" x14ac:dyDescent="0.2">
      <c r="A553" s="675"/>
      <c r="B553" s="675"/>
      <c r="C553" s="675"/>
      <c r="D553" s="675"/>
      <c r="E553" s="675"/>
      <c r="F553" s="681"/>
      <c r="G553" s="682"/>
      <c r="H553" s="683"/>
      <c r="I553" s="684"/>
      <c r="J553" s="683"/>
      <c r="K553" s="683"/>
      <c r="L553" s="683"/>
      <c r="M553" s="683"/>
      <c r="N553" s="676"/>
      <c r="O553" s="676"/>
      <c r="P553" s="676"/>
      <c r="Q553" s="676"/>
      <c r="R553" s="822"/>
      <c r="S553" s="822"/>
      <c r="T553" s="822"/>
      <c r="U553" s="822"/>
      <c r="V553" s="676"/>
      <c r="Z553" s="667"/>
    </row>
    <row r="554" spans="1:26" x14ac:dyDescent="0.2">
      <c r="A554" s="675"/>
      <c r="B554" s="675"/>
      <c r="C554" s="675"/>
      <c r="D554" s="675"/>
      <c r="E554" s="675"/>
      <c r="F554" s="681"/>
      <c r="G554" s="682"/>
      <c r="H554" s="683"/>
      <c r="I554" s="684"/>
      <c r="J554" s="683"/>
      <c r="K554" s="683"/>
      <c r="L554" s="683"/>
      <c r="M554" s="683"/>
      <c r="N554" s="676"/>
      <c r="O554" s="676"/>
      <c r="P554" s="676"/>
      <c r="Q554" s="676"/>
      <c r="R554" s="822"/>
      <c r="S554" s="822"/>
      <c r="T554" s="822"/>
      <c r="U554" s="822"/>
      <c r="V554" s="676"/>
      <c r="Z554" s="667"/>
    </row>
    <row r="555" spans="1:26" x14ac:dyDescent="0.2">
      <c r="A555" s="675"/>
      <c r="B555" s="675"/>
      <c r="C555" s="675"/>
      <c r="D555" s="675"/>
      <c r="E555" s="675"/>
      <c r="F555" s="681"/>
      <c r="G555" s="682"/>
      <c r="H555" s="683"/>
      <c r="I555" s="684"/>
      <c r="J555" s="683"/>
      <c r="K555" s="683"/>
      <c r="L555" s="683"/>
      <c r="M555" s="683"/>
      <c r="N555" s="676"/>
      <c r="O555" s="676"/>
      <c r="P555" s="676"/>
      <c r="Q555" s="676"/>
      <c r="R555" s="822"/>
      <c r="S555" s="822"/>
      <c r="T555" s="822"/>
      <c r="U555" s="822"/>
      <c r="V555" s="676"/>
      <c r="Z555" s="667"/>
    </row>
    <row r="556" spans="1:26" x14ac:dyDescent="0.2">
      <c r="A556" s="675"/>
      <c r="B556" s="675"/>
      <c r="C556" s="675"/>
      <c r="D556" s="675"/>
      <c r="E556" s="675"/>
      <c r="F556" s="681"/>
      <c r="G556" s="682"/>
      <c r="H556" s="683"/>
      <c r="I556" s="684"/>
      <c r="J556" s="683"/>
      <c r="K556" s="683"/>
      <c r="L556" s="683"/>
      <c r="M556" s="683"/>
      <c r="N556" s="676"/>
      <c r="O556" s="676"/>
      <c r="P556" s="676"/>
      <c r="Q556" s="676"/>
      <c r="R556" s="822"/>
      <c r="S556" s="822"/>
      <c r="T556" s="822"/>
      <c r="U556" s="822"/>
      <c r="V556" s="676"/>
      <c r="Z556" s="667"/>
    </row>
    <row r="557" spans="1:26" x14ac:dyDescent="0.2">
      <c r="A557" s="675"/>
      <c r="B557" s="675"/>
      <c r="C557" s="675"/>
      <c r="D557" s="675"/>
      <c r="E557" s="675"/>
      <c r="F557" s="681"/>
      <c r="G557" s="682"/>
      <c r="H557" s="683"/>
      <c r="I557" s="684"/>
      <c r="J557" s="683"/>
      <c r="K557" s="683"/>
      <c r="L557" s="683"/>
      <c r="M557" s="683"/>
      <c r="N557" s="676"/>
      <c r="O557" s="676"/>
      <c r="P557" s="676"/>
      <c r="Q557" s="676"/>
      <c r="R557" s="822"/>
      <c r="S557" s="822"/>
      <c r="T557" s="822"/>
      <c r="U557" s="822"/>
      <c r="V557" s="676"/>
      <c r="Z557" s="667"/>
    </row>
    <row r="558" spans="1:26" x14ac:dyDescent="0.2">
      <c r="A558" s="675"/>
      <c r="B558" s="675"/>
      <c r="C558" s="675"/>
      <c r="D558" s="675"/>
      <c r="E558" s="675"/>
      <c r="F558" s="681"/>
      <c r="G558" s="682"/>
      <c r="H558" s="683"/>
      <c r="I558" s="684"/>
      <c r="J558" s="683"/>
      <c r="K558" s="683"/>
      <c r="L558" s="683"/>
      <c r="M558" s="683"/>
      <c r="N558" s="676"/>
      <c r="O558" s="676"/>
      <c r="P558" s="676"/>
      <c r="Q558" s="676"/>
      <c r="R558" s="822"/>
      <c r="S558" s="822"/>
      <c r="T558" s="822"/>
      <c r="U558" s="822"/>
      <c r="V558" s="676"/>
      <c r="Z558" s="667"/>
    </row>
    <row r="559" spans="1:26" x14ac:dyDescent="0.2">
      <c r="A559" s="675"/>
      <c r="B559" s="675"/>
      <c r="C559" s="675"/>
      <c r="D559" s="675"/>
      <c r="E559" s="675"/>
      <c r="F559" s="681"/>
      <c r="G559" s="682"/>
      <c r="H559" s="683"/>
      <c r="I559" s="684"/>
      <c r="J559" s="683"/>
      <c r="K559" s="683"/>
      <c r="L559" s="683"/>
      <c r="M559" s="683"/>
      <c r="N559" s="676"/>
      <c r="O559" s="676"/>
      <c r="P559" s="676"/>
      <c r="Q559" s="676"/>
      <c r="R559" s="822"/>
      <c r="S559" s="822"/>
      <c r="T559" s="822"/>
      <c r="U559" s="822"/>
      <c r="V559" s="676"/>
      <c r="Z559" s="667"/>
    </row>
    <row r="560" spans="1:26" x14ac:dyDescent="0.2">
      <c r="A560" s="675"/>
      <c r="B560" s="675"/>
      <c r="C560" s="675"/>
      <c r="D560" s="675"/>
      <c r="E560" s="675"/>
      <c r="F560" s="681"/>
      <c r="G560" s="682"/>
      <c r="H560" s="683"/>
      <c r="I560" s="684"/>
      <c r="J560" s="683"/>
      <c r="K560" s="683"/>
      <c r="L560" s="683"/>
      <c r="M560" s="683"/>
      <c r="N560" s="676"/>
      <c r="O560" s="676"/>
      <c r="P560" s="676"/>
      <c r="Q560" s="676"/>
      <c r="R560" s="822"/>
      <c r="S560" s="822"/>
      <c r="T560" s="822"/>
      <c r="U560" s="822"/>
      <c r="V560" s="676"/>
      <c r="Z560" s="667"/>
    </row>
    <row r="561" spans="1:26" x14ac:dyDescent="0.2">
      <c r="A561" s="675"/>
      <c r="B561" s="675"/>
      <c r="C561" s="675"/>
      <c r="D561" s="675"/>
      <c r="E561" s="675"/>
      <c r="F561" s="681"/>
      <c r="G561" s="682"/>
      <c r="H561" s="683"/>
      <c r="I561" s="684"/>
      <c r="J561" s="683"/>
      <c r="K561" s="683"/>
      <c r="L561" s="683"/>
      <c r="M561" s="683"/>
      <c r="N561" s="676"/>
      <c r="O561" s="676"/>
      <c r="P561" s="676"/>
      <c r="Q561" s="676"/>
      <c r="R561" s="822"/>
      <c r="S561" s="822"/>
      <c r="T561" s="822"/>
      <c r="U561" s="822"/>
      <c r="V561" s="676"/>
      <c r="Z561" s="667"/>
    </row>
    <row r="562" spans="1:26" x14ac:dyDescent="0.2">
      <c r="A562" s="675"/>
      <c r="B562" s="675"/>
      <c r="C562" s="675"/>
      <c r="D562" s="675"/>
      <c r="E562" s="675"/>
      <c r="F562" s="681"/>
      <c r="G562" s="682"/>
      <c r="H562" s="683"/>
      <c r="I562" s="684"/>
      <c r="J562" s="683"/>
      <c r="K562" s="683"/>
      <c r="L562" s="683"/>
      <c r="M562" s="683"/>
      <c r="N562" s="676"/>
      <c r="O562" s="676"/>
      <c r="P562" s="676"/>
      <c r="Q562" s="676"/>
      <c r="R562" s="822"/>
      <c r="S562" s="822"/>
      <c r="T562" s="822"/>
      <c r="U562" s="822"/>
      <c r="V562" s="676"/>
      <c r="Z562" s="667"/>
    </row>
    <row r="563" spans="1:26" x14ac:dyDescent="0.2">
      <c r="A563" s="675"/>
      <c r="B563" s="675"/>
      <c r="C563" s="675"/>
      <c r="D563" s="675"/>
      <c r="E563" s="675"/>
      <c r="F563" s="681"/>
      <c r="G563" s="682"/>
      <c r="H563" s="683"/>
      <c r="I563" s="684"/>
      <c r="J563" s="683"/>
      <c r="K563" s="683"/>
      <c r="L563" s="683"/>
      <c r="M563" s="683"/>
      <c r="N563" s="676"/>
      <c r="O563" s="676"/>
      <c r="P563" s="676"/>
      <c r="Q563" s="676"/>
      <c r="R563" s="822"/>
      <c r="S563" s="822"/>
      <c r="T563" s="822"/>
      <c r="U563" s="822"/>
      <c r="V563" s="676"/>
      <c r="Z563" s="667"/>
    </row>
    <row r="564" spans="1:26" x14ac:dyDescent="0.2">
      <c r="A564" s="675"/>
      <c r="B564" s="675"/>
      <c r="C564" s="675"/>
      <c r="D564" s="675"/>
      <c r="E564" s="675"/>
      <c r="F564" s="681"/>
      <c r="G564" s="682"/>
      <c r="H564" s="683"/>
      <c r="I564" s="684"/>
      <c r="J564" s="683"/>
      <c r="K564" s="683"/>
      <c r="L564" s="683"/>
      <c r="M564" s="683"/>
      <c r="N564" s="676"/>
      <c r="O564" s="676"/>
      <c r="P564" s="676"/>
      <c r="Q564" s="676"/>
      <c r="R564" s="822"/>
      <c r="S564" s="822"/>
      <c r="T564" s="822"/>
      <c r="U564" s="822"/>
      <c r="V564" s="676"/>
      <c r="Z564" s="667"/>
    </row>
    <row r="565" spans="1:26" x14ac:dyDescent="0.2">
      <c r="A565" s="675"/>
      <c r="B565" s="675"/>
      <c r="C565" s="675"/>
      <c r="D565" s="675"/>
      <c r="E565" s="675"/>
      <c r="F565" s="681"/>
      <c r="G565" s="682"/>
      <c r="H565" s="683"/>
      <c r="I565" s="684"/>
      <c r="J565" s="683"/>
      <c r="K565" s="683"/>
      <c r="L565" s="683"/>
      <c r="M565" s="683"/>
      <c r="N565" s="676"/>
      <c r="O565" s="676"/>
      <c r="P565" s="676"/>
      <c r="Q565" s="676"/>
      <c r="R565" s="822"/>
      <c r="S565" s="822"/>
      <c r="T565" s="822"/>
      <c r="U565" s="822"/>
      <c r="V565" s="676"/>
      <c r="Z565" s="667"/>
    </row>
    <row r="566" spans="1:26" x14ac:dyDescent="0.2">
      <c r="A566" s="675"/>
      <c r="B566" s="675"/>
      <c r="C566" s="675"/>
      <c r="D566" s="675"/>
      <c r="E566" s="675"/>
      <c r="F566" s="681"/>
      <c r="G566" s="682"/>
      <c r="H566" s="683"/>
      <c r="I566" s="684"/>
      <c r="J566" s="683"/>
      <c r="K566" s="683"/>
      <c r="L566" s="683"/>
      <c r="M566" s="683"/>
      <c r="N566" s="676"/>
      <c r="O566" s="676"/>
      <c r="P566" s="676"/>
      <c r="Q566" s="676"/>
      <c r="R566" s="822"/>
      <c r="S566" s="822"/>
      <c r="T566" s="822"/>
      <c r="U566" s="822"/>
      <c r="V566" s="676"/>
      <c r="Z566" s="667"/>
    </row>
    <row r="567" spans="1:26" x14ac:dyDescent="0.2">
      <c r="A567" s="675"/>
      <c r="B567" s="675"/>
      <c r="C567" s="675"/>
      <c r="D567" s="675"/>
      <c r="E567" s="675"/>
      <c r="F567" s="681"/>
      <c r="G567" s="682"/>
      <c r="H567" s="683"/>
      <c r="I567" s="684"/>
      <c r="J567" s="683"/>
      <c r="K567" s="683"/>
      <c r="L567" s="683"/>
      <c r="M567" s="683"/>
      <c r="N567" s="676"/>
      <c r="O567" s="676"/>
      <c r="P567" s="676"/>
      <c r="Q567" s="676"/>
      <c r="R567" s="822"/>
      <c r="S567" s="822"/>
      <c r="T567" s="822"/>
      <c r="U567" s="822"/>
      <c r="V567" s="676"/>
      <c r="Z567" s="667"/>
    </row>
    <row r="568" spans="1:26" x14ac:dyDescent="0.2">
      <c r="A568" s="675"/>
      <c r="B568" s="675"/>
      <c r="C568" s="675"/>
      <c r="D568" s="675"/>
      <c r="E568" s="675"/>
      <c r="F568" s="681"/>
      <c r="G568" s="682"/>
      <c r="H568" s="683"/>
      <c r="I568" s="684"/>
      <c r="J568" s="683"/>
      <c r="K568" s="683"/>
      <c r="L568" s="683"/>
      <c r="M568" s="683"/>
      <c r="N568" s="676"/>
      <c r="O568" s="676"/>
      <c r="P568" s="676"/>
      <c r="Q568" s="676"/>
      <c r="R568" s="822"/>
      <c r="S568" s="822"/>
      <c r="T568" s="822"/>
      <c r="U568" s="822"/>
      <c r="V568" s="676"/>
      <c r="Z568" s="667"/>
    </row>
    <row r="569" spans="1:26" x14ac:dyDescent="0.2">
      <c r="A569" s="675"/>
      <c r="B569" s="675"/>
      <c r="C569" s="675"/>
      <c r="D569" s="675"/>
      <c r="E569" s="675"/>
      <c r="F569" s="681"/>
      <c r="G569" s="682"/>
      <c r="H569" s="683"/>
      <c r="I569" s="684"/>
      <c r="J569" s="683"/>
      <c r="K569" s="683"/>
      <c r="L569" s="683"/>
      <c r="M569" s="683"/>
      <c r="N569" s="676"/>
      <c r="O569" s="676"/>
      <c r="P569" s="676"/>
      <c r="Q569" s="676"/>
      <c r="R569" s="822"/>
      <c r="S569" s="822"/>
      <c r="T569" s="822"/>
      <c r="U569" s="822"/>
      <c r="V569" s="676"/>
      <c r="Z569" s="667"/>
    </row>
    <row r="570" spans="1:26" x14ac:dyDescent="0.2">
      <c r="A570" s="675"/>
      <c r="B570" s="675"/>
      <c r="C570" s="675"/>
      <c r="D570" s="675"/>
      <c r="E570" s="675"/>
      <c r="F570" s="681"/>
      <c r="G570" s="682"/>
      <c r="H570" s="683"/>
      <c r="I570" s="684"/>
      <c r="J570" s="683"/>
      <c r="K570" s="683"/>
      <c r="L570" s="683"/>
      <c r="M570" s="683"/>
      <c r="N570" s="676"/>
      <c r="O570" s="676"/>
      <c r="P570" s="676"/>
      <c r="Q570" s="676"/>
      <c r="R570" s="822"/>
      <c r="S570" s="822"/>
      <c r="T570" s="822"/>
      <c r="U570" s="822"/>
      <c r="V570" s="676"/>
      <c r="Z570" s="667"/>
    </row>
    <row r="571" spans="1:26" x14ac:dyDescent="0.2">
      <c r="A571" s="675"/>
      <c r="B571" s="675"/>
      <c r="C571" s="675"/>
      <c r="D571" s="675"/>
      <c r="E571" s="675"/>
      <c r="F571" s="681"/>
      <c r="G571" s="682"/>
      <c r="H571" s="683"/>
      <c r="I571" s="684"/>
      <c r="J571" s="683"/>
      <c r="K571" s="683"/>
      <c r="L571" s="683"/>
      <c r="M571" s="683"/>
      <c r="N571" s="676"/>
      <c r="O571" s="676"/>
      <c r="P571" s="676"/>
      <c r="Q571" s="676"/>
      <c r="R571" s="822"/>
      <c r="S571" s="822"/>
      <c r="T571" s="822"/>
      <c r="U571" s="822"/>
      <c r="V571" s="676"/>
      <c r="Z571" s="667"/>
    </row>
    <row r="572" spans="1:26" x14ac:dyDescent="0.2">
      <c r="A572" s="675"/>
      <c r="B572" s="675"/>
      <c r="C572" s="675"/>
      <c r="D572" s="675"/>
      <c r="E572" s="675"/>
      <c r="F572" s="681"/>
      <c r="G572" s="682"/>
      <c r="H572" s="683"/>
      <c r="I572" s="684"/>
      <c r="J572" s="683"/>
      <c r="K572" s="683"/>
      <c r="L572" s="683"/>
      <c r="M572" s="683"/>
      <c r="N572" s="676"/>
      <c r="O572" s="676"/>
      <c r="P572" s="676"/>
      <c r="Q572" s="676"/>
      <c r="R572" s="822"/>
      <c r="S572" s="822"/>
      <c r="T572" s="822"/>
      <c r="U572" s="822"/>
      <c r="V572" s="676"/>
      <c r="Z572" s="667"/>
    </row>
    <row r="573" spans="1:26" x14ac:dyDescent="0.2">
      <c r="A573" s="675"/>
      <c r="B573" s="675"/>
      <c r="C573" s="675"/>
      <c r="D573" s="675"/>
      <c r="E573" s="675"/>
      <c r="F573" s="681"/>
      <c r="G573" s="682"/>
      <c r="H573" s="683"/>
      <c r="I573" s="684"/>
      <c r="J573" s="683"/>
      <c r="K573" s="683"/>
      <c r="L573" s="683"/>
      <c r="M573" s="683"/>
      <c r="N573" s="676"/>
      <c r="O573" s="676"/>
      <c r="P573" s="676"/>
      <c r="Q573" s="676"/>
      <c r="R573" s="822"/>
      <c r="S573" s="822"/>
      <c r="T573" s="822"/>
      <c r="U573" s="822"/>
      <c r="V573" s="676"/>
      <c r="Z573" s="667"/>
    </row>
    <row r="574" spans="1:26" x14ac:dyDescent="0.2">
      <c r="A574" s="675"/>
      <c r="B574" s="675"/>
      <c r="C574" s="675"/>
      <c r="D574" s="675"/>
      <c r="E574" s="675"/>
      <c r="F574" s="681"/>
      <c r="G574" s="682"/>
      <c r="H574" s="683"/>
      <c r="I574" s="684"/>
      <c r="J574" s="683"/>
      <c r="K574" s="683"/>
      <c r="L574" s="683"/>
      <c r="M574" s="683"/>
      <c r="N574" s="676"/>
      <c r="O574" s="676"/>
      <c r="P574" s="676"/>
      <c r="Q574" s="676"/>
      <c r="R574" s="822"/>
      <c r="S574" s="822"/>
      <c r="T574" s="822"/>
      <c r="U574" s="822"/>
      <c r="V574" s="676"/>
      <c r="Z574" s="667"/>
    </row>
    <row r="575" spans="1:26" x14ac:dyDescent="0.2">
      <c r="A575" s="675"/>
      <c r="B575" s="675"/>
      <c r="C575" s="675"/>
      <c r="D575" s="675"/>
      <c r="E575" s="675"/>
      <c r="F575" s="681"/>
      <c r="G575" s="682"/>
      <c r="H575" s="683"/>
      <c r="I575" s="684"/>
      <c r="J575" s="683"/>
      <c r="K575" s="683"/>
      <c r="L575" s="683"/>
      <c r="M575" s="683"/>
      <c r="N575" s="676"/>
      <c r="O575" s="676"/>
      <c r="P575" s="676"/>
      <c r="Q575" s="676"/>
      <c r="R575" s="822"/>
      <c r="S575" s="822"/>
      <c r="T575" s="822"/>
      <c r="U575" s="822"/>
      <c r="V575" s="676"/>
      <c r="Z575" s="667"/>
    </row>
    <row r="576" spans="1:26" x14ac:dyDescent="0.2">
      <c r="A576" s="675"/>
      <c r="B576" s="675"/>
      <c r="C576" s="675"/>
      <c r="D576" s="675"/>
      <c r="E576" s="675"/>
      <c r="F576" s="681"/>
      <c r="G576" s="682"/>
      <c r="H576" s="683"/>
      <c r="I576" s="684"/>
      <c r="J576" s="683"/>
      <c r="K576" s="683"/>
      <c r="L576" s="683"/>
      <c r="M576" s="683"/>
      <c r="N576" s="676"/>
      <c r="O576" s="676"/>
      <c r="P576" s="676"/>
      <c r="Q576" s="676"/>
      <c r="R576" s="822"/>
      <c r="S576" s="822"/>
      <c r="T576" s="822"/>
      <c r="U576" s="822"/>
      <c r="V576" s="676"/>
      <c r="Z576" s="667"/>
    </row>
    <row r="577" spans="1:26" x14ac:dyDescent="0.2">
      <c r="A577" s="675"/>
      <c r="B577" s="675"/>
      <c r="C577" s="675"/>
      <c r="D577" s="675"/>
      <c r="E577" s="675"/>
      <c r="F577" s="681"/>
      <c r="G577" s="682"/>
      <c r="H577" s="683"/>
      <c r="I577" s="684"/>
      <c r="J577" s="683"/>
      <c r="K577" s="683"/>
      <c r="L577" s="683"/>
      <c r="M577" s="683"/>
      <c r="N577" s="676"/>
      <c r="O577" s="676"/>
      <c r="P577" s="676"/>
      <c r="Q577" s="676"/>
      <c r="R577" s="822"/>
      <c r="S577" s="822"/>
      <c r="T577" s="822"/>
      <c r="U577" s="822"/>
      <c r="V577" s="676"/>
      <c r="Z577" s="667"/>
    </row>
    <row r="578" spans="1:26" x14ac:dyDescent="0.2">
      <c r="A578" s="675"/>
      <c r="B578" s="675"/>
      <c r="C578" s="675"/>
      <c r="D578" s="675"/>
      <c r="E578" s="675"/>
      <c r="F578" s="681"/>
      <c r="G578" s="682"/>
      <c r="H578" s="683"/>
      <c r="I578" s="684"/>
      <c r="J578" s="683"/>
      <c r="K578" s="683"/>
      <c r="L578" s="683"/>
      <c r="M578" s="683"/>
      <c r="N578" s="676"/>
      <c r="O578" s="676"/>
      <c r="P578" s="676"/>
      <c r="Q578" s="676"/>
      <c r="R578" s="822"/>
      <c r="S578" s="822"/>
      <c r="T578" s="822"/>
      <c r="U578" s="822"/>
      <c r="V578" s="676"/>
      <c r="Z578" s="667"/>
    </row>
    <row r="579" spans="1:26" x14ac:dyDescent="0.2">
      <c r="A579" s="675"/>
      <c r="B579" s="675"/>
      <c r="C579" s="675"/>
      <c r="D579" s="675"/>
      <c r="E579" s="675"/>
      <c r="F579" s="681"/>
      <c r="G579" s="682"/>
      <c r="H579" s="683"/>
      <c r="I579" s="684"/>
      <c r="J579" s="683"/>
      <c r="K579" s="683"/>
      <c r="L579" s="683"/>
      <c r="M579" s="683"/>
      <c r="N579" s="676"/>
      <c r="O579" s="676"/>
      <c r="P579" s="676"/>
      <c r="Q579" s="676"/>
      <c r="R579" s="822"/>
      <c r="S579" s="822"/>
      <c r="T579" s="822"/>
      <c r="U579" s="822"/>
      <c r="V579" s="676"/>
      <c r="Z579" s="667"/>
    </row>
    <row r="580" spans="1:26" x14ac:dyDescent="0.2">
      <c r="A580" s="675"/>
      <c r="B580" s="675"/>
      <c r="C580" s="675"/>
      <c r="D580" s="675"/>
      <c r="E580" s="675"/>
      <c r="F580" s="681"/>
      <c r="G580" s="682"/>
      <c r="H580" s="683"/>
      <c r="I580" s="684"/>
      <c r="J580" s="683"/>
      <c r="K580" s="683"/>
      <c r="L580" s="683"/>
      <c r="M580" s="683"/>
      <c r="N580" s="676"/>
      <c r="O580" s="676"/>
      <c r="P580" s="676"/>
      <c r="Q580" s="676"/>
      <c r="R580" s="822"/>
      <c r="S580" s="822"/>
      <c r="T580" s="822"/>
      <c r="U580" s="822"/>
      <c r="V580" s="676"/>
      <c r="Z580" s="667"/>
    </row>
    <row r="581" spans="1:26" x14ac:dyDescent="0.2">
      <c r="A581" s="675"/>
      <c r="B581" s="675"/>
      <c r="C581" s="675"/>
      <c r="D581" s="675"/>
      <c r="E581" s="675"/>
      <c r="F581" s="681"/>
      <c r="G581" s="682"/>
      <c r="H581" s="683"/>
      <c r="I581" s="684"/>
      <c r="J581" s="683"/>
      <c r="K581" s="683"/>
      <c r="L581" s="683"/>
      <c r="M581" s="683"/>
      <c r="N581" s="676"/>
      <c r="O581" s="676"/>
      <c r="P581" s="676"/>
      <c r="Q581" s="676"/>
      <c r="R581" s="822"/>
      <c r="S581" s="822"/>
      <c r="T581" s="822"/>
      <c r="U581" s="822"/>
      <c r="V581" s="676"/>
      <c r="Z581" s="667"/>
    </row>
    <row r="582" spans="1:26" x14ac:dyDescent="0.2">
      <c r="A582" s="675"/>
      <c r="B582" s="675"/>
      <c r="C582" s="675"/>
      <c r="D582" s="675"/>
      <c r="E582" s="675"/>
      <c r="F582" s="681"/>
      <c r="G582" s="682"/>
      <c r="H582" s="683"/>
      <c r="I582" s="684"/>
      <c r="J582" s="683"/>
      <c r="K582" s="683"/>
      <c r="L582" s="683"/>
      <c r="M582" s="683"/>
      <c r="N582" s="676"/>
      <c r="O582" s="676"/>
      <c r="P582" s="676"/>
      <c r="Q582" s="676"/>
      <c r="R582" s="822"/>
      <c r="S582" s="822"/>
      <c r="T582" s="822"/>
      <c r="U582" s="822"/>
      <c r="V582" s="676"/>
      <c r="Z582" s="667"/>
    </row>
    <row r="583" spans="1:26" x14ac:dyDescent="0.2">
      <c r="A583" s="675"/>
      <c r="B583" s="675"/>
      <c r="C583" s="675"/>
      <c r="D583" s="675"/>
      <c r="E583" s="675"/>
      <c r="F583" s="681"/>
      <c r="G583" s="682"/>
      <c r="H583" s="683"/>
      <c r="I583" s="684"/>
      <c r="J583" s="683"/>
      <c r="K583" s="683"/>
      <c r="L583" s="683"/>
      <c r="M583" s="683"/>
      <c r="N583" s="676"/>
      <c r="O583" s="676"/>
      <c r="P583" s="676"/>
      <c r="Q583" s="676"/>
      <c r="R583" s="822"/>
      <c r="S583" s="822"/>
      <c r="T583" s="822"/>
      <c r="U583" s="822"/>
      <c r="V583" s="676"/>
      <c r="Z583" s="667"/>
    </row>
    <row r="584" spans="1:26" x14ac:dyDescent="0.2">
      <c r="A584" s="675"/>
      <c r="B584" s="675"/>
      <c r="C584" s="675"/>
      <c r="D584" s="675"/>
      <c r="E584" s="675"/>
      <c r="F584" s="681"/>
      <c r="G584" s="682"/>
      <c r="H584" s="683"/>
      <c r="I584" s="684"/>
      <c r="J584" s="683"/>
      <c r="K584" s="683"/>
      <c r="L584" s="683"/>
      <c r="M584" s="683"/>
      <c r="N584" s="676"/>
      <c r="O584" s="676"/>
      <c r="P584" s="676"/>
      <c r="Q584" s="676"/>
      <c r="R584" s="822"/>
      <c r="S584" s="822"/>
      <c r="T584" s="822"/>
      <c r="U584" s="822"/>
      <c r="V584" s="676"/>
      <c r="Z584" s="667"/>
    </row>
    <row r="585" spans="1:26" x14ac:dyDescent="0.2">
      <c r="A585" s="675"/>
      <c r="B585" s="675"/>
      <c r="C585" s="675"/>
      <c r="D585" s="675"/>
      <c r="E585" s="675"/>
      <c r="F585" s="681"/>
      <c r="G585" s="682"/>
      <c r="H585" s="683"/>
      <c r="I585" s="684"/>
      <c r="J585" s="683"/>
      <c r="K585" s="683"/>
      <c r="L585" s="683"/>
      <c r="M585" s="683"/>
      <c r="N585" s="676"/>
      <c r="O585" s="676"/>
      <c r="P585" s="676"/>
      <c r="Q585" s="676"/>
      <c r="R585" s="822"/>
      <c r="S585" s="822"/>
      <c r="T585" s="822"/>
      <c r="U585" s="822"/>
      <c r="V585" s="676"/>
      <c r="Z585" s="667"/>
    </row>
    <row r="586" spans="1:26" x14ac:dyDescent="0.2">
      <c r="A586" s="675"/>
      <c r="B586" s="675"/>
      <c r="C586" s="675"/>
      <c r="D586" s="675"/>
      <c r="E586" s="675"/>
      <c r="F586" s="681"/>
      <c r="G586" s="682"/>
      <c r="H586" s="683"/>
      <c r="I586" s="684"/>
      <c r="J586" s="683"/>
      <c r="K586" s="683"/>
      <c r="L586" s="683"/>
      <c r="M586" s="683"/>
      <c r="N586" s="676"/>
      <c r="O586" s="676"/>
      <c r="P586" s="676"/>
      <c r="Q586" s="676"/>
      <c r="R586" s="822"/>
      <c r="S586" s="822"/>
      <c r="T586" s="822"/>
      <c r="U586" s="822"/>
      <c r="V586" s="676"/>
      <c r="Z586" s="667"/>
    </row>
    <row r="587" spans="1:26" x14ac:dyDescent="0.2">
      <c r="A587" s="675"/>
      <c r="B587" s="675"/>
      <c r="C587" s="675"/>
      <c r="D587" s="675"/>
      <c r="E587" s="675"/>
      <c r="F587" s="681"/>
      <c r="G587" s="682"/>
      <c r="H587" s="683"/>
      <c r="I587" s="684"/>
      <c r="J587" s="683"/>
      <c r="K587" s="683"/>
      <c r="L587" s="683"/>
      <c r="M587" s="683"/>
      <c r="N587" s="676"/>
      <c r="O587" s="676"/>
      <c r="P587" s="676"/>
      <c r="Q587" s="676"/>
      <c r="R587" s="822"/>
      <c r="S587" s="822"/>
      <c r="T587" s="822"/>
      <c r="U587" s="822"/>
      <c r="V587" s="676"/>
      <c r="Z587" s="667"/>
    </row>
    <row r="588" spans="1:26" x14ac:dyDescent="0.2">
      <c r="A588" s="675"/>
      <c r="B588" s="675"/>
      <c r="C588" s="675"/>
      <c r="D588" s="675"/>
      <c r="E588" s="675"/>
      <c r="F588" s="681"/>
      <c r="G588" s="682"/>
      <c r="H588" s="683"/>
      <c r="I588" s="684"/>
      <c r="J588" s="683"/>
      <c r="K588" s="683"/>
      <c r="L588" s="683"/>
      <c r="M588" s="683"/>
      <c r="N588" s="676"/>
      <c r="O588" s="676"/>
      <c r="P588" s="676"/>
      <c r="Q588" s="676"/>
      <c r="R588" s="822"/>
      <c r="S588" s="822"/>
      <c r="T588" s="822"/>
      <c r="U588" s="822"/>
      <c r="V588" s="676"/>
      <c r="Z588" s="667"/>
    </row>
    <row r="589" spans="1:26" x14ac:dyDescent="0.2">
      <c r="A589" s="675"/>
      <c r="B589" s="675"/>
      <c r="C589" s="675"/>
      <c r="D589" s="675"/>
      <c r="E589" s="675"/>
      <c r="F589" s="681"/>
      <c r="G589" s="682"/>
      <c r="H589" s="683"/>
      <c r="I589" s="684"/>
      <c r="J589" s="683"/>
      <c r="K589" s="683"/>
      <c r="L589" s="683"/>
      <c r="M589" s="683"/>
      <c r="N589" s="676"/>
      <c r="O589" s="676"/>
      <c r="P589" s="676"/>
      <c r="Q589" s="676"/>
      <c r="R589" s="822"/>
      <c r="S589" s="822"/>
      <c r="T589" s="822"/>
      <c r="U589" s="822"/>
      <c r="V589" s="676"/>
      <c r="Z589" s="667"/>
    </row>
    <row r="590" spans="1:26" x14ac:dyDescent="0.2">
      <c r="A590" s="675"/>
      <c r="B590" s="675"/>
      <c r="C590" s="675"/>
      <c r="D590" s="675"/>
      <c r="E590" s="675"/>
      <c r="F590" s="681"/>
      <c r="G590" s="682"/>
      <c r="H590" s="683"/>
      <c r="I590" s="684"/>
      <c r="J590" s="683"/>
      <c r="K590" s="683"/>
      <c r="L590" s="683"/>
      <c r="M590" s="683"/>
      <c r="N590" s="676"/>
      <c r="O590" s="676"/>
      <c r="P590" s="676"/>
      <c r="Q590" s="676"/>
      <c r="R590" s="822"/>
      <c r="S590" s="822"/>
      <c r="T590" s="822"/>
      <c r="U590" s="822"/>
      <c r="V590" s="676"/>
      <c r="Z590" s="667"/>
    </row>
    <row r="591" spans="1:26" x14ac:dyDescent="0.2">
      <c r="A591" s="675"/>
      <c r="B591" s="675"/>
      <c r="C591" s="675"/>
      <c r="D591" s="675"/>
      <c r="E591" s="675"/>
      <c r="F591" s="681"/>
      <c r="G591" s="682"/>
      <c r="H591" s="683"/>
      <c r="I591" s="684"/>
      <c r="J591" s="683"/>
      <c r="K591" s="683"/>
      <c r="L591" s="683"/>
      <c r="M591" s="683"/>
      <c r="N591" s="676"/>
      <c r="O591" s="676"/>
      <c r="P591" s="676"/>
      <c r="Q591" s="676"/>
      <c r="R591" s="822"/>
      <c r="S591" s="822"/>
      <c r="T591" s="822"/>
      <c r="U591" s="822"/>
      <c r="V591" s="676"/>
      <c r="Z591" s="667"/>
    </row>
    <row r="592" spans="1:26" x14ac:dyDescent="0.2">
      <c r="A592" s="675"/>
      <c r="B592" s="675"/>
      <c r="C592" s="675"/>
      <c r="D592" s="675"/>
      <c r="E592" s="675"/>
      <c r="F592" s="681"/>
      <c r="G592" s="682"/>
      <c r="H592" s="683"/>
      <c r="I592" s="684"/>
      <c r="J592" s="683"/>
      <c r="K592" s="683"/>
      <c r="L592" s="683"/>
      <c r="M592" s="683"/>
      <c r="N592" s="676"/>
      <c r="O592" s="676"/>
      <c r="P592" s="676"/>
      <c r="Q592" s="676"/>
      <c r="R592" s="822"/>
      <c r="S592" s="822"/>
      <c r="T592" s="822"/>
      <c r="U592" s="822"/>
      <c r="V592" s="676"/>
      <c r="Z592" s="667"/>
    </row>
    <row r="593" spans="1:26" x14ac:dyDescent="0.2">
      <c r="A593" s="675"/>
      <c r="B593" s="675"/>
      <c r="C593" s="675"/>
      <c r="D593" s="675"/>
      <c r="E593" s="675"/>
      <c r="F593" s="681"/>
      <c r="G593" s="682"/>
      <c r="H593" s="683"/>
      <c r="I593" s="684"/>
      <c r="J593" s="683"/>
      <c r="K593" s="683"/>
      <c r="L593" s="683"/>
      <c r="M593" s="683"/>
      <c r="N593" s="676"/>
      <c r="O593" s="676"/>
      <c r="P593" s="676"/>
      <c r="Q593" s="676"/>
      <c r="R593" s="822"/>
      <c r="S593" s="822"/>
      <c r="T593" s="822"/>
      <c r="U593" s="822"/>
      <c r="V593" s="676"/>
      <c r="Z593" s="667"/>
    </row>
    <row r="594" spans="1:26" x14ac:dyDescent="0.2">
      <c r="A594" s="675"/>
      <c r="B594" s="675"/>
      <c r="C594" s="675"/>
      <c r="D594" s="675"/>
      <c r="E594" s="675"/>
      <c r="F594" s="681"/>
      <c r="G594" s="682"/>
      <c r="H594" s="683"/>
      <c r="I594" s="684"/>
      <c r="J594" s="683"/>
      <c r="K594" s="683"/>
      <c r="L594" s="683"/>
      <c r="M594" s="683"/>
      <c r="N594" s="676"/>
      <c r="O594" s="676"/>
      <c r="P594" s="676"/>
      <c r="Q594" s="676"/>
      <c r="R594" s="822"/>
      <c r="S594" s="822"/>
      <c r="T594" s="822"/>
      <c r="U594" s="822"/>
      <c r="V594" s="676"/>
      <c r="Z594" s="667"/>
    </row>
    <row r="595" spans="1:26" x14ac:dyDescent="0.2">
      <c r="A595" s="675"/>
      <c r="B595" s="675"/>
      <c r="C595" s="675"/>
      <c r="D595" s="675"/>
      <c r="E595" s="675"/>
      <c r="F595" s="681"/>
      <c r="G595" s="682"/>
      <c r="H595" s="683"/>
      <c r="I595" s="684"/>
      <c r="J595" s="683"/>
      <c r="K595" s="683"/>
      <c r="L595" s="683"/>
      <c r="M595" s="683"/>
      <c r="N595" s="676"/>
      <c r="O595" s="676"/>
      <c r="P595" s="676"/>
      <c r="Q595" s="676"/>
      <c r="R595" s="822"/>
      <c r="S595" s="822"/>
      <c r="T595" s="822"/>
      <c r="U595" s="822"/>
      <c r="V595" s="676"/>
      <c r="Z595" s="667"/>
    </row>
    <row r="596" spans="1:26" x14ac:dyDescent="0.2">
      <c r="A596" s="675"/>
      <c r="B596" s="675"/>
      <c r="C596" s="675"/>
      <c r="D596" s="675"/>
      <c r="E596" s="675"/>
      <c r="F596" s="681"/>
      <c r="G596" s="682"/>
      <c r="H596" s="683"/>
      <c r="I596" s="684"/>
      <c r="J596" s="683"/>
      <c r="K596" s="683"/>
      <c r="L596" s="683"/>
      <c r="M596" s="683"/>
      <c r="N596" s="676"/>
      <c r="O596" s="676"/>
      <c r="P596" s="676"/>
      <c r="Q596" s="676"/>
      <c r="R596" s="822"/>
      <c r="S596" s="822"/>
      <c r="T596" s="822"/>
      <c r="U596" s="822"/>
      <c r="V596" s="676"/>
      <c r="Z596" s="667"/>
    </row>
    <row r="597" spans="1:26" x14ac:dyDescent="0.2">
      <c r="A597" s="675"/>
      <c r="B597" s="675"/>
      <c r="C597" s="675"/>
      <c r="D597" s="675"/>
      <c r="E597" s="675"/>
      <c r="F597" s="681"/>
      <c r="G597" s="682"/>
      <c r="H597" s="683"/>
      <c r="I597" s="684"/>
      <c r="J597" s="683"/>
      <c r="K597" s="683"/>
      <c r="L597" s="683"/>
      <c r="M597" s="683"/>
      <c r="N597" s="676"/>
      <c r="O597" s="676"/>
      <c r="P597" s="676"/>
      <c r="Q597" s="676"/>
      <c r="R597" s="822"/>
      <c r="S597" s="822"/>
      <c r="T597" s="822"/>
      <c r="U597" s="822"/>
      <c r="V597" s="676"/>
      <c r="Z597" s="667"/>
    </row>
    <row r="598" spans="1:26" x14ac:dyDescent="0.2">
      <c r="A598" s="675"/>
      <c r="B598" s="675"/>
      <c r="C598" s="675"/>
      <c r="D598" s="675"/>
      <c r="E598" s="675"/>
      <c r="F598" s="681"/>
      <c r="G598" s="682"/>
      <c r="H598" s="683"/>
      <c r="I598" s="684"/>
      <c r="J598" s="683"/>
      <c r="K598" s="683"/>
      <c r="L598" s="683"/>
      <c r="M598" s="683"/>
      <c r="N598" s="676"/>
      <c r="O598" s="676"/>
      <c r="P598" s="676"/>
      <c r="Q598" s="676"/>
      <c r="R598" s="822"/>
      <c r="S598" s="822"/>
      <c r="T598" s="822"/>
      <c r="U598" s="822"/>
      <c r="V598" s="676"/>
      <c r="Z598" s="667"/>
    </row>
    <row r="599" spans="1:26" x14ac:dyDescent="0.2">
      <c r="A599" s="675"/>
      <c r="B599" s="675"/>
      <c r="C599" s="675"/>
      <c r="D599" s="675"/>
      <c r="E599" s="675"/>
      <c r="F599" s="681"/>
      <c r="G599" s="682"/>
      <c r="H599" s="683"/>
      <c r="I599" s="684"/>
      <c r="J599" s="683"/>
      <c r="K599" s="683"/>
      <c r="L599" s="683"/>
      <c r="M599" s="683"/>
      <c r="N599" s="676"/>
      <c r="O599" s="676"/>
      <c r="P599" s="676"/>
      <c r="Q599" s="676"/>
      <c r="R599" s="822"/>
      <c r="S599" s="822"/>
      <c r="T599" s="822"/>
      <c r="U599" s="822"/>
      <c r="V599" s="676"/>
      <c r="Z599" s="667"/>
    </row>
    <row r="600" spans="1:26" x14ac:dyDescent="0.2">
      <c r="A600" s="675"/>
      <c r="B600" s="675"/>
      <c r="C600" s="675"/>
      <c r="D600" s="675"/>
      <c r="E600" s="675"/>
      <c r="F600" s="681"/>
      <c r="G600" s="682"/>
      <c r="H600" s="683"/>
      <c r="I600" s="684"/>
      <c r="J600" s="683"/>
      <c r="K600" s="683"/>
      <c r="L600" s="683"/>
      <c r="M600" s="683"/>
      <c r="N600" s="676"/>
      <c r="O600" s="676"/>
      <c r="P600" s="676"/>
      <c r="Q600" s="676"/>
      <c r="R600" s="822"/>
      <c r="S600" s="822"/>
      <c r="T600" s="822"/>
      <c r="U600" s="822"/>
      <c r="V600" s="676"/>
      <c r="Z600" s="667"/>
    </row>
    <row r="601" spans="1:26" x14ac:dyDescent="0.2">
      <c r="A601" s="675"/>
      <c r="B601" s="675"/>
      <c r="C601" s="675"/>
      <c r="D601" s="675"/>
      <c r="E601" s="675"/>
      <c r="F601" s="681"/>
      <c r="G601" s="682"/>
      <c r="H601" s="683"/>
      <c r="I601" s="684"/>
      <c r="J601" s="683"/>
      <c r="K601" s="683"/>
      <c r="L601" s="683"/>
      <c r="M601" s="683"/>
      <c r="N601" s="676"/>
      <c r="O601" s="676"/>
      <c r="P601" s="676"/>
      <c r="Q601" s="676"/>
      <c r="R601" s="822"/>
      <c r="S601" s="822"/>
      <c r="T601" s="822"/>
      <c r="U601" s="822"/>
      <c r="V601" s="676"/>
      <c r="Z601" s="667"/>
    </row>
    <row r="602" spans="1:26" x14ac:dyDescent="0.2">
      <c r="A602" s="675"/>
      <c r="B602" s="675"/>
      <c r="C602" s="675"/>
      <c r="D602" s="675"/>
      <c r="E602" s="675"/>
      <c r="F602" s="681"/>
      <c r="G602" s="682"/>
      <c r="H602" s="683"/>
      <c r="I602" s="684"/>
      <c r="J602" s="683"/>
      <c r="K602" s="683"/>
      <c r="L602" s="683"/>
      <c r="M602" s="683"/>
      <c r="N602" s="676"/>
      <c r="O602" s="676"/>
      <c r="P602" s="676"/>
      <c r="Q602" s="676"/>
      <c r="R602" s="822"/>
      <c r="S602" s="822"/>
      <c r="T602" s="822"/>
      <c r="U602" s="822"/>
      <c r="V602" s="676"/>
      <c r="Z602" s="667"/>
    </row>
    <row r="603" spans="1:26" x14ac:dyDescent="0.2">
      <c r="A603" s="675"/>
      <c r="B603" s="675"/>
      <c r="C603" s="675"/>
      <c r="D603" s="675"/>
      <c r="E603" s="675"/>
      <c r="F603" s="681"/>
      <c r="G603" s="682"/>
      <c r="H603" s="683"/>
      <c r="I603" s="684"/>
      <c r="J603" s="683"/>
      <c r="K603" s="683"/>
      <c r="L603" s="683"/>
      <c r="M603" s="683"/>
      <c r="N603" s="676"/>
      <c r="O603" s="676"/>
      <c r="P603" s="676"/>
      <c r="Q603" s="676"/>
      <c r="R603" s="822"/>
      <c r="S603" s="822"/>
      <c r="T603" s="822"/>
      <c r="U603" s="822"/>
      <c r="V603" s="676"/>
      <c r="Z603" s="667"/>
    </row>
    <row r="604" spans="1:26" x14ac:dyDescent="0.2">
      <c r="A604" s="675"/>
      <c r="B604" s="675"/>
      <c r="C604" s="675"/>
      <c r="D604" s="675"/>
      <c r="E604" s="675"/>
      <c r="F604" s="681"/>
      <c r="G604" s="682"/>
      <c r="H604" s="683"/>
      <c r="I604" s="684"/>
      <c r="J604" s="683"/>
      <c r="K604" s="683"/>
      <c r="L604" s="683"/>
      <c r="M604" s="683"/>
      <c r="N604" s="676"/>
      <c r="O604" s="676"/>
      <c r="P604" s="676"/>
      <c r="Q604" s="676"/>
      <c r="R604" s="822"/>
      <c r="S604" s="822"/>
      <c r="T604" s="822"/>
      <c r="U604" s="822"/>
      <c r="V604" s="676"/>
      <c r="Z604" s="667"/>
    </row>
    <row r="605" spans="1:26" x14ac:dyDescent="0.2">
      <c r="A605" s="675"/>
      <c r="B605" s="675"/>
      <c r="C605" s="675"/>
      <c r="D605" s="675"/>
      <c r="E605" s="675"/>
      <c r="F605" s="681"/>
      <c r="G605" s="682"/>
      <c r="H605" s="683"/>
      <c r="I605" s="684"/>
      <c r="J605" s="683"/>
      <c r="K605" s="683"/>
      <c r="L605" s="683"/>
      <c r="M605" s="683"/>
      <c r="N605" s="676"/>
      <c r="O605" s="676"/>
      <c r="P605" s="676"/>
      <c r="Q605" s="676"/>
      <c r="R605" s="822"/>
      <c r="S605" s="822"/>
      <c r="T605" s="822"/>
      <c r="U605" s="822"/>
      <c r="V605" s="676"/>
      <c r="Z605" s="667"/>
    </row>
    <row r="606" spans="1:26" x14ac:dyDescent="0.2">
      <c r="A606" s="675"/>
      <c r="B606" s="675"/>
      <c r="C606" s="675"/>
      <c r="D606" s="675"/>
      <c r="E606" s="675"/>
      <c r="F606" s="681"/>
      <c r="G606" s="682"/>
      <c r="H606" s="683"/>
      <c r="I606" s="684"/>
      <c r="J606" s="683"/>
      <c r="K606" s="683"/>
      <c r="L606" s="683"/>
      <c r="M606" s="683"/>
      <c r="N606" s="676"/>
      <c r="O606" s="676"/>
      <c r="P606" s="676"/>
      <c r="Q606" s="676"/>
      <c r="R606" s="822"/>
      <c r="S606" s="822"/>
      <c r="T606" s="822"/>
      <c r="U606" s="822"/>
      <c r="V606" s="676"/>
      <c r="Z606" s="667"/>
    </row>
    <row r="607" spans="1:26" x14ac:dyDescent="0.2">
      <c r="A607" s="675"/>
      <c r="B607" s="675"/>
      <c r="C607" s="675"/>
      <c r="D607" s="675"/>
      <c r="E607" s="675"/>
      <c r="F607" s="681"/>
      <c r="G607" s="682"/>
      <c r="H607" s="683"/>
      <c r="I607" s="684"/>
      <c r="J607" s="683"/>
      <c r="K607" s="683"/>
      <c r="L607" s="683"/>
      <c r="M607" s="683"/>
      <c r="N607" s="676"/>
      <c r="O607" s="676"/>
      <c r="P607" s="676"/>
      <c r="Q607" s="676"/>
      <c r="R607" s="822"/>
      <c r="S607" s="822"/>
      <c r="T607" s="822"/>
      <c r="U607" s="822"/>
      <c r="V607" s="676"/>
      <c r="Z607" s="667"/>
    </row>
    <row r="608" spans="1:26" x14ac:dyDescent="0.2">
      <c r="A608" s="675"/>
      <c r="B608" s="675"/>
      <c r="C608" s="675"/>
      <c r="D608" s="675"/>
      <c r="E608" s="675"/>
      <c r="F608" s="681"/>
      <c r="G608" s="682"/>
      <c r="H608" s="683"/>
      <c r="I608" s="684"/>
      <c r="J608" s="683"/>
      <c r="K608" s="683"/>
      <c r="L608" s="683"/>
      <c r="M608" s="683"/>
      <c r="N608" s="676"/>
      <c r="O608" s="676"/>
      <c r="P608" s="676"/>
      <c r="Q608" s="676"/>
      <c r="R608" s="822"/>
      <c r="S608" s="822"/>
      <c r="T608" s="822"/>
      <c r="U608" s="822"/>
      <c r="V608" s="676"/>
      <c r="Z608" s="667"/>
    </row>
    <row r="609" spans="1:26" x14ac:dyDescent="0.2">
      <c r="A609" s="675"/>
      <c r="B609" s="675"/>
      <c r="C609" s="675"/>
      <c r="D609" s="675"/>
      <c r="E609" s="675"/>
      <c r="F609" s="681"/>
      <c r="G609" s="682"/>
      <c r="H609" s="683"/>
      <c r="I609" s="684"/>
      <c r="J609" s="683"/>
      <c r="K609" s="683"/>
      <c r="L609" s="683"/>
      <c r="M609" s="683"/>
      <c r="N609" s="676"/>
      <c r="O609" s="676"/>
      <c r="P609" s="676"/>
      <c r="Q609" s="676"/>
      <c r="R609" s="822"/>
      <c r="S609" s="822"/>
      <c r="T609" s="822"/>
      <c r="U609" s="822"/>
      <c r="V609" s="676"/>
      <c r="Z609" s="667"/>
    </row>
    <row r="610" spans="1:26" x14ac:dyDescent="0.2">
      <c r="A610" s="675"/>
      <c r="B610" s="675"/>
      <c r="C610" s="675"/>
      <c r="D610" s="675"/>
      <c r="E610" s="675"/>
      <c r="F610" s="681"/>
      <c r="G610" s="682"/>
      <c r="H610" s="683"/>
      <c r="I610" s="684"/>
      <c r="J610" s="683"/>
      <c r="K610" s="683"/>
      <c r="L610" s="683"/>
      <c r="M610" s="683"/>
      <c r="N610" s="676"/>
      <c r="O610" s="676"/>
      <c r="P610" s="676"/>
      <c r="Q610" s="676"/>
      <c r="R610" s="822"/>
      <c r="S610" s="822"/>
      <c r="T610" s="822"/>
      <c r="U610" s="822"/>
      <c r="V610" s="676"/>
      <c r="Z610" s="667"/>
    </row>
    <row r="611" spans="1:26" x14ac:dyDescent="0.2">
      <c r="A611" s="675"/>
      <c r="B611" s="675"/>
      <c r="C611" s="675"/>
      <c r="D611" s="675"/>
      <c r="E611" s="675"/>
      <c r="F611" s="681"/>
      <c r="G611" s="682"/>
      <c r="H611" s="683"/>
      <c r="I611" s="684"/>
      <c r="J611" s="683"/>
      <c r="K611" s="683"/>
      <c r="L611" s="683"/>
      <c r="M611" s="683"/>
      <c r="N611" s="676"/>
      <c r="O611" s="676"/>
      <c r="P611" s="676"/>
      <c r="Q611" s="676"/>
      <c r="R611" s="822"/>
      <c r="S611" s="822"/>
      <c r="T611" s="822"/>
      <c r="U611" s="822"/>
      <c r="V611" s="676"/>
      <c r="Z611" s="667"/>
    </row>
    <row r="612" spans="1:26" x14ac:dyDescent="0.2">
      <c r="A612" s="675"/>
      <c r="B612" s="675"/>
      <c r="C612" s="675"/>
      <c r="D612" s="675"/>
      <c r="E612" s="675"/>
      <c r="F612" s="681"/>
      <c r="G612" s="682"/>
      <c r="H612" s="683"/>
      <c r="I612" s="684"/>
      <c r="J612" s="683"/>
      <c r="K612" s="683"/>
      <c r="L612" s="683"/>
      <c r="M612" s="683"/>
      <c r="N612" s="676"/>
      <c r="O612" s="676"/>
      <c r="P612" s="676"/>
      <c r="Q612" s="676"/>
      <c r="R612" s="822"/>
      <c r="S612" s="822"/>
      <c r="T612" s="822"/>
      <c r="U612" s="822"/>
      <c r="V612" s="676"/>
      <c r="Z612" s="667"/>
    </row>
    <row r="613" spans="1:26" x14ac:dyDescent="0.2">
      <c r="A613" s="675"/>
      <c r="B613" s="675"/>
      <c r="C613" s="675"/>
      <c r="D613" s="675"/>
      <c r="E613" s="675"/>
      <c r="F613" s="681"/>
      <c r="G613" s="682"/>
      <c r="H613" s="683"/>
      <c r="I613" s="684"/>
      <c r="J613" s="683"/>
      <c r="K613" s="683"/>
      <c r="L613" s="683"/>
      <c r="M613" s="683"/>
      <c r="N613" s="676"/>
      <c r="O613" s="676"/>
      <c r="P613" s="676"/>
      <c r="Q613" s="676"/>
      <c r="R613" s="822"/>
      <c r="S613" s="822"/>
      <c r="T613" s="822"/>
      <c r="U613" s="822"/>
      <c r="V613" s="676"/>
      <c r="Z613" s="667"/>
    </row>
    <row r="614" spans="1:26" x14ac:dyDescent="0.2">
      <c r="A614" s="675"/>
      <c r="B614" s="675"/>
      <c r="C614" s="675"/>
      <c r="D614" s="675"/>
      <c r="E614" s="675"/>
      <c r="F614" s="681"/>
      <c r="G614" s="682"/>
      <c r="H614" s="683"/>
      <c r="I614" s="684"/>
      <c r="J614" s="683"/>
      <c r="K614" s="683"/>
      <c r="L614" s="683"/>
      <c r="M614" s="683"/>
      <c r="N614" s="676"/>
      <c r="O614" s="676"/>
      <c r="P614" s="676"/>
      <c r="Q614" s="676"/>
      <c r="R614" s="822"/>
      <c r="S614" s="822"/>
      <c r="T614" s="822"/>
      <c r="U614" s="822"/>
      <c r="V614" s="676"/>
      <c r="Z614" s="667"/>
    </row>
    <row r="615" spans="1:26" x14ac:dyDescent="0.2">
      <c r="A615" s="675"/>
      <c r="B615" s="675"/>
      <c r="C615" s="675"/>
      <c r="D615" s="675"/>
      <c r="E615" s="675"/>
      <c r="F615" s="681"/>
      <c r="G615" s="682"/>
      <c r="H615" s="683"/>
      <c r="I615" s="684"/>
      <c r="J615" s="683"/>
      <c r="K615" s="683"/>
      <c r="L615" s="683"/>
      <c r="M615" s="683"/>
      <c r="N615" s="676"/>
      <c r="O615" s="676"/>
      <c r="P615" s="676"/>
      <c r="Q615" s="676"/>
      <c r="R615" s="822"/>
      <c r="S615" s="822"/>
      <c r="T615" s="822"/>
      <c r="U615" s="822"/>
      <c r="V615" s="676"/>
      <c r="Z615" s="667"/>
    </row>
    <row r="616" spans="1:26" x14ac:dyDescent="0.2">
      <c r="A616" s="675"/>
      <c r="B616" s="675"/>
      <c r="C616" s="675"/>
      <c r="D616" s="675"/>
      <c r="E616" s="675"/>
      <c r="F616" s="681"/>
      <c r="G616" s="682"/>
      <c r="H616" s="683"/>
      <c r="I616" s="684"/>
      <c r="J616" s="683"/>
      <c r="K616" s="683"/>
      <c r="L616" s="683"/>
      <c r="M616" s="683"/>
      <c r="N616" s="676"/>
      <c r="O616" s="676"/>
      <c r="P616" s="676"/>
      <c r="Q616" s="676"/>
      <c r="R616" s="822"/>
      <c r="S616" s="822"/>
      <c r="T616" s="822"/>
      <c r="U616" s="822"/>
      <c r="V616" s="676"/>
      <c r="Z616" s="667"/>
    </row>
    <row r="617" spans="1:26" x14ac:dyDescent="0.2">
      <c r="A617" s="675"/>
      <c r="B617" s="675"/>
      <c r="C617" s="675"/>
      <c r="D617" s="675"/>
      <c r="E617" s="675"/>
      <c r="F617" s="681"/>
      <c r="G617" s="682"/>
      <c r="H617" s="683"/>
      <c r="I617" s="684"/>
      <c r="J617" s="683"/>
      <c r="K617" s="683"/>
      <c r="L617" s="683"/>
      <c r="M617" s="683"/>
      <c r="N617" s="676"/>
      <c r="O617" s="676"/>
      <c r="P617" s="676"/>
      <c r="Q617" s="676"/>
      <c r="R617" s="822"/>
      <c r="S617" s="822"/>
      <c r="T617" s="822"/>
      <c r="U617" s="822"/>
      <c r="V617" s="676"/>
      <c r="Z617" s="667"/>
    </row>
    <row r="618" spans="1:26" x14ac:dyDescent="0.2">
      <c r="A618" s="675"/>
      <c r="B618" s="675"/>
      <c r="C618" s="675"/>
      <c r="D618" s="675"/>
      <c r="E618" s="675"/>
      <c r="F618" s="681"/>
      <c r="G618" s="682"/>
      <c r="H618" s="683"/>
      <c r="I618" s="684"/>
      <c r="J618" s="683"/>
      <c r="K618" s="683"/>
      <c r="L618" s="683"/>
      <c r="M618" s="683"/>
      <c r="N618" s="676"/>
      <c r="O618" s="676"/>
      <c r="P618" s="676"/>
      <c r="Q618" s="676"/>
      <c r="R618" s="822"/>
      <c r="S618" s="822"/>
      <c r="T618" s="822"/>
      <c r="U618" s="822"/>
      <c r="V618" s="676"/>
      <c r="Z618" s="667"/>
    </row>
    <row r="619" spans="1:26" x14ac:dyDescent="0.2">
      <c r="A619" s="675"/>
      <c r="B619" s="675"/>
      <c r="C619" s="675"/>
      <c r="D619" s="675"/>
      <c r="E619" s="675"/>
      <c r="F619" s="681"/>
      <c r="G619" s="682"/>
      <c r="H619" s="683"/>
      <c r="I619" s="684"/>
      <c r="J619" s="683"/>
      <c r="K619" s="683"/>
      <c r="L619" s="683"/>
      <c r="M619" s="683"/>
      <c r="N619" s="676"/>
      <c r="O619" s="676"/>
      <c r="P619" s="676"/>
      <c r="Q619" s="676"/>
      <c r="R619" s="822"/>
      <c r="S619" s="822"/>
      <c r="T619" s="822"/>
      <c r="U619" s="822"/>
      <c r="V619" s="676"/>
      <c r="Z619" s="667"/>
    </row>
    <row r="620" spans="1:26" x14ac:dyDescent="0.2">
      <c r="A620" s="675"/>
      <c r="B620" s="675"/>
      <c r="C620" s="675"/>
      <c r="D620" s="675"/>
      <c r="E620" s="675"/>
      <c r="F620" s="681"/>
      <c r="G620" s="682"/>
      <c r="H620" s="683"/>
      <c r="I620" s="684"/>
      <c r="J620" s="683"/>
      <c r="K620" s="683"/>
      <c r="L620" s="683"/>
      <c r="M620" s="683"/>
      <c r="N620" s="676"/>
      <c r="O620" s="676"/>
      <c r="P620" s="676"/>
      <c r="Q620" s="676"/>
      <c r="R620" s="822"/>
      <c r="S620" s="822"/>
      <c r="T620" s="822"/>
      <c r="U620" s="822"/>
      <c r="V620" s="676"/>
      <c r="Z620" s="667"/>
    </row>
    <row r="621" spans="1:26" x14ac:dyDescent="0.2">
      <c r="A621" s="675"/>
      <c r="B621" s="675"/>
      <c r="C621" s="675"/>
      <c r="D621" s="675"/>
      <c r="E621" s="675"/>
      <c r="F621" s="681"/>
      <c r="G621" s="682"/>
      <c r="H621" s="683"/>
      <c r="I621" s="684"/>
      <c r="J621" s="683"/>
      <c r="K621" s="683"/>
      <c r="L621" s="683"/>
      <c r="M621" s="683"/>
      <c r="N621" s="676"/>
      <c r="O621" s="676"/>
      <c r="P621" s="676"/>
      <c r="Q621" s="676"/>
      <c r="R621" s="822"/>
      <c r="S621" s="822"/>
      <c r="T621" s="822"/>
      <c r="U621" s="822"/>
      <c r="V621" s="676"/>
      <c r="Z621" s="667"/>
    </row>
    <row r="622" spans="1:26" x14ac:dyDescent="0.2">
      <c r="A622" s="675"/>
      <c r="B622" s="675"/>
      <c r="C622" s="675"/>
      <c r="D622" s="675"/>
      <c r="E622" s="675"/>
      <c r="F622" s="681"/>
      <c r="G622" s="682"/>
      <c r="H622" s="683"/>
      <c r="I622" s="684"/>
      <c r="J622" s="683"/>
      <c r="K622" s="683"/>
      <c r="L622" s="683"/>
      <c r="M622" s="683"/>
      <c r="N622" s="676"/>
      <c r="O622" s="676"/>
      <c r="P622" s="676"/>
      <c r="Q622" s="676"/>
      <c r="R622" s="822"/>
      <c r="S622" s="822"/>
      <c r="T622" s="822"/>
      <c r="U622" s="822"/>
      <c r="V622" s="676"/>
      <c r="Z622" s="667"/>
    </row>
    <row r="623" spans="1:26" x14ac:dyDescent="0.2">
      <c r="A623" s="675"/>
      <c r="B623" s="675"/>
      <c r="C623" s="675"/>
      <c r="D623" s="675"/>
      <c r="E623" s="675"/>
      <c r="F623" s="681"/>
      <c r="G623" s="682"/>
      <c r="H623" s="683"/>
      <c r="I623" s="684"/>
      <c r="J623" s="683"/>
      <c r="K623" s="683"/>
      <c r="L623" s="683"/>
      <c r="M623" s="683"/>
      <c r="N623" s="676"/>
      <c r="O623" s="676"/>
      <c r="P623" s="676"/>
      <c r="Q623" s="676"/>
      <c r="R623" s="822"/>
      <c r="S623" s="822"/>
      <c r="T623" s="822"/>
      <c r="U623" s="822"/>
      <c r="V623" s="676"/>
      <c r="Z623" s="667"/>
    </row>
    <row r="624" spans="1:26" x14ac:dyDescent="0.2">
      <c r="A624" s="675"/>
      <c r="B624" s="675"/>
      <c r="C624" s="675"/>
      <c r="D624" s="675"/>
      <c r="E624" s="675"/>
      <c r="F624" s="681"/>
      <c r="G624" s="682"/>
      <c r="H624" s="683"/>
      <c r="I624" s="684"/>
      <c r="J624" s="683"/>
      <c r="K624" s="683"/>
      <c r="L624" s="683"/>
      <c r="M624" s="683"/>
      <c r="N624" s="676"/>
      <c r="O624" s="676"/>
      <c r="P624" s="676"/>
      <c r="Q624" s="676"/>
      <c r="R624" s="822"/>
      <c r="S624" s="822"/>
      <c r="T624" s="822"/>
      <c r="U624" s="822"/>
      <c r="V624" s="676"/>
      <c r="Z624" s="667"/>
    </row>
    <row r="625" spans="1:26" x14ac:dyDescent="0.2">
      <c r="A625" s="675"/>
      <c r="B625" s="675"/>
      <c r="C625" s="675"/>
      <c r="D625" s="675"/>
      <c r="E625" s="675"/>
      <c r="F625" s="681"/>
      <c r="G625" s="682"/>
      <c r="H625" s="683"/>
      <c r="I625" s="684"/>
      <c r="J625" s="683"/>
      <c r="K625" s="683"/>
      <c r="L625" s="683"/>
      <c r="M625" s="683"/>
      <c r="N625" s="676"/>
      <c r="O625" s="676"/>
      <c r="P625" s="676"/>
      <c r="Q625" s="676"/>
      <c r="R625" s="822"/>
      <c r="S625" s="822"/>
      <c r="T625" s="822"/>
      <c r="U625" s="822"/>
      <c r="V625" s="676"/>
      <c r="Z625" s="667"/>
    </row>
    <row r="626" spans="1:26" x14ac:dyDescent="0.2">
      <c r="A626" s="675"/>
      <c r="B626" s="675"/>
      <c r="C626" s="675"/>
      <c r="D626" s="675"/>
      <c r="E626" s="675"/>
      <c r="F626" s="681"/>
      <c r="G626" s="682"/>
      <c r="H626" s="683"/>
      <c r="I626" s="684"/>
      <c r="J626" s="683"/>
      <c r="K626" s="683"/>
      <c r="L626" s="683"/>
      <c r="M626" s="683"/>
      <c r="N626" s="676"/>
      <c r="O626" s="676"/>
      <c r="P626" s="676"/>
      <c r="Q626" s="676"/>
      <c r="R626" s="822"/>
      <c r="S626" s="822"/>
      <c r="T626" s="822"/>
      <c r="U626" s="822"/>
      <c r="V626" s="676"/>
      <c r="Z626" s="667"/>
    </row>
    <row r="627" spans="1:26" x14ac:dyDescent="0.2">
      <c r="A627" s="675"/>
      <c r="B627" s="675"/>
      <c r="C627" s="675"/>
      <c r="D627" s="675"/>
      <c r="E627" s="675"/>
      <c r="F627" s="681"/>
      <c r="G627" s="682"/>
      <c r="H627" s="683"/>
      <c r="I627" s="684"/>
      <c r="J627" s="683"/>
      <c r="K627" s="683"/>
      <c r="L627" s="683"/>
      <c r="M627" s="683"/>
      <c r="N627" s="676"/>
      <c r="O627" s="676"/>
      <c r="P627" s="676"/>
      <c r="Q627" s="676"/>
      <c r="R627" s="822"/>
      <c r="S627" s="822"/>
      <c r="T627" s="822"/>
      <c r="U627" s="822"/>
      <c r="V627" s="676"/>
      <c r="Z627" s="667"/>
    </row>
    <row r="628" spans="1:26" x14ac:dyDescent="0.2">
      <c r="A628" s="675"/>
      <c r="B628" s="675"/>
      <c r="C628" s="675"/>
      <c r="D628" s="675"/>
      <c r="E628" s="675"/>
      <c r="F628" s="681"/>
      <c r="G628" s="682"/>
      <c r="H628" s="683"/>
      <c r="I628" s="684"/>
      <c r="J628" s="683"/>
      <c r="K628" s="683"/>
      <c r="L628" s="683"/>
      <c r="M628" s="683"/>
      <c r="N628" s="676"/>
      <c r="O628" s="676"/>
      <c r="P628" s="676"/>
      <c r="Q628" s="676"/>
      <c r="R628" s="822"/>
      <c r="S628" s="822"/>
      <c r="T628" s="822"/>
      <c r="U628" s="822"/>
      <c r="V628" s="676"/>
      <c r="Z628" s="667"/>
    </row>
    <row r="629" spans="1:26" x14ac:dyDescent="0.2">
      <c r="A629" s="675"/>
      <c r="B629" s="675"/>
      <c r="C629" s="675"/>
      <c r="D629" s="675"/>
      <c r="E629" s="675"/>
      <c r="F629" s="681"/>
      <c r="G629" s="682"/>
      <c r="H629" s="683"/>
      <c r="I629" s="684"/>
      <c r="J629" s="683"/>
      <c r="K629" s="683"/>
      <c r="L629" s="683"/>
      <c r="M629" s="683"/>
      <c r="N629" s="676"/>
      <c r="O629" s="676"/>
      <c r="P629" s="676"/>
      <c r="Q629" s="676"/>
      <c r="R629" s="822"/>
      <c r="S629" s="822"/>
      <c r="T629" s="822"/>
      <c r="U629" s="822"/>
      <c r="V629" s="676"/>
      <c r="Z629" s="667"/>
    </row>
    <row r="630" spans="1:26" x14ac:dyDescent="0.2">
      <c r="A630" s="675"/>
      <c r="B630" s="675"/>
      <c r="C630" s="675"/>
      <c r="D630" s="675"/>
      <c r="E630" s="675"/>
      <c r="F630" s="681"/>
      <c r="G630" s="682"/>
      <c r="H630" s="683"/>
      <c r="I630" s="684"/>
      <c r="J630" s="683"/>
      <c r="K630" s="683"/>
      <c r="L630" s="683"/>
      <c r="M630" s="683"/>
      <c r="N630" s="676"/>
      <c r="O630" s="676"/>
      <c r="P630" s="676"/>
      <c r="Q630" s="676"/>
      <c r="R630" s="822"/>
      <c r="S630" s="822"/>
      <c r="T630" s="822"/>
      <c r="U630" s="822"/>
      <c r="V630" s="676"/>
      <c r="Z630" s="667"/>
    </row>
    <row r="631" spans="1:26" x14ac:dyDescent="0.2">
      <c r="A631" s="675"/>
      <c r="B631" s="675"/>
      <c r="C631" s="675"/>
      <c r="D631" s="675"/>
      <c r="E631" s="675"/>
      <c r="F631" s="681"/>
      <c r="G631" s="682"/>
      <c r="H631" s="683"/>
      <c r="I631" s="684"/>
      <c r="J631" s="683"/>
      <c r="K631" s="683"/>
      <c r="L631" s="683"/>
      <c r="M631" s="683"/>
      <c r="N631" s="676"/>
      <c r="O631" s="676"/>
      <c r="P631" s="676"/>
      <c r="Q631" s="676"/>
      <c r="R631" s="822"/>
      <c r="S631" s="822"/>
      <c r="T631" s="822"/>
      <c r="U631" s="822"/>
      <c r="V631" s="676"/>
      <c r="Z631" s="667"/>
    </row>
    <row r="632" spans="1:26" x14ac:dyDescent="0.2">
      <c r="A632" s="675"/>
      <c r="B632" s="675"/>
      <c r="C632" s="675"/>
      <c r="D632" s="675"/>
      <c r="E632" s="675"/>
      <c r="F632" s="681"/>
      <c r="G632" s="682"/>
      <c r="H632" s="683"/>
      <c r="I632" s="684"/>
      <c r="J632" s="683"/>
      <c r="K632" s="683"/>
      <c r="L632" s="683"/>
      <c r="M632" s="683"/>
      <c r="N632" s="676"/>
      <c r="O632" s="676"/>
      <c r="P632" s="676"/>
      <c r="Q632" s="676"/>
      <c r="R632" s="822"/>
      <c r="S632" s="822"/>
      <c r="T632" s="822"/>
      <c r="U632" s="822"/>
      <c r="V632" s="676"/>
      <c r="Z632" s="667"/>
    </row>
    <row r="633" spans="1:26" x14ac:dyDescent="0.2">
      <c r="A633" s="675"/>
      <c r="B633" s="675"/>
      <c r="C633" s="675"/>
      <c r="D633" s="675"/>
      <c r="E633" s="675"/>
      <c r="F633" s="681"/>
      <c r="G633" s="682"/>
      <c r="H633" s="683"/>
      <c r="I633" s="684"/>
      <c r="J633" s="683"/>
      <c r="K633" s="683"/>
      <c r="L633" s="683"/>
      <c r="M633" s="683"/>
      <c r="N633" s="676"/>
      <c r="O633" s="676"/>
      <c r="P633" s="676"/>
      <c r="Q633" s="676"/>
      <c r="R633" s="822"/>
      <c r="S633" s="822"/>
      <c r="T633" s="822"/>
      <c r="U633" s="822"/>
      <c r="V633" s="676"/>
      <c r="Z633" s="667"/>
    </row>
    <row r="634" spans="1:26" x14ac:dyDescent="0.2">
      <c r="A634" s="675"/>
      <c r="B634" s="675"/>
      <c r="C634" s="675"/>
      <c r="D634" s="675"/>
      <c r="E634" s="675"/>
      <c r="F634" s="681"/>
      <c r="G634" s="682"/>
      <c r="H634" s="683"/>
      <c r="I634" s="684"/>
      <c r="J634" s="683"/>
      <c r="K634" s="683"/>
      <c r="L634" s="683"/>
      <c r="M634" s="683"/>
      <c r="N634" s="676"/>
      <c r="O634" s="676"/>
      <c r="P634" s="676"/>
      <c r="Q634" s="676"/>
      <c r="R634" s="822"/>
      <c r="S634" s="822"/>
      <c r="T634" s="822"/>
      <c r="U634" s="822"/>
      <c r="V634" s="676"/>
      <c r="Z634" s="667"/>
    </row>
    <row r="635" spans="1:26" x14ac:dyDescent="0.2">
      <c r="A635" s="675"/>
      <c r="B635" s="675"/>
      <c r="C635" s="675"/>
      <c r="D635" s="675"/>
      <c r="E635" s="675"/>
      <c r="F635" s="681"/>
      <c r="G635" s="682"/>
      <c r="H635" s="683"/>
      <c r="I635" s="684"/>
      <c r="J635" s="683"/>
      <c r="K635" s="683"/>
      <c r="L635" s="683"/>
      <c r="M635" s="683"/>
      <c r="N635" s="676"/>
      <c r="O635" s="676"/>
      <c r="P635" s="676"/>
      <c r="Q635" s="676"/>
      <c r="R635" s="822"/>
      <c r="S635" s="822"/>
      <c r="T635" s="822"/>
      <c r="U635" s="822"/>
      <c r="V635" s="676"/>
      <c r="Z635" s="667"/>
    </row>
    <row r="636" spans="1:26" x14ac:dyDescent="0.2">
      <c r="A636" s="675"/>
      <c r="B636" s="675"/>
      <c r="C636" s="675"/>
      <c r="D636" s="675"/>
      <c r="E636" s="675"/>
      <c r="F636" s="681"/>
      <c r="G636" s="682"/>
      <c r="H636" s="683"/>
      <c r="I636" s="684"/>
      <c r="J636" s="683"/>
      <c r="K636" s="683"/>
      <c r="L636" s="683"/>
      <c r="M636" s="683"/>
      <c r="N636" s="676"/>
      <c r="O636" s="676"/>
      <c r="P636" s="676"/>
      <c r="Q636" s="676"/>
      <c r="R636" s="822"/>
      <c r="S636" s="822"/>
      <c r="T636" s="822"/>
      <c r="U636" s="822"/>
      <c r="V636" s="676"/>
      <c r="Z636" s="667"/>
    </row>
    <row r="637" spans="1:26" x14ac:dyDescent="0.2">
      <c r="A637" s="675"/>
      <c r="B637" s="675"/>
      <c r="C637" s="675"/>
      <c r="D637" s="675"/>
      <c r="E637" s="675"/>
      <c r="F637" s="681"/>
      <c r="G637" s="682"/>
      <c r="H637" s="683"/>
      <c r="I637" s="684"/>
      <c r="J637" s="683"/>
      <c r="K637" s="683"/>
      <c r="L637" s="683"/>
      <c r="M637" s="683"/>
      <c r="N637" s="676"/>
      <c r="O637" s="676"/>
      <c r="P637" s="676"/>
      <c r="Q637" s="676"/>
      <c r="R637" s="822"/>
      <c r="S637" s="822"/>
      <c r="T637" s="822"/>
      <c r="U637" s="822"/>
      <c r="V637" s="676"/>
      <c r="Z637" s="667"/>
    </row>
    <row r="638" spans="1:26" x14ac:dyDescent="0.2">
      <c r="A638" s="675"/>
      <c r="B638" s="675"/>
      <c r="C638" s="675"/>
      <c r="D638" s="675"/>
      <c r="E638" s="675"/>
      <c r="F638" s="681"/>
      <c r="G638" s="682"/>
      <c r="H638" s="683"/>
      <c r="I638" s="684"/>
      <c r="J638" s="683"/>
      <c r="K638" s="683"/>
      <c r="L638" s="683"/>
      <c r="M638" s="683"/>
      <c r="N638" s="676"/>
      <c r="O638" s="676"/>
      <c r="P638" s="676"/>
      <c r="Q638" s="676"/>
      <c r="R638" s="822"/>
      <c r="S638" s="822"/>
      <c r="T638" s="822"/>
      <c r="U638" s="822"/>
      <c r="V638" s="676"/>
      <c r="Z638" s="667"/>
    </row>
    <row r="639" spans="1:26" x14ac:dyDescent="0.2">
      <c r="A639" s="675"/>
      <c r="B639" s="675"/>
      <c r="C639" s="675"/>
      <c r="D639" s="675"/>
      <c r="E639" s="675"/>
      <c r="F639" s="681"/>
      <c r="G639" s="682"/>
      <c r="H639" s="683"/>
      <c r="I639" s="684"/>
      <c r="J639" s="683"/>
      <c r="K639" s="683"/>
      <c r="L639" s="683"/>
      <c r="M639" s="683"/>
      <c r="N639" s="676"/>
      <c r="O639" s="676"/>
      <c r="P639" s="676"/>
      <c r="Q639" s="676"/>
      <c r="R639" s="822"/>
      <c r="S639" s="822"/>
      <c r="T639" s="822"/>
      <c r="U639" s="822"/>
      <c r="V639" s="676"/>
      <c r="Z639" s="667"/>
    </row>
    <row r="640" spans="1:26" x14ac:dyDescent="0.2">
      <c r="A640" s="675"/>
      <c r="B640" s="675"/>
      <c r="C640" s="675"/>
      <c r="D640" s="675"/>
      <c r="E640" s="675"/>
      <c r="F640" s="681"/>
      <c r="G640" s="682"/>
      <c r="H640" s="683"/>
      <c r="I640" s="684"/>
      <c r="J640" s="683"/>
      <c r="K640" s="683"/>
      <c r="L640" s="683"/>
      <c r="M640" s="683"/>
      <c r="N640" s="676"/>
      <c r="O640" s="676"/>
      <c r="P640" s="676"/>
      <c r="Q640" s="676"/>
      <c r="R640" s="822"/>
      <c r="S640" s="822"/>
      <c r="T640" s="822"/>
      <c r="U640" s="822"/>
      <c r="V640" s="676"/>
      <c r="Z640" s="667"/>
    </row>
    <row r="641" spans="1:26" x14ac:dyDescent="0.2">
      <c r="A641" s="675"/>
      <c r="B641" s="675"/>
      <c r="C641" s="675"/>
      <c r="D641" s="675"/>
      <c r="E641" s="675"/>
      <c r="F641" s="681"/>
      <c r="G641" s="682"/>
      <c r="H641" s="683"/>
      <c r="I641" s="684"/>
      <c r="J641" s="683"/>
      <c r="K641" s="683"/>
      <c r="L641" s="683"/>
      <c r="M641" s="683"/>
      <c r="N641" s="676"/>
      <c r="O641" s="676"/>
      <c r="P641" s="676"/>
      <c r="Q641" s="676"/>
      <c r="R641" s="822"/>
      <c r="S641" s="822"/>
      <c r="T641" s="822"/>
      <c r="U641" s="822"/>
      <c r="V641" s="676"/>
      <c r="Z641" s="667"/>
    </row>
    <row r="642" spans="1:26" x14ac:dyDescent="0.2">
      <c r="A642" s="675"/>
      <c r="B642" s="675"/>
      <c r="C642" s="675"/>
      <c r="D642" s="675"/>
      <c r="E642" s="675"/>
      <c r="F642" s="681"/>
      <c r="G642" s="682"/>
      <c r="H642" s="683"/>
      <c r="I642" s="684"/>
      <c r="J642" s="683"/>
      <c r="K642" s="683"/>
      <c r="L642" s="683"/>
      <c r="M642" s="683"/>
      <c r="N642" s="676"/>
      <c r="O642" s="676"/>
      <c r="P642" s="676"/>
      <c r="Q642" s="676"/>
      <c r="R642" s="822"/>
      <c r="S642" s="822"/>
      <c r="T642" s="822"/>
      <c r="U642" s="822"/>
      <c r="V642" s="676"/>
      <c r="Z642" s="667"/>
    </row>
    <row r="643" spans="1:26" x14ac:dyDescent="0.2">
      <c r="A643" s="675"/>
      <c r="B643" s="675"/>
      <c r="C643" s="675"/>
      <c r="D643" s="675"/>
      <c r="E643" s="675"/>
      <c r="F643" s="681"/>
      <c r="G643" s="682"/>
      <c r="H643" s="683"/>
      <c r="I643" s="684"/>
      <c r="J643" s="683"/>
      <c r="K643" s="683"/>
      <c r="L643" s="683"/>
      <c r="M643" s="683"/>
      <c r="N643" s="676"/>
      <c r="O643" s="676"/>
      <c r="P643" s="676"/>
      <c r="Q643" s="676"/>
      <c r="R643" s="822"/>
      <c r="S643" s="822"/>
      <c r="T643" s="822"/>
      <c r="U643" s="822"/>
      <c r="V643" s="676"/>
      <c r="Z643" s="667"/>
    </row>
    <row r="644" spans="1:26" x14ac:dyDescent="0.2">
      <c r="A644" s="675"/>
      <c r="B644" s="675"/>
      <c r="C644" s="675"/>
      <c r="D644" s="675"/>
      <c r="E644" s="675"/>
      <c r="F644" s="681"/>
      <c r="G644" s="682"/>
      <c r="H644" s="683"/>
      <c r="I644" s="684"/>
      <c r="J644" s="683"/>
      <c r="K644" s="683"/>
      <c r="L644" s="683"/>
      <c r="M644" s="683"/>
      <c r="N644" s="676"/>
      <c r="O644" s="676"/>
      <c r="P644" s="676"/>
      <c r="Q644" s="676"/>
      <c r="R644" s="822"/>
      <c r="S644" s="822"/>
      <c r="T644" s="822"/>
      <c r="U644" s="822"/>
      <c r="V644" s="676"/>
      <c r="Z644" s="667"/>
    </row>
    <row r="645" spans="1:26" x14ac:dyDescent="0.2">
      <c r="A645" s="675"/>
      <c r="B645" s="675"/>
      <c r="C645" s="675"/>
      <c r="D645" s="675"/>
      <c r="E645" s="675"/>
      <c r="F645" s="681"/>
      <c r="G645" s="682"/>
      <c r="H645" s="683"/>
      <c r="I645" s="684"/>
      <c r="J645" s="683"/>
      <c r="K645" s="683"/>
      <c r="L645" s="683"/>
      <c r="M645" s="683"/>
      <c r="N645" s="676"/>
      <c r="O645" s="676"/>
      <c r="P645" s="676"/>
      <c r="Q645" s="676"/>
      <c r="R645" s="822"/>
      <c r="S645" s="822"/>
      <c r="T645" s="822"/>
      <c r="U645" s="822"/>
      <c r="V645" s="676"/>
      <c r="Z645" s="667"/>
    </row>
    <row r="646" spans="1:26" x14ac:dyDescent="0.2">
      <c r="A646" s="675"/>
      <c r="B646" s="675"/>
      <c r="C646" s="675"/>
      <c r="D646" s="675"/>
      <c r="E646" s="675"/>
      <c r="F646" s="681"/>
      <c r="G646" s="682"/>
      <c r="H646" s="683"/>
      <c r="I646" s="684"/>
      <c r="J646" s="683"/>
      <c r="K646" s="683"/>
      <c r="L646" s="683"/>
      <c r="M646" s="683"/>
      <c r="N646" s="676"/>
      <c r="O646" s="676"/>
      <c r="P646" s="676"/>
      <c r="Q646" s="676"/>
      <c r="R646" s="822"/>
      <c r="S646" s="822"/>
      <c r="T646" s="822"/>
      <c r="U646" s="822"/>
      <c r="V646" s="676"/>
      <c r="Z646" s="667"/>
    </row>
    <row r="647" spans="1:26" x14ac:dyDescent="0.2">
      <c r="A647" s="675"/>
      <c r="B647" s="675"/>
      <c r="C647" s="675"/>
      <c r="D647" s="675"/>
      <c r="E647" s="675"/>
      <c r="F647" s="681"/>
      <c r="G647" s="682"/>
      <c r="H647" s="683"/>
      <c r="I647" s="684"/>
      <c r="J647" s="683"/>
      <c r="K647" s="683"/>
      <c r="L647" s="683"/>
      <c r="M647" s="683"/>
      <c r="N647" s="676"/>
      <c r="O647" s="676"/>
      <c r="P647" s="676"/>
      <c r="Q647" s="676"/>
      <c r="R647" s="822"/>
      <c r="S647" s="822"/>
      <c r="T647" s="822"/>
      <c r="U647" s="822"/>
      <c r="V647" s="676"/>
      <c r="Z647" s="667"/>
    </row>
    <row r="648" spans="1:26" x14ac:dyDescent="0.2">
      <c r="A648" s="675"/>
      <c r="B648" s="675"/>
      <c r="C648" s="675"/>
      <c r="D648" s="675"/>
      <c r="E648" s="675"/>
      <c r="F648" s="681"/>
      <c r="G648" s="682"/>
      <c r="H648" s="683"/>
      <c r="I648" s="684"/>
      <c r="J648" s="683"/>
      <c r="K648" s="683"/>
      <c r="L648" s="683"/>
      <c r="M648" s="683"/>
      <c r="N648" s="676"/>
      <c r="O648" s="676"/>
      <c r="P648" s="676"/>
      <c r="Q648" s="676"/>
      <c r="R648" s="822"/>
      <c r="S648" s="822"/>
      <c r="T648" s="822"/>
      <c r="U648" s="822"/>
      <c r="V648" s="676"/>
      <c r="Z648" s="667"/>
    </row>
    <row r="649" spans="1:26" x14ac:dyDescent="0.2">
      <c r="A649" s="675"/>
      <c r="B649" s="675"/>
      <c r="C649" s="675"/>
      <c r="D649" s="675"/>
      <c r="E649" s="675"/>
      <c r="F649" s="681"/>
      <c r="G649" s="682"/>
      <c r="H649" s="683"/>
      <c r="I649" s="684"/>
      <c r="J649" s="683"/>
      <c r="K649" s="683"/>
      <c r="L649" s="683"/>
      <c r="M649" s="683"/>
      <c r="N649" s="676"/>
      <c r="O649" s="676"/>
      <c r="P649" s="676"/>
      <c r="Q649" s="676"/>
      <c r="R649" s="822"/>
      <c r="S649" s="822"/>
      <c r="T649" s="822"/>
      <c r="U649" s="822"/>
      <c r="V649" s="676"/>
      <c r="Z649" s="667"/>
    </row>
    <row r="650" spans="1:26" x14ac:dyDescent="0.2">
      <c r="A650" s="675"/>
      <c r="B650" s="675"/>
      <c r="C650" s="675"/>
      <c r="D650" s="675"/>
      <c r="E650" s="675"/>
      <c r="F650" s="681"/>
      <c r="G650" s="682"/>
      <c r="H650" s="683"/>
      <c r="I650" s="684"/>
      <c r="J650" s="683"/>
      <c r="K650" s="683"/>
      <c r="L650" s="683"/>
      <c r="M650" s="683"/>
      <c r="N650" s="676"/>
      <c r="O650" s="676"/>
      <c r="P650" s="676"/>
      <c r="Q650" s="676"/>
      <c r="R650" s="822"/>
      <c r="S650" s="822"/>
      <c r="T650" s="822"/>
      <c r="U650" s="822"/>
      <c r="V650" s="676"/>
      <c r="Z650" s="667"/>
    </row>
    <row r="651" spans="1:26" x14ac:dyDescent="0.2">
      <c r="A651" s="675"/>
      <c r="B651" s="675"/>
      <c r="C651" s="675"/>
      <c r="D651" s="675"/>
      <c r="E651" s="675"/>
      <c r="F651" s="681"/>
      <c r="G651" s="682"/>
      <c r="H651" s="683"/>
      <c r="I651" s="684"/>
      <c r="J651" s="683"/>
      <c r="K651" s="683"/>
      <c r="L651" s="683"/>
      <c r="M651" s="683"/>
      <c r="N651" s="676"/>
      <c r="O651" s="676"/>
      <c r="P651" s="676"/>
      <c r="Q651" s="676"/>
      <c r="R651" s="822"/>
      <c r="S651" s="822"/>
      <c r="T651" s="822"/>
      <c r="U651" s="822"/>
      <c r="V651" s="676"/>
      <c r="Z651" s="667"/>
    </row>
    <row r="652" spans="1:26" x14ac:dyDescent="0.2">
      <c r="A652" s="675"/>
      <c r="B652" s="675"/>
      <c r="C652" s="675"/>
      <c r="D652" s="675"/>
      <c r="E652" s="675"/>
      <c r="F652" s="681"/>
      <c r="G652" s="682"/>
      <c r="H652" s="683"/>
      <c r="I652" s="684"/>
      <c r="J652" s="683"/>
      <c r="K652" s="683"/>
      <c r="L652" s="683"/>
      <c r="M652" s="683"/>
      <c r="N652" s="676"/>
      <c r="O652" s="676"/>
      <c r="P652" s="676"/>
      <c r="Q652" s="676"/>
      <c r="R652" s="822"/>
      <c r="S652" s="822"/>
      <c r="T652" s="822"/>
      <c r="U652" s="822"/>
      <c r="V652" s="676"/>
      <c r="Z652" s="667"/>
    </row>
    <row r="653" spans="1:26" x14ac:dyDescent="0.2">
      <c r="A653" s="675"/>
      <c r="B653" s="675"/>
      <c r="C653" s="675"/>
      <c r="D653" s="675"/>
      <c r="E653" s="675"/>
      <c r="F653" s="681"/>
      <c r="G653" s="682"/>
      <c r="H653" s="683"/>
      <c r="I653" s="684"/>
      <c r="J653" s="683"/>
      <c r="K653" s="683"/>
      <c r="L653" s="683"/>
      <c r="M653" s="683"/>
      <c r="N653" s="676"/>
      <c r="O653" s="676"/>
      <c r="P653" s="676"/>
      <c r="Q653" s="676"/>
      <c r="R653" s="822"/>
      <c r="S653" s="822"/>
      <c r="T653" s="822"/>
      <c r="U653" s="822"/>
      <c r="V653" s="676"/>
      <c r="Z653" s="667"/>
    </row>
    <row r="654" spans="1:26" x14ac:dyDescent="0.2">
      <c r="A654" s="675"/>
      <c r="B654" s="675"/>
      <c r="C654" s="675"/>
      <c r="D654" s="675"/>
      <c r="E654" s="675"/>
      <c r="F654" s="681"/>
      <c r="G654" s="682"/>
      <c r="H654" s="683"/>
      <c r="I654" s="684"/>
      <c r="J654" s="683"/>
      <c r="K654" s="683"/>
      <c r="L654" s="683"/>
      <c r="M654" s="683"/>
      <c r="N654" s="676"/>
      <c r="O654" s="676"/>
      <c r="P654" s="676"/>
      <c r="Q654" s="676"/>
      <c r="R654" s="822"/>
      <c r="S654" s="822"/>
      <c r="T654" s="822"/>
      <c r="U654" s="822"/>
      <c r="V654" s="676"/>
      <c r="Z654" s="667"/>
    </row>
    <row r="655" spans="1:26" x14ac:dyDescent="0.2">
      <c r="A655" s="675"/>
      <c r="B655" s="675"/>
      <c r="C655" s="675"/>
      <c r="D655" s="675"/>
      <c r="E655" s="675"/>
      <c r="F655" s="681"/>
      <c r="G655" s="682"/>
      <c r="H655" s="683"/>
      <c r="I655" s="684"/>
      <c r="J655" s="683"/>
      <c r="K655" s="683"/>
      <c r="L655" s="683"/>
      <c r="M655" s="683"/>
      <c r="N655" s="676"/>
      <c r="O655" s="676"/>
      <c r="P655" s="676"/>
      <c r="Q655" s="676"/>
      <c r="R655" s="822"/>
      <c r="S655" s="822"/>
      <c r="T655" s="822"/>
      <c r="U655" s="822"/>
      <c r="V655" s="676"/>
      <c r="Z655" s="667"/>
    </row>
    <row r="656" spans="1:26" x14ac:dyDescent="0.2">
      <c r="A656" s="675"/>
      <c r="B656" s="675"/>
      <c r="C656" s="675"/>
      <c r="D656" s="675"/>
      <c r="E656" s="675"/>
      <c r="F656" s="681"/>
      <c r="G656" s="682"/>
      <c r="H656" s="683"/>
      <c r="I656" s="684"/>
      <c r="J656" s="683"/>
      <c r="K656" s="683"/>
      <c r="L656" s="683"/>
      <c r="M656" s="683"/>
      <c r="N656" s="676"/>
      <c r="O656" s="676"/>
      <c r="P656" s="676"/>
      <c r="Q656" s="676"/>
      <c r="R656" s="822"/>
      <c r="S656" s="822"/>
      <c r="T656" s="822"/>
      <c r="U656" s="822"/>
      <c r="V656" s="676"/>
      <c r="Z656" s="667"/>
    </row>
    <row r="657" spans="1:26" x14ac:dyDescent="0.2">
      <c r="A657" s="675"/>
      <c r="B657" s="675"/>
      <c r="C657" s="675"/>
      <c r="D657" s="675"/>
      <c r="E657" s="675"/>
      <c r="F657" s="681"/>
      <c r="G657" s="682"/>
      <c r="H657" s="683"/>
      <c r="I657" s="684"/>
      <c r="J657" s="683"/>
      <c r="K657" s="683"/>
      <c r="L657" s="683"/>
      <c r="M657" s="683"/>
      <c r="N657" s="676"/>
      <c r="O657" s="676"/>
      <c r="P657" s="676"/>
      <c r="Q657" s="676"/>
      <c r="R657" s="822"/>
      <c r="S657" s="822"/>
      <c r="T657" s="822"/>
      <c r="U657" s="822"/>
      <c r="V657" s="676"/>
      <c r="Z657" s="667"/>
    </row>
    <row r="658" spans="1:26" x14ac:dyDescent="0.2">
      <c r="A658" s="675"/>
      <c r="B658" s="675"/>
      <c r="C658" s="675"/>
      <c r="D658" s="675"/>
      <c r="E658" s="675"/>
      <c r="F658" s="681"/>
      <c r="G658" s="682"/>
      <c r="H658" s="683"/>
      <c r="I658" s="684"/>
      <c r="J658" s="683"/>
      <c r="K658" s="683"/>
      <c r="L658" s="683"/>
      <c r="M658" s="683"/>
      <c r="N658" s="676"/>
      <c r="O658" s="676"/>
      <c r="P658" s="676"/>
      <c r="Q658" s="676"/>
      <c r="R658" s="822"/>
      <c r="S658" s="822"/>
      <c r="T658" s="822"/>
      <c r="U658" s="822"/>
      <c r="V658" s="676"/>
      <c r="Z658" s="667"/>
    </row>
    <row r="659" spans="1:26" x14ac:dyDescent="0.2">
      <c r="A659" s="675"/>
      <c r="B659" s="675"/>
      <c r="C659" s="675"/>
      <c r="D659" s="675"/>
      <c r="E659" s="675"/>
      <c r="F659" s="681"/>
      <c r="G659" s="682"/>
      <c r="H659" s="683"/>
      <c r="I659" s="684"/>
      <c r="J659" s="683"/>
      <c r="K659" s="683"/>
      <c r="L659" s="683"/>
      <c r="M659" s="683"/>
      <c r="N659" s="676"/>
      <c r="O659" s="676"/>
      <c r="P659" s="676"/>
      <c r="Q659" s="676"/>
      <c r="R659" s="822"/>
      <c r="S659" s="822"/>
      <c r="T659" s="822"/>
      <c r="U659" s="822"/>
      <c r="V659" s="676"/>
      <c r="Z659" s="667"/>
    </row>
    <row r="660" spans="1:26" x14ac:dyDescent="0.2">
      <c r="A660" s="675"/>
      <c r="B660" s="675"/>
      <c r="C660" s="675"/>
      <c r="D660" s="675"/>
      <c r="E660" s="675"/>
      <c r="F660" s="681"/>
      <c r="G660" s="682"/>
      <c r="H660" s="683"/>
      <c r="I660" s="684"/>
      <c r="J660" s="683"/>
      <c r="K660" s="683"/>
      <c r="L660" s="683"/>
      <c r="M660" s="683"/>
      <c r="N660" s="676"/>
      <c r="O660" s="676"/>
      <c r="P660" s="676"/>
      <c r="Q660" s="676"/>
      <c r="R660" s="822"/>
      <c r="S660" s="822"/>
      <c r="T660" s="822"/>
      <c r="U660" s="822"/>
      <c r="V660" s="676"/>
      <c r="Z660" s="667"/>
    </row>
    <row r="661" spans="1:26" x14ac:dyDescent="0.2">
      <c r="A661" s="675"/>
      <c r="B661" s="675"/>
      <c r="C661" s="675"/>
      <c r="D661" s="675"/>
      <c r="E661" s="675"/>
      <c r="F661" s="681"/>
      <c r="G661" s="682"/>
      <c r="H661" s="683"/>
      <c r="I661" s="684"/>
      <c r="J661" s="683"/>
      <c r="K661" s="683"/>
      <c r="L661" s="683"/>
      <c r="M661" s="683"/>
      <c r="N661" s="676"/>
      <c r="O661" s="676"/>
      <c r="P661" s="676"/>
      <c r="Q661" s="676"/>
      <c r="R661" s="822"/>
      <c r="S661" s="822"/>
      <c r="T661" s="822"/>
      <c r="U661" s="822"/>
      <c r="V661" s="676"/>
      <c r="Z661" s="667"/>
    </row>
    <row r="662" spans="1:26" x14ac:dyDescent="0.2">
      <c r="A662" s="675"/>
      <c r="B662" s="675"/>
      <c r="C662" s="675"/>
      <c r="D662" s="675"/>
      <c r="E662" s="675"/>
      <c r="F662" s="681"/>
      <c r="G662" s="682"/>
      <c r="H662" s="683"/>
      <c r="I662" s="684"/>
      <c r="J662" s="683"/>
      <c r="K662" s="683"/>
      <c r="L662" s="683"/>
      <c r="M662" s="683"/>
      <c r="N662" s="676"/>
      <c r="O662" s="676"/>
      <c r="P662" s="676"/>
      <c r="Q662" s="676"/>
      <c r="R662" s="822"/>
      <c r="S662" s="822"/>
      <c r="T662" s="822"/>
      <c r="U662" s="822"/>
      <c r="V662" s="676"/>
      <c r="Z662" s="667"/>
    </row>
    <row r="663" spans="1:26" x14ac:dyDescent="0.2">
      <c r="A663" s="675"/>
      <c r="B663" s="675"/>
      <c r="C663" s="675"/>
      <c r="D663" s="675"/>
      <c r="E663" s="675"/>
      <c r="F663" s="681"/>
      <c r="G663" s="682"/>
      <c r="H663" s="683"/>
      <c r="I663" s="684"/>
      <c r="J663" s="683"/>
      <c r="K663" s="683"/>
      <c r="L663" s="683"/>
      <c r="M663" s="683"/>
      <c r="N663" s="676"/>
      <c r="O663" s="676"/>
      <c r="P663" s="676"/>
      <c r="Q663" s="676"/>
      <c r="R663" s="822"/>
      <c r="S663" s="822"/>
      <c r="T663" s="822"/>
      <c r="U663" s="822"/>
      <c r="V663" s="676"/>
      <c r="Z663" s="667"/>
    </row>
    <row r="664" spans="1:26" x14ac:dyDescent="0.2">
      <c r="A664" s="675"/>
      <c r="B664" s="675"/>
      <c r="C664" s="675"/>
      <c r="D664" s="675"/>
      <c r="E664" s="675"/>
      <c r="F664" s="681"/>
      <c r="G664" s="682"/>
      <c r="H664" s="683"/>
      <c r="I664" s="684"/>
      <c r="J664" s="683"/>
      <c r="K664" s="683"/>
      <c r="L664" s="683"/>
      <c r="M664" s="683"/>
      <c r="N664" s="676"/>
      <c r="O664" s="676"/>
      <c r="P664" s="676"/>
      <c r="Q664" s="676"/>
      <c r="R664" s="822"/>
      <c r="S664" s="822"/>
      <c r="T664" s="822"/>
      <c r="U664" s="822"/>
      <c r="V664" s="676"/>
      <c r="Z664" s="667"/>
    </row>
    <row r="665" spans="1:26" x14ac:dyDescent="0.2">
      <c r="A665" s="675"/>
      <c r="B665" s="675"/>
      <c r="C665" s="675"/>
      <c r="D665" s="675"/>
      <c r="E665" s="675"/>
      <c r="F665" s="681"/>
      <c r="G665" s="682"/>
      <c r="H665" s="683"/>
      <c r="I665" s="684"/>
      <c r="J665" s="683"/>
      <c r="K665" s="683"/>
      <c r="L665" s="683"/>
      <c r="M665" s="683"/>
      <c r="N665" s="676"/>
      <c r="O665" s="676"/>
      <c r="P665" s="676"/>
      <c r="Q665" s="676"/>
      <c r="R665" s="822"/>
      <c r="S665" s="822"/>
      <c r="T665" s="822"/>
      <c r="U665" s="822"/>
      <c r="V665" s="676"/>
      <c r="Z665" s="667"/>
    </row>
    <row r="666" spans="1:26" x14ac:dyDescent="0.2">
      <c r="A666" s="675"/>
      <c r="B666" s="675"/>
      <c r="C666" s="675"/>
      <c r="D666" s="675"/>
      <c r="E666" s="675"/>
      <c r="F666" s="681"/>
      <c r="G666" s="682"/>
      <c r="H666" s="683"/>
      <c r="I666" s="684"/>
      <c r="J666" s="683"/>
      <c r="K666" s="683"/>
      <c r="L666" s="683"/>
      <c r="M666" s="683"/>
      <c r="N666" s="676"/>
      <c r="O666" s="676"/>
      <c r="P666" s="676"/>
      <c r="Q666" s="676"/>
      <c r="R666" s="822"/>
      <c r="S666" s="822"/>
      <c r="T666" s="822"/>
      <c r="U666" s="822"/>
      <c r="V666" s="676"/>
      <c r="Z666" s="667"/>
    </row>
    <row r="667" spans="1:26" x14ac:dyDescent="0.2">
      <c r="A667" s="675"/>
      <c r="B667" s="675"/>
      <c r="C667" s="675"/>
      <c r="D667" s="675"/>
      <c r="E667" s="675"/>
      <c r="F667" s="681"/>
      <c r="G667" s="682"/>
      <c r="H667" s="683"/>
      <c r="I667" s="684"/>
      <c r="J667" s="683"/>
      <c r="K667" s="683"/>
      <c r="L667" s="683"/>
      <c r="M667" s="683"/>
      <c r="N667" s="676"/>
      <c r="O667" s="676"/>
      <c r="P667" s="676"/>
      <c r="Q667" s="676"/>
      <c r="R667" s="822"/>
      <c r="S667" s="822"/>
      <c r="T667" s="822"/>
      <c r="U667" s="822"/>
      <c r="V667" s="676"/>
      <c r="Z667" s="667"/>
    </row>
    <row r="668" spans="1:26" x14ac:dyDescent="0.2">
      <c r="A668" s="675"/>
      <c r="B668" s="675"/>
      <c r="C668" s="675"/>
      <c r="D668" s="675"/>
      <c r="E668" s="675"/>
      <c r="F668" s="681"/>
      <c r="G668" s="682"/>
      <c r="H668" s="683"/>
      <c r="I668" s="684"/>
      <c r="J668" s="683"/>
      <c r="K668" s="683"/>
      <c r="L668" s="683"/>
      <c r="M668" s="683"/>
      <c r="N668" s="676"/>
      <c r="O668" s="676"/>
      <c r="P668" s="676"/>
      <c r="Q668" s="676"/>
      <c r="R668" s="822"/>
      <c r="S668" s="822"/>
      <c r="T668" s="822"/>
      <c r="U668" s="822"/>
      <c r="V668" s="676"/>
      <c r="Z668" s="667"/>
    </row>
    <row r="669" spans="1:26" x14ac:dyDescent="0.2">
      <c r="A669" s="675"/>
      <c r="B669" s="675"/>
      <c r="C669" s="675"/>
      <c r="D669" s="675"/>
      <c r="E669" s="675"/>
      <c r="F669" s="681"/>
      <c r="G669" s="682"/>
      <c r="H669" s="683"/>
      <c r="I669" s="684"/>
      <c r="J669" s="683"/>
      <c r="K669" s="683"/>
      <c r="L669" s="683"/>
      <c r="M669" s="683"/>
      <c r="N669" s="676"/>
      <c r="O669" s="676"/>
      <c r="P669" s="676"/>
      <c r="Q669" s="676"/>
      <c r="R669" s="822"/>
      <c r="S669" s="822"/>
      <c r="T669" s="822"/>
      <c r="U669" s="822"/>
      <c r="V669" s="676"/>
      <c r="Z669" s="667"/>
    </row>
    <row r="670" spans="1:26" x14ac:dyDescent="0.2">
      <c r="A670" s="675"/>
      <c r="B670" s="675"/>
      <c r="C670" s="675"/>
      <c r="D670" s="675"/>
      <c r="E670" s="675"/>
      <c r="F670" s="681"/>
      <c r="G670" s="682"/>
      <c r="H670" s="683"/>
      <c r="I670" s="684"/>
      <c r="J670" s="683"/>
      <c r="K670" s="683"/>
      <c r="L670" s="683"/>
      <c r="M670" s="683"/>
      <c r="N670" s="676"/>
      <c r="O670" s="676"/>
      <c r="P670" s="676"/>
      <c r="Q670" s="676"/>
      <c r="R670" s="822"/>
      <c r="S670" s="822"/>
      <c r="T670" s="822"/>
      <c r="U670" s="822"/>
      <c r="V670" s="676"/>
      <c r="Z670" s="667"/>
    </row>
    <row r="671" spans="1:26" x14ac:dyDescent="0.2">
      <c r="A671" s="675"/>
      <c r="B671" s="675"/>
      <c r="C671" s="675"/>
      <c r="D671" s="675"/>
      <c r="E671" s="675"/>
      <c r="F671" s="681"/>
      <c r="G671" s="682"/>
      <c r="H671" s="683"/>
      <c r="I671" s="684"/>
      <c r="J671" s="683"/>
      <c r="K671" s="683"/>
      <c r="L671" s="683"/>
      <c r="M671" s="683"/>
      <c r="N671" s="676"/>
      <c r="O671" s="676"/>
      <c r="P671" s="676"/>
      <c r="Q671" s="676"/>
      <c r="R671" s="822"/>
      <c r="S671" s="822"/>
      <c r="T671" s="822"/>
      <c r="U671" s="822"/>
      <c r="V671" s="676"/>
      <c r="Z671" s="667"/>
    </row>
    <row r="672" spans="1:26" x14ac:dyDescent="0.2">
      <c r="A672" s="675"/>
      <c r="B672" s="675"/>
      <c r="C672" s="675"/>
      <c r="D672" s="675"/>
      <c r="E672" s="675"/>
      <c r="F672" s="681"/>
      <c r="G672" s="682"/>
      <c r="H672" s="683"/>
      <c r="I672" s="684"/>
      <c r="J672" s="683"/>
      <c r="K672" s="683"/>
      <c r="L672" s="683"/>
      <c r="M672" s="683"/>
      <c r="N672" s="676"/>
      <c r="O672" s="676"/>
      <c r="P672" s="676"/>
      <c r="Q672" s="676"/>
      <c r="R672" s="822"/>
      <c r="S672" s="822"/>
      <c r="T672" s="822"/>
      <c r="U672" s="822"/>
      <c r="V672" s="676"/>
      <c r="Z672" s="667"/>
    </row>
    <row r="673" spans="1:26" x14ac:dyDescent="0.2">
      <c r="A673" s="675"/>
      <c r="B673" s="675"/>
      <c r="C673" s="675"/>
      <c r="D673" s="675"/>
      <c r="E673" s="675"/>
      <c r="F673" s="681"/>
      <c r="G673" s="682"/>
      <c r="H673" s="683"/>
      <c r="I673" s="684"/>
      <c r="J673" s="683"/>
      <c r="K673" s="683"/>
      <c r="L673" s="683"/>
      <c r="M673" s="683"/>
      <c r="N673" s="676"/>
      <c r="O673" s="676"/>
      <c r="P673" s="676"/>
      <c r="Q673" s="676"/>
      <c r="R673" s="822"/>
      <c r="S673" s="822"/>
      <c r="T673" s="822"/>
      <c r="U673" s="822"/>
      <c r="V673" s="676"/>
      <c r="Z673" s="667"/>
    </row>
    <row r="674" spans="1:26" x14ac:dyDescent="0.2">
      <c r="A674" s="675"/>
      <c r="B674" s="675"/>
      <c r="C674" s="675"/>
      <c r="D674" s="675"/>
      <c r="E674" s="675"/>
      <c r="F674" s="681"/>
      <c r="G674" s="682"/>
      <c r="H674" s="683"/>
      <c r="I674" s="684"/>
      <c r="J674" s="683"/>
      <c r="K674" s="683"/>
      <c r="L674" s="683"/>
      <c r="M674" s="683"/>
      <c r="N674" s="676"/>
      <c r="O674" s="676"/>
      <c r="P674" s="676"/>
      <c r="Q674" s="676"/>
      <c r="R674" s="822"/>
      <c r="S674" s="822"/>
      <c r="T674" s="822"/>
      <c r="U674" s="822"/>
      <c r="V674" s="676"/>
      <c r="Z674" s="667"/>
    </row>
    <row r="675" spans="1:26" x14ac:dyDescent="0.2">
      <c r="A675" s="675"/>
      <c r="B675" s="675"/>
      <c r="C675" s="675"/>
      <c r="D675" s="675"/>
      <c r="E675" s="675"/>
      <c r="F675" s="681"/>
      <c r="G675" s="682"/>
      <c r="H675" s="683"/>
      <c r="I675" s="684"/>
      <c r="J675" s="683"/>
      <c r="K675" s="683"/>
      <c r="L675" s="683"/>
      <c r="M675" s="683"/>
      <c r="N675" s="676"/>
      <c r="O675" s="676"/>
      <c r="P675" s="676"/>
      <c r="Q675" s="676"/>
      <c r="R675" s="822"/>
      <c r="S675" s="822"/>
      <c r="T675" s="822"/>
      <c r="U675" s="822"/>
      <c r="V675" s="676"/>
      <c r="Z675" s="667"/>
    </row>
    <row r="676" spans="1:26" x14ac:dyDescent="0.2">
      <c r="A676" s="675"/>
      <c r="B676" s="675"/>
      <c r="C676" s="675"/>
      <c r="D676" s="675"/>
      <c r="E676" s="675"/>
      <c r="F676" s="681"/>
      <c r="G676" s="682"/>
      <c r="H676" s="683"/>
      <c r="I676" s="684"/>
      <c r="J676" s="683"/>
      <c r="K676" s="683"/>
      <c r="L676" s="683"/>
      <c r="M676" s="683"/>
      <c r="N676" s="676"/>
      <c r="O676" s="676"/>
      <c r="P676" s="676"/>
      <c r="Q676" s="676"/>
      <c r="R676" s="822"/>
      <c r="S676" s="822"/>
      <c r="T676" s="822"/>
      <c r="U676" s="822"/>
      <c r="V676" s="676"/>
      <c r="Z676" s="667"/>
    </row>
    <row r="677" spans="1:26" x14ac:dyDescent="0.2">
      <c r="A677" s="675"/>
      <c r="B677" s="675"/>
      <c r="C677" s="675"/>
      <c r="D677" s="675"/>
      <c r="E677" s="675"/>
      <c r="F677" s="681"/>
      <c r="G677" s="682"/>
      <c r="H677" s="683"/>
      <c r="I677" s="684"/>
      <c r="J677" s="683"/>
      <c r="K677" s="683"/>
      <c r="L677" s="683"/>
      <c r="M677" s="683"/>
      <c r="N677" s="676"/>
      <c r="O677" s="676"/>
      <c r="P677" s="676"/>
      <c r="Q677" s="676"/>
      <c r="R677" s="822"/>
      <c r="S677" s="822"/>
      <c r="T677" s="822"/>
      <c r="U677" s="822"/>
      <c r="V677" s="676"/>
      <c r="Z677" s="667"/>
    </row>
    <row r="678" spans="1:26" x14ac:dyDescent="0.2">
      <c r="A678" s="675"/>
      <c r="B678" s="675"/>
      <c r="C678" s="675"/>
      <c r="D678" s="675"/>
      <c r="E678" s="675"/>
      <c r="F678" s="681"/>
      <c r="G678" s="682"/>
      <c r="H678" s="683"/>
      <c r="I678" s="684"/>
      <c r="J678" s="683"/>
      <c r="K678" s="683"/>
      <c r="L678" s="683"/>
      <c r="M678" s="683"/>
      <c r="N678" s="676"/>
      <c r="O678" s="676"/>
      <c r="P678" s="676"/>
      <c r="Q678" s="676"/>
      <c r="R678" s="822"/>
      <c r="S678" s="822"/>
      <c r="T678" s="822"/>
      <c r="U678" s="822"/>
      <c r="V678" s="676"/>
      <c r="Z678" s="667"/>
    </row>
    <row r="679" spans="1:26" x14ac:dyDescent="0.2">
      <c r="A679" s="675"/>
      <c r="B679" s="675"/>
      <c r="C679" s="675"/>
      <c r="D679" s="675"/>
      <c r="E679" s="675"/>
      <c r="F679" s="681"/>
      <c r="G679" s="682"/>
      <c r="H679" s="683"/>
      <c r="I679" s="684"/>
      <c r="J679" s="683"/>
      <c r="K679" s="683"/>
      <c r="L679" s="683"/>
      <c r="M679" s="683"/>
      <c r="N679" s="676"/>
      <c r="O679" s="676"/>
      <c r="P679" s="676"/>
      <c r="Q679" s="676"/>
      <c r="R679" s="822"/>
      <c r="S679" s="822"/>
      <c r="T679" s="822"/>
      <c r="U679" s="822"/>
      <c r="V679" s="676"/>
      <c r="Z679" s="667"/>
    </row>
    <row r="680" spans="1:26" x14ac:dyDescent="0.2">
      <c r="A680" s="675"/>
      <c r="B680" s="675"/>
      <c r="C680" s="675"/>
      <c r="D680" s="675"/>
      <c r="E680" s="675"/>
      <c r="F680" s="681"/>
      <c r="G680" s="682"/>
      <c r="H680" s="683"/>
      <c r="I680" s="684"/>
      <c r="J680" s="683"/>
      <c r="K680" s="683"/>
      <c r="L680" s="683"/>
      <c r="M680" s="683"/>
      <c r="N680" s="676"/>
      <c r="O680" s="676"/>
      <c r="P680" s="676"/>
      <c r="Q680" s="676"/>
      <c r="R680" s="822"/>
      <c r="S680" s="822"/>
      <c r="T680" s="822"/>
      <c r="U680" s="822"/>
      <c r="V680" s="676"/>
      <c r="Z680" s="667"/>
    </row>
    <row r="681" spans="1:26" x14ac:dyDescent="0.2">
      <c r="A681" s="675"/>
      <c r="B681" s="675"/>
      <c r="C681" s="675"/>
      <c r="D681" s="675"/>
      <c r="E681" s="675"/>
      <c r="F681" s="681"/>
      <c r="G681" s="682"/>
      <c r="H681" s="683"/>
      <c r="I681" s="684"/>
      <c r="J681" s="683"/>
      <c r="K681" s="683"/>
      <c r="L681" s="683"/>
      <c r="M681" s="683"/>
      <c r="N681" s="676"/>
      <c r="O681" s="676"/>
      <c r="P681" s="676"/>
      <c r="Q681" s="676"/>
      <c r="R681" s="822"/>
      <c r="S681" s="822"/>
      <c r="T681" s="822"/>
      <c r="U681" s="822"/>
      <c r="V681" s="676"/>
      <c r="Z681" s="667"/>
    </row>
    <row r="682" spans="1:26" x14ac:dyDescent="0.2">
      <c r="A682" s="675"/>
      <c r="B682" s="675"/>
      <c r="C682" s="675"/>
      <c r="D682" s="675"/>
      <c r="E682" s="675"/>
      <c r="F682" s="681"/>
      <c r="G682" s="682"/>
      <c r="H682" s="683"/>
      <c r="I682" s="684"/>
      <c r="J682" s="683"/>
      <c r="K682" s="683"/>
      <c r="L682" s="683"/>
      <c r="M682" s="683"/>
      <c r="N682" s="676"/>
      <c r="O682" s="676"/>
      <c r="P682" s="676"/>
      <c r="Q682" s="676"/>
      <c r="R682" s="822"/>
      <c r="S682" s="822"/>
      <c r="T682" s="822"/>
      <c r="U682" s="822"/>
      <c r="V682" s="676"/>
      <c r="Z682" s="667"/>
    </row>
    <row r="683" spans="1:26" x14ac:dyDescent="0.2">
      <c r="A683" s="675"/>
      <c r="B683" s="675"/>
      <c r="C683" s="675"/>
      <c r="D683" s="675"/>
      <c r="E683" s="675"/>
      <c r="F683" s="681"/>
      <c r="G683" s="682"/>
      <c r="H683" s="683"/>
      <c r="I683" s="684"/>
      <c r="J683" s="683"/>
      <c r="K683" s="683"/>
      <c r="L683" s="683"/>
      <c r="M683" s="683"/>
      <c r="N683" s="676"/>
      <c r="O683" s="676"/>
      <c r="P683" s="676"/>
      <c r="Q683" s="676"/>
      <c r="R683" s="822"/>
      <c r="S683" s="822"/>
      <c r="T683" s="822"/>
      <c r="U683" s="822"/>
      <c r="V683" s="676"/>
      <c r="Z683" s="667"/>
    </row>
    <row r="684" spans="1:26" x14ac:dyDescent="0.2">
      <c r="A684" s="675"/>
      <c r="B684" s="675"/>
      <c r="C684" s="675"/>
      <c r="D684" s="675"/>
      <c r="E684" s="675"/>
      <c r="F684" s="681"/>
      <c r="G684" s="682"/>
      <c r="H684" s="683"/>
      <c r="I684" s="684"/>
      <c r="J684" s="683"/>
      <c r="K684" s="683"/>
      <c r="L684" s="683"/>
      <c r="M684" s="683"/>
      <c r="N684" s="676"/>
      <c r="O684" s="676"/>
      <c r="P684" s="676"/>
      <c r="Q684" s="676"/>
      <c r="R684" s="822"/>
      <c r="S684" s="822"/>
      <c r="T684" s="822"/>
      <c r="U684" s="822"/>
      <c r="V684" s="676"/>
      <c r="Z684" s="667"/>
    </row>
    <row r="685" spans="1:26" x14ac:dyDescent="0.2">
      <c r="A685" s="675"/>
      <c r="B685" s="675"/>
      <c r="C685" s="675"/>
      <c r="D685" s="675"/>
      <c r="E685" s="675"/>
      <c r="F685" s="681"/>
      <c r="G685" s="682"/>
      <c r="H685" s="683"/>
      <c r="I685" s="684"/>
      <c r="J685" s="683"/>
      <c r="K685" s="683"/>
      <c r="L685" s="683"/>
      <c r="M685" s="683"/>
      <c r="N685" s="676"/>
      <c r="O685" s="676"/>
      <c r="P685" s="676"/>
      <c r="Q685" s="676"/>
      <c r="R685" s="822"/>
      <c r="S685" s="822"/>
      <c r="T685" s="822"/>
      <c r="U685" s="822"/>
      <c r="V685" s="676"/>
      <c r="Z685" s="667"/>
    </row>
    <row r="686" spans="1:26" x14ac:dyDescent="0.2">
      <c r="A686" s="675"/>
      <c r="B686" s="675"/>
      <c r="C686" s="675"/>
      <c r="D686" s="675"/>
      <c r="E686" s="675"/>
      <c r="F686" s="681"/>
      <c r="G686" s="682"/>
      <c r="H686" s="683"/>
      <c r="I686" s="684"/>
      <c r="J686" s="683"/>
      <c r="K686" s="683"/>
      <c r="L686" s="683"/>
      <c r="M686" s="683"/>
      <c r="N686" s="676"/>
      <c r="O686" s="676"/>
      <c r="P686" s="676"/>
      <c r="Q686" s="676"/>
      <c r="R686" s="822"/>
      <c r="S686" s="822"/>
      <c r="T686" s="822"/>
      <c r="U686" s="822"/>
      <c r="V686" s="676"/>
      <c r="Z686" s="667"/>
    </row>
    <row r="687" spans="1:26" x14ac:dyDescent="0.2">
      <c r="A687" s="675"/>
      <c r="B687" s="675"/>
      <c r="C687" s="675"/>
      <c r="D687" s="675"/>
      <c r="E687" s="675"/>
      <c r="F687" s="681"/>
      <c r="G687" s="682"/>
      <c r="H687" s="683"/>
      <c r="I687" s="684"/>
      <c r="J687" s="683"/>
      <c r="K687" s="683"/>
      <c r="L687" s="683"/>
      <c r="M687" s="683"/>
      <c r="N687" s="676"/>
      <c r="O687" s="676"/>
      <c r="P687" s="676"/>
      <c r="Q687" s="676"/>
      <c r="R687" s="822"/>
      <c r="S687" s="822"/>
      <c r="T687" s="822"/>
      <c r="U687" s="822"/>
      <c r="V687" s="676"/>
      <c r="Z687" s="667"/>
    </row>
    <row r="688" spans="1:26" x14ac:dyDescent="0.2">
      <c r="A688" s="675"/>
      <c r="B688" s="675"/>
      <c r="C688" s="675"/>
      <c r="D688" s="675"/>
      <c r="E688" s="675"/>
      <c r="F688" s="681"/>
      <c r="G688" s="682"/>
      <c r="H688" s="683"/>
      <c r="I688" s="684"/>
      <c r="J688" s="683"/>
      <c r="K688" s="683"/>
      <c r="L688" s="683"/>
      <c r="M688" s="683"/>
      <c r="N688" s="676"/>
      <c r="O688" s="676"/>
      <c r="P688" s="676"/>
      <c r="Q688" s="676"/>
      <c r="R688" s="822"/>
      <c r="S688" s="822"/>
      <c r="T688" s="822"/>
      <c r="U688" s="822"/>
      <c r="V688" s="676"/>
      <c r="Z688" s="667"/>
    </row>
    <row r="689" spans="1:26" x14ac:dyDescent="0.2">
      <c r="A689" s="675"/>
      <c r="B689" s="675"/>
      <c r="C689" s="675"/>
      <c r="D689" s="675"/>
      <c r="E689" s="675"/>
      <c r="F689" s="681"/>
      <c r="G689" s="682"/>
      <c r="H689" s="683"/>
      <c r="I689" s="684"/>
      <c r="J689" s="683"/>
      <c r="K689" s="683"/>
      <c r="L689" s="683"/>
      <c r="M689" s="683"/>
      <c r="N689" s="676"/>
      <c r="O689" s="676"/>
      <c r="P689" s="676"/>
      <c r="Q689" s="676"/>
      <c r="R689" s="822"/>
      <c r="S689" s="822"/>
      <c r="T689" s="822"/>
      <c r="U689" s="822"/>
      <c r="V689" s="676"/>
      <c r="Z689" s="667"/>
    </row>
    <row r="690" spans="1:26" x14ac:dyDescent="0.2">
      <c r="A690" s="675"/>
      <c r="B690" s="675"/>
      <c r="C690" s="675"/>
      <c r="D690" s="675"/>
      <c r="E690" s="675"/>
      <c r="F690" s="681"/>
      <c r="G690" s="682"/>
      <c r="H690" s="683"/>
      <c r="I690" s="684"/>
      <c r="J690" s="683"/>
      <c r="K690" s="683"/>
      <c r="L690" s="683"/>
      <c r="M690" s="683"/>
      <c r="N690" s="676"/>
      <c r="O690" s="676"/>
      <c r="P690" s="676"/>
      <c r="Q690" s="676"/>
      <c r="R690" s="822"/>
      <c r="S690" s="822"/>
      <c r="T690" s="822"/>
      <c r="U690" s="822"/>
      <c r="V690" s="676"/>
      <c r="Z690" s="667"/>
    </row>
    <row r="691" spans="1:26" x14ac:dyDescent="0.2">
      <c r="A691" s="675"/>
      <c r="B691" s="675"/>
      <c r="C691" s="675"/>
      <c r="D691" s="675"/>
      <c r="E691" s="675"/>
      <c r="F691" s="681"/>
      <c r="G691" s="682"/>
      <c r="H691" s="683"/>
      <c r="I691" s="684"/>
      <c r="J691" s="683"/>
      <c r="K691" s="683"/>
      <c r="L691" s="683"/>
      <c r="M691" s="683"/>
      <c r="N691" s="676"/>
      <c r="O691" s="676"/>
      <c r="P691" s="676"/>
      <c r="Q691" s="676"/>
      <c r="R691" s="822"/>
      <c r="S691" s="822"/>
      <c r="T691" s="822"/>
      <c r="U691" s="822"/>
      <c r="V691" s="676"/>
      <c r="Z691" s="667"/>
    </row>
    <row r="692" spans="1:26" x14ac:dyDescent="0.2">
      <c r="A692" s="675"/>
      <c r="B692" s="675"/>
      <c r="C692" s="675"/>
      <c r="D692" s="675"/>
      <c r="E692" s="675"/>
      <c r="F692" s="681"/>
      <c r="G692" s="682"/>
      <c r="H692" s="683"/>
      <c r="I692" s="684"/>
      <c r="J692" s="683"/>
      <c r="K692" s="683"/>
      <c r="L692" s="683"/>
      <c r="M692" s="683"/>
      <c r="N692" s="676"/>
      <c r="O692" s="676"/>
      <c r="P692" s="676"/>
      <c r="Q692" s="676"/>
      <c r="R692" s="822"/>
      <c r="S692" s="822"/>
      <c r="T692" s="822"/>
      <c r="U692" s="822"/>
      <c r="V692" s="676"/>
      <c r="Z692" s="667"/>
    </row>
    <row r="693" spans="1:26" x14ac:dyDescent="0.2">
      <c r="A693" s="675"/>
      <c r="B693" s="675"/>
      <c r="C693" s="675"/>
      <c r="D693" s="675"/>
      <c r="E693" s="675"/>
      <c r="F693" s="681"/>
      <c r="G693" s="682"/>
      <c r="H693" s="683"/>
      <c r="I693" s="684"/>
      <c r="J693" s="683"/>
      <c r="K693" s="683"/>
      <c r="L693" s="683"/>
      <c r="M693" s="683"/>
      <c r="N693" s="676"/>
      <c r="O693" s="676"/>
      <c r="P693" s="676"/>
      <c r="Q693" s="676"/>
      <c r="R693" s="822"/>
      <c r="S693" s="822"/>
      <c r="T693" s="822"/>
      <c r="U693" s="822"/>
      <c r="V693" s="676"/>
      <c r="Z693" s="667"/>
    </row>
    <row r="694" spans="1:26" x14ac:dyDescent="0.2">
      <c r="A694" s="675"/>
      <c r="B694" s="675"/>
      <c r="C694" s="675"/>
      <c r="D694" s="675"/>
      <c r="E694" s="675"/>
      <c r="F694" s="681"/>
      <c r="G694" s="682"/>
      <c r="H694" s="683"/>
      <c r="I694" s="684"/>
      <c r="J694" s="683"/>
      <c r="K694" s="683"/>
      <c r="L694" s="683"/>
      <c r="M694" s="683"/>
      <c r="N694" s="676"/>
      <c r="O694" s="676"/>
      <c r="P694" s="676"/>
      <c r="Q694" s="676"/>
      <c r="R694" s="822"/>
      <c r="S694" s="822"/>
      <c r="T694" s="822"/>
      <c r="U694" s="822"/>
      <c r="V694" s="676"/>
      <c r="Z694" s="667"/>
    </row>
    <row r="695" spans="1:26" x14ac:dyDescent="0.2">
      <c r="A695" s="675"/>
      <c r="B695" s="675"/>
      <c r="C695" s="675"/>
      <c r="D695" s="675"/>
      <c r="E695" s="675"/>
      <c r="F695" s="681"/>
      <c r="G695" s="682"/>
      <c r="H695" s="683"/>
      <c r="I695" s="684"/>
      <c r="J695" s="683"/>
      <c r="K695" s="683"/>
      <c r="L695" s="683"/>
      <c r="M695" s="683"/>
      <c r="N695" s="676"/>
      <c r="O695" s="676"/>
      <c r="P695" s="676"/>
      <c r="Q695" s="676"/>
      <c r="R695" s="822"/>
      <c r="S695" s="822"/>
      <c r="T695" s="822"/>
      <c r="U695" s="822"/>
      <c r="V695" s="676"/>
      <c r="Z695" s="667"/>
    </row>
    <row r="696" spans="1:26" x14ac:dyDescent="0.2">
      <c r="A696" s="675"/>
      <c r="B696" s="675"/>
      <c r="C696" s="675"/>
      <c r="D696" s="675"/>
      <c r="E696" s="675"/>
      <c r="F696" s="681"/>
      <c r="G696" s="682"/>
      <c r="H696" s="683"/>
      <c r="I696" s="684"/>
      <c r="J696" s="683"/>
      <c r="K696" s="683"/>
      <c r="L696" s="683"/>
      <c r="M696" s="683"/>
      <c r="N696" s="676"/>
      <c r="O696" s="676"/>
      <c r="P696" s="676"/>
      <c r="Q696" s="676"/>
      <c r="R696" s="822"/>
      <c r="S696" s="822"/>
      <c r="T696" s="822"/>
      <c r="U696" s="822"/>
      <c r="V696" s="676"/>
      <c r="Z696" s="667"/>
    </row>
    <row r="697" spans="1:26" x14ac:dyDescent="0.2">
      <c r="A697" s="675"/>
      <c r="B697" s="675"/>
      <c r="C697" s="675"/>
      <c r="D697" s="675"/>
      <c r="E697" s="675"/>
      <c r="F697" s="681"/>
      <c r="G697" s="682"/>
      <c r="H697" s="683"/>
      <c r="I697" s="684"/>
      <c r="J697" s="683"/>
      <c r="K697" s="683"/>
      <c r="L697" s="683"/>
      <c r="M697" s="683"/>
      <c r="N697" s="676"/>
      <c r="O697" s="676"/>
      <c r="P697" s="676"/>
      <c r="Q697" s="676"/>
      <c r="R697" s="822"/>
      <c r="S697" s="822"/>
      <c r="T697" s="822"/>
      <c r="U697" s="822"/>
      <c r="V697" s="676"/>
      <c r="Z697" s="667"/>
    </row>
    <row r="698" spans="1:26" x14ac:dyDescent="0.2">
      <c r="A698" s="675"/>
      <c r="B698" s="675"/>
      <c r="C698" s="675"/>
      <c r="D698" s="675"/>
      <c r="E698" s="675"/>
      <c r="F698" s="681"/>
      <c r="G698" s="682"/>
      <c r="H698" s="683"/>
      <c r="I698" s="684"/>
      <c r="J698" s="683"/>
      <c r="K698" s="683"/>
      <c r="L698" s="683"/>
      <c r="M698" s="683"/>
      <c r="N698" s="676"/>
      <c r="O698" s="676"/>
      <c r="P698" s="676"/>
      <c r="Q698" s="676"/>
      <c r="R698" s="822"/>
      <c r="S698" s="822"/>
      <c r="T698" s="822"/>
      <c r="U698" s="822"/>
      <c r="V698" s="676"/>
      <c r="Z698" s="667"/>
    </row>
    <row r="699" spans="1:26" x14ac:dyDescent="0.2">
      <c r="A699" s="675"/>
      <c r="B699" s="675"/>
      <c r="C699" s="675"/>
      <c r="D699" s="675"/>
      <c r="E699" s="675"/>
      <c r="F699" s="681"/>
      <c r="G699" s="682"/>
      <c r="H699" s="683"/>
      <c r="I699" s="684"/>
      <c r="J699" s="683"/>
      <c r="K699" s="683"/>
      <c r="L699" s="683"/>
      <c r="M699" s="683"/>
      <c r="N699" s="676"/>
      <c r="O699" s="676"/>
      <c r="P699" s="676"/>
      <c r="Q699" s="676"/>
      <c r="R699" s="822"/>
      <c r="S699" s="822"/>
      <c r="T699" s="822"/>
      <c r="U699" s="822"/>
      <c r="V699" s="676"/>
      <c r="Z699" s="667"/>
    </row>
    <row r="700" spans="1:26" x14ac:dyDescent="0.2">
      <c r="A700" s="675"/>
      <c r="B700" s="675"/>
      <c r="C700" s="675"/>
      <c r="D700" s="675"/>
      <c r="E700" s="675"/>
      <c r="F700" s="681"/>
      <c r="G700" s="682"/>
      <c r="H700" s="683"/>
      <c r="I700" s="684"/>
      <c r="J700" s="683"/>
      <c r="K700" s="683"/>
      <c r="L700" s="683"/>
      <c r="M700" s="683"/>
      <c r="N700" s="676"/>
      <c r="O700" s="676"/>
      <c r="P700" s="676"/>
      <c r="Q700" s="676"/>
      <c r="R700" s="822"/>
      <c r="S700" s="822"/>
      <c r="T700" s="822"/>
      <c r="U700" s="822"/>
      <c r="V700" s="676"/>
      <c r="Z700" s="667"/>
    </row>
    <row r="701" spans="1:26" x14ac:dyDescent="0.2">
      <c r="A701" s="675"/>
      <c r="B701" s="675"/>
      <c r="C701" s="675"/>
      <c r="D701" s="675"/>
      <c r="E701" s="675"/>
      <c r="F701" s="681"/>
      <c r="G701" s="682"/>
      <c r="H701" s="683"/>
      <c r="I701" s="684"/>
      <c r="J701" s="683"/>
      <c r="K701" s="683"/>
      <c r="L701" s="683"/>
      <c r="M701" s="683"/>
      <c r="N701" s="676"/>
      <c r="O701" s="676"/>
      <c r="P701" s="676"/>
      <c r="Q701" s="676"/>
      <c r="R701" s="822"/>
      <c r="S701" s="822"/>
      <c r="T701" s="822"/>
      <c r="U701" s="822"/>
      <c r="V701" s="676"/>
      <c r="Z701" s="667"/>
    </row>
    <row r="702" spans="1:26" x14ac:dyDescent="0.2">
      <c r="A702" s="675"/>
      <c r="B702" s="675"/>
      <c r="C702" s="675"/>
      <c r="D702" s="675"/>
      <c r="E702" s="675"/>
      <c r="F702" s="681"/>
      <c r="G702" s="682"/>
      <c r="H702" s="683"/>
      <c r="I702" s="684"/>
      <c r="J702" s="683"/>
      <c r="K702" s="683"/>
      <c r="L702" s="683"/>
      <c r="M702" s="683"/>
      <c r="N702" s="676"/>
      <c r="O702" s="676"/>
      <c r="P702" s="676"/>
      <c r="Q702" s="676"/>
      <c r="R702" s="822"/>
      <c r="S702" s="822"/>
      <c r="T702" s="822"/>
      <c r="U702" s="822"/>
      <c r="V702" s="676"/>
      <c r="Z702" s="667"/>
    </row>
    <row r="703" spans="1:26" x14ac:dyDescent="0.2">
      <c r="A703" s="675"/>
      <c r="B703" s="675"/>
      <c r="C703" s="675"/>
      <c r="D703" s="675"/>
      <c r="E703" s="675"/>
      <c r="F703" s="681"/>
      <c r="G703" s="682"/>
      <c r="H703" s="683"/>
      <c r="I703" s="684"/>
      <c r="J703" s="683"/>
      <c r="K703" s="683"/>
      <c r="L703" s="683"/>
      <c r="M703" s="683"/>
      <c r="N703" s="676"/>
      <c r="O703" s="676"/>
      <c r="P703" s="676"/>
      <c r="Q703" s="676"/>
      <c r="R703" s="822"/>
      <c r="S703" s="822"/>
      <c r="T703" s="822"/>
      <c r="U703" s="822"/>
      <c r="V703" s="676"/>
      <c r="Z703" s="667"/>
    </row>
    <row r="704" spans="1:26" x14ac:dyDescent="0.2">
      <c r="A704" s="675"/>
      <c r="B704" s="675"/>
      <c r="C704" s="675"/>
      <c r="D704" s="675"/>
      <c r="E704" s="675"/>
      <c r="F704" s="681"/>
      <c r="G704" s="682"/>
      <c r="H704" s="683"/>
      <c r="I704" s="684"/>
      <c r="J704" s="683"/>
      <c r="K704" s="683"/>
      <c r="L704" s="683"/>
      <c r="M704" s="683"/>
      <c r="N704" s="676"/>
      <c r="O704" s="676"/>
      <c r="P704" s="676"/>
      <c r="Q704" s="676"/>
      <c r="R704" s="822"/>
      <c r="S704" s="822"/>
      <c r="T704" s="822"/>
      <c r="U704" s="822"/>
      <c r="V704" s="676"/>
      <c r="Z704" s="667"/>
    </row>
    <row r="705" spans="1:26" x14ac:dyDescent="0.2">
      <c r="A705" s="675"/>
      <c r="B705" s="675"/>
      <c r="C705" s="675"/>
      <c r="D705" s="675"/>
      <c r="E705" s="675"/>
      <c r="F705" s="681"/>
      <c r="G705" s="682"/>
      <c r="H705" s="683"/>
      <c r="I705" s="684"/>
      <c r="J705" s="683"/>
      <c r="K705" s="683"/>
      <c r="L705" s="683"/>
      <c r="M705" s="683"/>
      <c r="N705" s="676"/>
      <c r="O705" s="676"/>
      <c r="P705" s="676"/>
      <c r="Q705" s="676"/>
      <c r="R705" s="822"/>
      <c r="S705" s="822"/>
      <c r="T705" s="822"/>
      <c r="U705" s="822"/>
      <c r="V705" s="676"/>
      <c r="Z705" s="667"/>
    </row>
    <row r="706" spans="1:26" x14ac:dyDescent="0.2">
      <c r="A706" s="675"/>
      <c r="B706" s="675"/>
      <c r="C706" s="675"/>
      <c r="D706" s="675"/>
      <c r="E706" s="675"/>
      <c r="F706" s="681"/>
      <c r="G706" s="682"/>
      <c r="H706" s="683"/>
      <c r="I706" s="684"/>
      <c r="J706" s="683"/>
      <c r="K706" s="683"/>
      <c r="L706" s="683"/>
      <c r="M706" s="683"/>
      <c r="N706" s="676"/>
      <c r="O706" s="676"/>
      <c r="P706" s="676"/>
      <c r="Q706" s="676"/>
      <c r="R706" s="822"/>
      <c r="S706" s="822"/>
      <c r="T706" s="822"/>
      <c r="U706" s="822"/>
      <c r="V706" s="676"/>
      <c r="Z706" s="667"/>
    </row>
    <row r="707" spans="1:26" x14ac:dyDescent="0.2">
      <c r="A707" s="675"/>
      <c r="B707" s="675"/>
      <c r="C707" s="675"/>
      <c r="D707" s="675"/>
      <c r="E707" s="675"/>
      <c r="F707" s="681"/>
      <c r="G707" s="682"/>
      <c r="H707" s="683"/>
      <c r="I707" s="684"/>
      <c r="J707" s="683"/>
      <c r="K707" s="683"/>
      <c r="L707" s="683"/>
      <c r="M707" s="683"/>
      <c r="N707" s="676"/>
      <c r="O707" s="676"/>
      <c r="P707" s="676"/>
      <c r="Q707" s="676"/>
      <c r="R707" s="822"/>
      <c r="S707" s="822"/>
      <c r="T707" s="822"/>
      <c r="U707" s="822"/>
      <c r="V707" s="676"/>
      <c r="Z707" s="667"/>
    </row>
    <row r="708" spans="1:26" x14ac:dyDescent="0.2">
      <c r="A708" s="675"/>
      <c r="B708" s="675"/>
      <c r="C708" s="675"/>
      <c r="D708" s="675"/>
      <c r="E708" s="675"/>
      <c r="F708" s="681"/>
      <c r="G708" s="682"/>
      <c r="H708" s="683"/>
      <c r="I708" s="684"/>
      <c r="J708" s="683"/>
      <c r="K708" s="683"/>
      <c r="L708" s="683"/>
      <c r="M708" s="683"/>
      <c r="N708" s="676"/>
      <c r="O708" s="676"/>
      <c r="P708" s="676"/>
      <c r="Q708" s="676"/>
      <c r="R708" s="822"/>
      <c r="S708" s="822"/>
      <c r="T708" s="822"/>
      <c r="U708" s="822"/>
      <c r="V708" s="676"/>
      <c r="Z708" s="667"/>
    </row>
    <row r="709" spans="1:26" x14ac:dyDescent="0.2">
      <c r="A709" s="675"/>
      <c r="B709" s="675"/>
      <c r="C709" s="675"/>
      <c r="D709" s="675"/>
      <c r="E709" s="675"/>
      <c r="F709" s="681"/>
      <c r="G709" s="682"/>
      <c r="H709" s="683"/>
      <c r="I709" s="684"/>
      <c r="J709" s="683"/>
      <c r="K709" s="683"/>
      <c r="L709" s="683"/>
      <c r="M709" s="683"/>
      <c r="N709" s="676"/>
      <c r="O709" s="676"/>
      <c r="P709" s="676"/>
      <c r="Q709" s="676"/>
      <c r="R709" s="822"/>
      <c r="S709" s="822"/>
      <c r="T709" s="822"/>
      <c r="U709" s="822"/>
      <c r="V709" s="676"/>
      <c r="Z709" s="667"/>
    </row>
    <row r="710" spans="1:26" x14ac:dyDescent="0.2">
      <c r="A710" s="675"/>
      <c r="B710" s="675"/>
      <c r="C710" s="675"/>
      <c r="D710" s="675"/>
      <c r="E710" s="675"/>
      <c r="F710" s="681"/>
      <c r="G710" s="682"/>
      <c r="H710" s="683"/>
      <c r="I710" s="684"/>
      <c r="J710" s="683"/>
      <c r="K710" s="683"/>
      <c r="L710" s="683"/>
      <c r="M710" s="683"/>
      <c r="N710" s="676"/>
      <c r="O710" s="676"/>
      <c r="P710" s="676"/>
      <c r="Q710" s="676"/>
      <c r="R710" s="822"/>
      <c r="S710" s="822"/>
      <c r="T710" s="822"/>
      <c r="U710" s="822"/>
      <c r="V710" s="676"/>
      <c r="Z710" s="667"/>
    </row>
    <row r="711" spans="1:26" x14ac:dyDescent="0.2">
      <c r="A711" s="675"/>
      <c r="B711" s="675"/>
      <c r="C711" s="675"/>
      <c r="D711" s="675"/>
      <c r="E711" s="675"/>
      <c r="F711" s="681"/>
      <c r="G711" s="682"/>
      <c r="H711" s="683"/>
      <c r="I711" s="684"/>
      <c r="J711" s="683"/>
      <c r="K711" s="683"/>
      <c r="L711" s="683"/>
      <c r="M711" s="683"/>
      <c r="N711" s="676"/>
      <c r="O711" s="676"/>
      <c r="P711" s="676"/>
      <c r="Q711" s="676"/>
      <c r="R711" s="822"/>
      <c r="S711" s="822"/>
      <c r="T711" s="822"/>
      <c r="U711" s="822"/>
      <c r="V711" s="676"/>
      <c r="Z711" s="667"/>
    </row>
    <row r="712" spans="1:26" x14ac:dyDescent="0.2">
      <c r="A712" s="675"/>
      <c r="B712" s="675"/>
      <c r="C712" s="675"/>
      <c r="D712" s="675"/>
      <c r="E712" s="675"/>
      <c r="F712" s="681"/>
      <c r="G712" s="682"/>
      <c r="H712" s="683"/>
      <c r="I712" s="684"/>
      <c r="J712" s="683"/>
      <c r="K712" s="683"/>
      <c r="L712" s="683"/>
      <c r="M712" s="683"/>
      <c r="N712" s="676"/>
      <c r="O712" s="676"/>
      <c r="P712" s="676"/>
      <c r="Q712" s="676"/>
      <c r="R712" s="822"/>
      <c r="S712" s="822"/>
      <c r="T712" s="822"/>
      <c r="U712" s="822"/>
      <c r="V712" s="676"/>
      <c r="Z712" s="667"/>
    </row>
    <row r="713" spans="1:26" x14ac:dyDescent="0.2">
      <c r="A713" s="675"/>
      <c r="B713" s="675"/>
      <c r="C713" s="675"/>
      <c r="D713" s="675"/>
      <c r="E713" s="675"/>
      <c r="F713" s="681"/>
      <c r="G713" s="682"/>
      <c r="H713" s="683"/>
      <c r="I713" s="684"/>
      <c r="J713" s="683"/>
      <c r="K713" s="683"/>
      <c r="L713" s="683"/>
      <c r="M713" s="683"/>
      <c r="N713" s="676"/>
      <c r="O713" s="676"/>
      <c r="P713" s="676"/>
      <c r="Q713" s="676"/>
      <c r="R713" s="822"/>
      <c r="S713" s="822"/>
      <c r="T713" s="822"/>
      <c r="U713" s="822"/>
      <c r="V713" s="676"/>
      <c r="Z713" s="667"/>
    </row>
    <row r="714" spans="1:26" x14ac:dyDescent="0.2">
      <c r="A714" s="675"/>
      <c r="B714" s="675"/>
      <c r="C714" s="675"/>
      <c r="D714" s="675"/>
      <c r="E714" s="675"/>
      <c r="F714" s="681"/>
      <c r="G714" s="682"/>
      <c r="H714" s="683"/>
      <c r="I714" s="684"/>
      <c r="J714" s="683"/>
      <c r="K714" s="683"/>
      <c r="L714" s="683"/>
      <c r="M714" s="683"/>
      <c r="N714" s="676"/>
      <c r="O714" s="676"/>
      <c r="P714" s="676"/>
      <c r="Q714" s="676"/>
      <c r="R714" s="822"/>
      <c r="S714" s="822"/>
      <c r="T714" s="822"/>
      <c r="U714" s="822"/>
      <c r="V714" s="676"/>
      <c r="Z714" s="667"/>
    </row>
    <row r="715" spans="1:26" x14ac:dyDescent="0.2">
      <c r="A715" s="675"/>
      <c r="B715" s="675"/>
      <c r="C715" s="675"/>
      <c r="D715" s="675"/>
      <c r="E715" s="675"/>
      <c r="F715" s="681"/>
      <c r="G715" s="682"/>
      <c r="H715" s="683"/>
      <c r="I715" s="684"/>
      <c r="J715" s="683"/>
      <c r="K715" s="683"/>
      <c r="L715" s="683"/>
      <c r="M715" s="683"/>
      <c r="N715" s="676"/>
      <c r="O715" s="676"/>
      <c r="P715" s="676"/>
      <c r="Q715" s="676"/>
      <c r="R715" s="822"/>
      <c r="S715" s="822"/>
      <c r="T715" s="822"/>
      <c r="U715" s="822"/>
      <c r="V715" s="676"/>
      <c r="Z715" s="667"/>
    </row>
    <row r="716" spans="1:26" x14ac:dyDescent="0.2">
      <c r="A716" s="675"/>
      <c r="B716" s="675"/>
      <c r="C716" s="675"/>
      <c r="D716" s="675"/>
      <c r="E716" s="675"/>
      <c r="F716" s="681"/>
      <c r="G716" s="682"/>
      <c r="H716" s="683"/>
      <c r="I716" s="684"/>
      <c r="J716" s="683"/>
      <c r="K716" s="683"/>
      <c r="L716" s="683"/>
      <c r="M716" s="683"/>
      <c r="N716" s="676"/>
      <c r="O716" s="676"/>
      <c r="P716" s="676"/>
      <c r="Q716" s="676"/>
      <c r="R716" s="822"/>
      <c r="S716" s="822"/>
      <c r="T716" s="822"/>
      <c r="U716" s="822"/>
      <c r="V716" s="676"/>
      <c r="Z716" s="667"/>
    </row>
    <row r="717" spans="1:26" x14ac:dyDescent="0.2">
      <c r="A717" s="675"/>
      <c r="B717" s="675"/>
      <c r="C717" s="675"/>
      <c r="D717" s="675"/>
      <c r="E717" s="675"/>
      <c r="F717" s="681"/>
      <c r="G717" s="682"/>
      <c r="H717" s="683"/>
      <c r="I717" s="684"/>
      <c r="J717" s="683"/>
      <c r="K717" s="683"/>
      <c r="L717" s="683"/>
      <c r="M717" s="683"/>
      <c r="N717" s="676"/>
      <c r="O717" s="676"/>
      <c r="P717" s="676"/>
      <c r="Q717" s="676"/>
      <c r="R717" s="822"/>
      <c r="S717" s="822"/>
      <c r="T717" s="822"/>
      <c r="U717" s="822"/>
      <c r="V717" s="676"/>
      <c r="Z717" s="667"/>
    </row>
    <row r="718" spans="1:26" x14ac:dyDescent="0.2">
      <c r="A718" s="675"/>
      <c r="B718" s="675"/>
      <c r="C718" s="675"/>
      <c r="D718" s="675"/>
      <c r="E718" s="675"/>
      <c r="F718" s="681"/>
      <c r="G718" s="682"/>
      <c r="H718" s="683"/>
      <c r="I718" s="684"/>
      <c r="J718" s="683"/>
      <c r="K718" s="683"/>
      <c r="L718" s="683"/>
      <c r="M718" s="683"/>
      <c r="N718" s="676"/>
      <c r="O718" s="676"/>
      <c r="P718" s="676"/>
      <c r="Q718" s="676"/>
      <c r="R718" s="822"/>
      <c r="S718" s="822"/>
      <c r="T718" s="822"/>
      <c r="U718" s="822"/>
      <c r="V718" s="676"/>
      <c r="Z718" s="667"/>
    </row>
    <row r="719" spans="1:26" x14ac:dyDescent="0.2">
      <c r="A719" s="675"/>
      <c r="B719" s="675"/>
      <c r="C719" s="675"/>
      <c r="D719" s="675"/>
      <c r="E719" s="675"/>
      <c r="F719" s="681"/>
      <c r="G719" s="682"/>
      <c r="H719" s="683"/>
      <c r="I719" s="684"/>
      <c r="J719" s="683"/>
      <c r="K719" s="683"/>
      <c r="L719" s="683"/>
      <c r="M719" s="683"/>
      <c r="N719" s="676"/>
      <c r="O719" s="676"/>
      <c r="P719" s="676"/>
      <c r="Q719" s="676"/>
      <c r="R719" s="822"/>
      <c r="S719" s="822"/>
      <c r="T719" s="822"/>
      <c r="U719" s="822"/>
      <c r="V719" s="676"/>
      <c r="Z719" s="667"/>
    </row>
    <row r="720" spans="1:26" x14ac:dyDescent="0.2">
      <c r="A720" s="675"/>
      <c r="B720" s="675"/>
      <c r="C720" s="675"/>
      <c r="D720" s="675"/>
      <c r="E720" s="675"/>
      <c r="F720" s="681"/>
      <c r="G720" s="682"/>
      <c r="H720" s="683"/>
      <c r="I720" s="684"/>
      <c r="J720" s="683"/>
      <c r="K720" s="683"/>
      <c r="L720" s="683"/>
      <c r="M720" s="683"/>
      <c r="N720" s="676"/>
      <c r="O720" s="676"/>
      <c r="P720" s="676"/>
      <c r="Q720" s="676"/>
      <c r="R720" s="822"/>
      <c r="S720" s="822"/>
      <c r="T720" s="822"/>
      <c r="U720" s="822"/>
      <c r="V720" s="676"/>
      <c r="Z720" s="667"/>
    </row>
    <row r="721" spans="1:26" x14ac:dyDescent="0.2">
      <c r="A721" s="675"/>
      <c r="B721" s="675"/>
      <c r="C721" s="675"/>
      <c r="D721" s="675"/>
      <c r="E721" s="675"/>
      <c r="F721" s="681"/>
      <c r="G721" s="682"/>
      <c r="H721" s="683"/>
      <c r="I721" s="684"/>
      <c r="J721" s="683"/>
      <c r="K721" s="683"/>
      <c r="L721" s="683"/>
      <c r="M721" s="683"/>
      <c r="N721" s="676"/>
      <c r="O721" s="676"/>
      <c r="P721" s="676"/>
      <c r="Q721" s="676"/>
      <c r="R721" s="822"/>
      <c r="S721" s="822"/>
      <c r="T721" s="822"/>
      <c r="U721" s="822"/>
      <c r="V721" s="676"/>
      <c r="Z721" s="667"/>
    </row>
    <row r="722" spans="1:26" x14ac:dyDescent="0.2">
      <c r="A722" s="675"/>
      <c r="B722" s="675"/>
      <c r="C722" s="675"/>
      <c r="D722" s="675"/>
      <c r="E722" s="675"/>
      <c r="F722" s="681"/>
      <c r="G722" s="682"/>
      <c r="H722" s="683"/>
      <c r="I722" s="684"/>
      <c r="J722" s="683"/>
      <c r="K722" s="683"/>
      <c r="L722" s="683"/>
      <c r="M722" s="683"/>
      <c r="N722" s="676"/>
      <c r="O722" s="676"/>
      <c r="P722" s="676"/>
      <c r="Q722" s="676"/>
      <c r="R722" s="822"/>
      <c r="S722" s="822"/>
      <c r="T722" s="822"/>
      <c r="U722" s="822"/>
      <c r="V722" s="676"/>
      <c r="Z722" s="667"/>
    </row>
    <row r="723" spans="1:26" x14ac:dyDescent="0.2">
      <c r="A723" s="675"/>
      <c r="B723" s="675"/>
      <c r="C723" s="675"/>
      <c r="D723" s="675"/>
      <c r="E723" s="675"/>
      <c r="F723" s="681"/>
      <c r="G723" s="682"/>
      <c r="H723" s="683"/>
      <c r="I723" s="684"/>
      <c r="J723" s="683"/>
      <c r="K723" s="683"/>
      <c r="L723" s="683"/>
      <c r="M723" s="683"/>
      <c r="N723" s="676"/>
      <c r="O723" s="676"/>
      <c r="P723" s="676"/>
      <c r="Q723" s="676"/>
      <c r="R723" s="822"/>
      <c r="S723" s="822"/>
      <c r="T723" s="822"/>
      <c r="U723" s="822"/>
      <c r="V723" s="676"/>
      <c r="Z723" s="667"/>
    </row>
    <row r="724" spans="1:26" x14ac:dyDescent="0.2">
      <c r="A724" s="675"/>
      <c r="B724" s="675"/>
      <c r="C724" s="675"/>
      <c r="D724" s="675"/>
      <c r="E724" s="675"/>
      <c r="F724" s="681"/>
      <c r="G724" s="682"/>
      <c r="H724" s="683"/>
      <c r="I724" s="684"/>
      <c r="J724" s="683"/>
      <c r="K724" s="683"/>
      <c r="L724" s="683"/>
      <c r="M724" s="683"/>
      <c r="N724" s="676"/>
      <c r="O724" s="676"/>
      <c r="P724" s="676"/>
      <c r="Q724" s="676"/>
      <c r="R724" s="822"/>
      <c r="S724" s="822"/>
      <c r="T724" s="822"/>
      <c r="U724" s="822"/>
      <c r="V724" s="676"/>
      <c r="Z724" s="667"/>
    </row>
    <row r="725" spans="1:26" x14ac:dyDescent="0.2">
      <c r="A725" s="675"/>
      <c r="B725" s="675"/>
      <c r="C725" s="675"/>
      <c r="D725" s="675"/>
      <c r="E725" s="675"/>
      <c r="F725" s="681"/>
      <c r="G725" s="682"/>
      <c r="H725" s="683"/>
      <c r="I725" s="684"/>
      <c r="J725" s="683"/>
      <c r="K725" s="683"/>
      <c r="L725" s="683"/>
      <c r="M725" s="683"/>
      <c r="N725" s="676"/>
      <c r="O725" s="676"/>
      <c r="P725" s="676"/>
      <c r="Q725" s="676"/>
      <c r="R725" s="822"/>
      <c r="S725" s="822"/>
      <c r="T725" s="822"/>
      <c r="U725" s="822"/>
      <c r="V725" s="676"/>
      <c r="Z725" s="667"/>
    </row>
    <row r="726" spans="1:26" x14ac:dyDescent="0.2">
      <c r="A726" s="675"/>
      <c r="B726" s="675"/>
      <c r="C726" s="675"/>
      <c r="D726" s="675"/>
      <c r="E726" s="675"/>
      <c r="F726" s="681"/>
      <c r="G726" s="682"/>
      <c r="H726" s="683"/>
      <c r="I726" s="684"/>
      <c r="J726" s="683"/>
      <c r="K726" s="683"/>
      <c r="L726" s="683"/>
      <c r="M726" s="683"/>
      <c r="N726" s="676"/>
      <c r="O726" s="676"/>
      <c r="P726" s="676"/>
      <c r="Q726" s="676"/>
      <c r="R726" s="822"/>
      <c r="S726" s="822"/>
      <c r="T726" s="822"/>
      <c r="U726" s="822"/>
      <c r="V726" s="676"/>
      <c r="Z726" s="667"/>
    </row>
    <row r="727" spans="1:26" x14ac:dyDescent="0.2">
      <c r="A727" s="675"/>
      <c r="B727" s="675"/>
      <c r="C727" s="675"/>
      <c r="D727" s="675"/>
      <c r="E727" s="675"/>
      <c r="F727" s="681"/>
      <c r="G727" s="682"/>
      <c r="H727" s="683"/>
      <c r="I727" s="684"/>
      <c r="J727" s="683"/>
      <c r="K727" s="683"/>
      <c r="L727" s="683"/>
      <c r="M727" s="683"/>
      <c r="N727" s="676"/>
      <c r="O727" s="676"/>
      <c r="P727" s="676"/>
      <c r="Q727" s="676"/>
      <c r="R727" s="822"/>
      <c r="S727" s="822"/>
      <c r="T727" s="822"/>
      <c r="U727" s="822"/>
      <c r="V727" s="676"/>
      <c r="Z727" s="667"/>
    </row>
    <row r="728" spans="1:26" x14ac:dyDescent="0.2">
      <c r="A728" s="675"/>
      <c r="B728" s="675"/>
      <c r="C728" s="675"/>
      <c r="D728" s="675"/>
      <c r="E728" s="675"/>
      <c r="F728" s="681"/>
      <c r="G728" s="682"/>
      <c r="H728" s="683"/>
      <c r="I728" s="684"/>
      <c r="J728" s="683"/>
      <c r="K728" s="683"/>
      <c r="L728" s="683"/>
      <c r="M728" s="683"/>
      <c r="N728" s="676"/>
      <c r="O728" s="676"/>
      <c r="P728" s="676"/>
      <c r="Q728" s="676"/>
      <c r="R728" s="822"/>
      <c r="S728" s="822"/>
      <c r="T728" s="822"/>
      <c r="U728" s="822"/>
      <c r="V728" s="676"/>
      <c r="Z728" s="667"/>
    </row>
    <row r="729" spans="1:26" x14ac:dyDescent="0.2">
      <c r="A729" s="675"/>
      <c r="B729" s="675"/>
      <c r="C729" s="675"/>
      <c r="D729" s="675"/>
      <c r="E729" s="675"/>
      <c r="F729" s="681"/>
      <c r="G729" s="682"/>
      <c r="H729" s="683"/>
      <c r="I729" s="684"/>
      <c r="J729" s="683"/>
      <c r="K729" s="683"/>
      <c r="L729" s="683"/>
      <c r="M729" s="683"/>
      <c r="N729" s="676"/>
      <c r="O729" s="676"/>
      <c r="P729" s="676"/>
      <c r="Q729" s="676"/>
      <c r="R729" s="822"/>
      <c r="S729" s="822"/>
      <c r="T729" s="822"/>
      <c r="U729" s="822"/>
      <c r="V729" s="676"/>
      <c r="Z729" s="667"/>
    </row>
    <row r="730" spans="1:26" x14ac:dyDescent="0.2">
      <c r="A730" s="675"/>
      <c r="B730" s="675"/>
      <c r="C730" s="675"/>
      <c r="D730" s="675"/>
      <c r="E730" s="675"/>
      <c r="F730" s="681"/>
      <c r="G730" s="682"/>
      <c r="H730" s="683"/>
      <c r="I730" s="684"/>
      <c r="J730" s="683"/>
      <c r="K730" s="683"/>
      <c r="L730" s="683"/>
      <c r="M730" s="683"/>
      <c r="N730" s="676"/>
      <c r="O730" s="676"/>
      <c r="P730" s="676"/>
      <c r="Q730" s="676"/>
      <c r="R730" s="822"/>
      <c r="S730" s="822"/>
      <c r="T730" s="822"/>
      <c r="U730" s="822"/>
      <c r="V730" s="676"/>
      <c r="Z730" s="667"/>
    </row>
    <row r="731" spans="1:26" x14ac:dyDescent="0.2">
      <c r="A731" s="675"/>
      <c r="B731" s="675"/>
      <c r="C731" s="675"/>
      <c r="D731" s="675"/>
      <c r="E731" s="675"/>
      <c r="F731" s="681"/>
      <c r="G731" s="682"/>
      <c r="H731" s="683"/>
      <c r="I731" s="684"/>
      <c r="J731" s="683"/>
      <c r="K731" s="683"/>
      <c r="L731" s="683"/>
      <c r="M731" s="683"/>
      <c r="N731" s="676"/>
      <c r="O731" s="676"/>
      <c r="P731" s="676"/>
      <c r="Q731" s="676"/>
      <c r="R731" s="822"/>
      <c r="S731" s="822"/>
      <c r="T731" s="822"/>
      <c r="U731" s="822"/>
      <c r="V731" s="676"/>
      <c r="Z731" s="667"/>
    </row>
    <row r="732" spans="1:26" x14ac:dyDescent="0.2">
      <c r="A732" s="675"/>
      <c r="B732" s="675"/>
      <c r="C732" s="675"/>
      <c r="D732" s="675"/>
      <c r="E732" s="675"/>
      <c r="F732" s="681"/>
      <c r="G732" s="682"/>
      <c r="H732" s="683"/>
      <c r="I732" s="684"/>
      <c r="J732" s="683"/>
      <c r="K732" s="683"/>
      <c r="L732" s="683"/>
      <c r="M732" s="683"/>
      <c r="N732" s="676"/>
      <c r="O732" s="676"/>
      <c r="P732" s="676"/>
      <c r="Q732" s="676"/>
      <c r="R732" s="822"/>
      <c r="S732" s="822"/>
      <c r="T732" s="822"/>
      <c r="U732" s="822"/>
      <c r="V732" s="676"/>
      <c r="Z732" s="667"/>
    </row>
    <row r="733" spans="1:26" x14ac:dyDescent="0.2">
      <c r="A733" s="675"/>
      <c r="B733" s="675"/>
      <c r="C733" s="675"/>
      <c r="D733" s="675"/>
      <c r="E733" s="675"/>
      <c r="F733" s="681"/>
      <c r="G733" s="682"/>
      <c r="H733" s="683"/>
      <c r="I733" s="684"/>
      <c r="J733" s="683"/>
      <c r="K733" s="683"/>
      <c r="L733" s="683"/>
      <c r="M733" s="683"/>
      <c r="N733" s="676"/>
      <c r="O733" s="676"/>
      <c r="P733" s="676"/>
      <c r="Q733" s="676"/>
      <c r="R733" s="822"/>
      <c r="S733" s="822"/>
      <c r="T733" s="822"/>
      <c r="U733" s="822"/>
      <c r="V733" s="676"/>
      <c r="Z733" s="667"/>
    </row>
    <row r="734" spans="1:26" x14ac:dyDescent="0.2">
      <c r="A734" s="675"/>
      <c r="B734" s="675"/>
      <c r="C734" s="675"/>
      <c r="D734" s="675"/>
      <c r="E734" s="675"/>
      <c r="F734" s="681"/>
      <c r="G734" s="682"/>
      <c r="H734" s="683"/>
      <c r="I734" s="684"/>
      <c r="J734" s="683"/>
      <c r="K734" s="683"/>
      <c r="L734" s="683"/>
      <c r="M734" s="683"/>
      <c r="N734" s="676"/>
      <c r="O734" s="676"/>
      <c r="P734" s="676"/>
      <c r="Q734" s="676"/>
      <c r="R734" s="822"/>
      <c r="S734" s="822"/>
      <c r="T734" s="822"/>
      <c r="U734" s="822"/>
      <c r="V734" s="676"/>
      <c r="Z734" s="667"/>
    </row>
    <row r="735" spans="1:26" x14ac:dyDescent="0.2">
      <c r="A735" s="675"/>
      <c r="B735" s="675"/>
      <c r="C735" s="675"/>
      <c r="D735" s="675"/>
      <c r="E735" s="675"/>
      <c r="F735" s="681"/>
      <c r="G735" s="682"/>
      <c r="H735" s="683"/>
      <c r="I735" s="684"/>
      <c r="J735" s="683"/>
      <c r="K735" s="683"/>
      <c r="L735" s="683"/>
      <c r="M735" s="683"/>
      <c r="N735" s="676"/>
      <c r="O735" s="676"/>
      <c r="P735" s="676"/>
      <c r="Q735" s="676"/>
      <c r="R735" s="822"/>
      <c r="S735" s="822"/>
      <c r="T735" s="822"/>
      <c r="U735" s="822"/>
      <c r="V735" s="676"/>
      <c r="Z735" s="667"/>
    </row>
    <row r="736" spans="1:26" x14ac:dyDescent="0.2">
      <c r="A736" s="675"/>
      <c r="B736" s="675"/>
      <c r="C736" s="675"/>
      <c r="D736" s="675"/>
      <c r="E736" s="675"/>
      <c r="F736" s="681"/>
      <c r="G736" s="682"/>
      <c r="H736" s="683"/>
      <c r="I736" s="684"/>
      <c r="J736" s="683"/>
      <c r="K736" s="683"/>
      <c r="L736" s="683"/>
      <c r="M736" s="683"/>
      <c r="N736" s="676"/>
      <c r="O736" s="676"/>
      <c r="P736" s="676"/>
      <c r="Q736" s="676"/>
      <c r="R736" s="822"/>
      <c r="S736" s="822"/>
      <c r="T736" s="822"/>
      <c r="U736" s="822"/>
      <c r="V736" s="676"/>
      <c r="Z736" s="667"/>
    </row>
    <row r="737" spans="1:26" x14ac:dyDescent="0.2">
      <c r="A737" s="675"/>
      <c r="B737" s="675"/>
      <c r="C737" s="675"/>
      <c r="D737" s="675"/>
      <c r="E737" s="675"/>
      <c r="F737" s="681"/>
      <c r="G737" s="682"/>
      <c r="H737" s="683"/>
      <c r="I737" s="684"/>
      <c r="J737" s="683"/>
      <c r="K737" s="683"/>
      <c r="L737" s="683"/>
      <c r="M737" s="683"/>
      <c r="N737" s="676"/>
      <c r="O737" s="676"/>
      <c r="P737" s="676"/>
      <c r="Q737" s="676"/>
      <c r="R737" s="822"/>
      <c r="S737" s="822"/>
      <c r="T737" s="822"/>
      <c r="U737" s="822"/>
      <c r="V737" s="676"/>
      <c r="Z737" s="667"/>
    </row>
    <row r="738" spans="1:26" x14ac:dyDescent="0.2">
      <c r="A738" s="675"/>
      <c r="B738" s="675"/>
      <c r="C738" s="675"/>
      <c r="D738" s="675"/>
      <c r="E738" s="675"/>
      <c r="F738" s="681"/>
      <c r="G738" s="682"/>
      <c r="H738" s="683"/>
      <c r="I738" s="684"/>
      <c r="J738" s="683"/>
      <c r="K738" s="683"/>
      <c r="L738" s="683"/>
      <c r="M738" s="683"/>
      <c r="N738" s="676"/>
      <c r="O738" s="676"/>
      <c r="P738" s="676"/>
      <c r="Q738" s="676"/>
      <c r="R738" s="822"/>
      <c r="S738" s="822"/>
      <c r="T738" s="822"/>
      <c r="U738" s="822"/>
      <c r="V738" s="676"/>
      <c r="Z738" s="667"/>
    </row>
    <row r="739" spans="1:26" x14ac:dyDescent="0.2">
      <c r="A739" s="675"/>
      <c r="B739" s="675"/>
      <c r="C739" s="675"/>
      <c r="D739" s="675"/>
      <c r="E739" s="675"/>
      <c r="F739" s="681"/>
      <c r="G739" s="682"/>
      <c r="H739" s="683"/>
      <c r="I739" s="684"/>
      <c r="J739" s="683"/>
      <c r="K739" s="683"/>
      <c r="L739" s="683"/>
      <c r="M739" s="683"/>
      <c r="N739" s="676"/>
      <c r="O739" s="676"/>
      <c r="P739" s="676"/>
      <c r="Q739" s="676"/>
      <c r="R739" s="822"/>
      <c r="S739" s="822"/>
      <c r="T739" s="822"/>
      <c r="U739" s="822"/>
      <c r="V739" s="676"/>
      <c r="Z739" s="667"/>
    </row>
    <row r="740" spans="1:26" x14ac:dyDescent="0.2">
      <c r="A740" s="675"/>
      <c r="B740" s="675"/>
      <c r="C740" s="675"/>
      <c r="D740" s="675"/>
      <c r="E740" s="675"/>
      <c r="F740" s="681"/>
      <c r="G740" s="682"/>
      <c r="H740" s="683"/>
      <c r="I740" s="684"/>
      <c r="J740" s="683"/>
      <c r="K740" s="683"/>
      <c r="L740" s="683"/>
      <c r="M740" s="683"/>
      <c r="N740" s="676"/>
      <c r="O740" s="676"/>
      <c r="P740" s="676"/>
      <c r="Q740" s="676"/>
      <c r="R740" s="822"/>
      <c r="S740" s="822"/>
      <c r="T740" s="822"/>
      <c r="U740" s="822"/>
      <c r="V740" s="676"/>
      <c r="Z740" s="667"/>
    </row>
    <row r="741" spans="1:26" x14ac:dyDescent="0.2">
      <c r="A741" s="675"/>
      <c r="B741" s="675"/>
      <c r="C741" s="675"/>
      <c r="D741" s="675"/>
      <c r="E741" s="675"/>
      <c r="F741" s="681"/>
      <c r="G741" s="682"/>
      <c r="H741" s="683"/>
      <c r="I741" s="684"/>
      <c r="J741" s="683"/>
      <c r="K741" s="683"/>
      <c r="L741" s="683"/>
      <c r="M741" s="683"/>
      <c r="N741" s="676"/>
      <c r="O741" s="676"/>
      <c r="P741" s="676"/>
      <c r="Q741" s="676"/>
      <c r="R741" s="822"/>
      <c r="S741" s="822"/>
      <c r="T741" s="822"/>
      <c r="U741" s="822"/>
      <c r="V741" s="676"/>
      <c r="Z741" s="667"/>
    </row>
    <row r="742" spans="1:26" x14ac:dyDescent="0.2">
      <c r="A742" s="675"/>
      <c r="B742" s="675"/>
      <c r="C742" s="675"/>
      <c r="D742" s="675"/>
      <c r="E742" s="675"/>
      <c r="F742" s="681"/>
      <c r="G742" s="682"/>
      <c r="H742" s="683"/>
      <c r="I742" s="684"/>
      <c r="J742" s="683"/>
      <c r="K742" s="683"/>
      <c r="L742" s="683"/>
      <c r="M742" s="683"/>
      <c r="N742" s="676"/>
      <c r="O742" s="676"/>
      <c r="P742" s="676"/>
      <c r="Q742" s="676"/>
      <c r="R742" s="822"/>
      <c r="S742" s="822"/>
      <c r="T742" s="822"/>
      <c r="U742" s="822"/>
      <c r="V742" s="676"/>
      <c r="Z742" s="667"/>
    </row>
    <row r="743" spans="1:26" x14ac:dyDescent="0.2">
      <c r="A743" s="675"/>
      <c r="B743" s="675"/>
      <c r="C743" s="675"/>
      <c r="D743" s="675"/>
      <c r="E743" s="675"/>
      <c r="F743" s="681"/>
      <c r="G743" s="682"/>
      <c r="H743" s="683"/>
      <c r="I743" s="684"/>
      <c r="J743" s="683"/>
      <c r="K743" s="683"/>
      <c r="L743" s="683"/>
      <c r="M743" s="683"/>
      <c r="N743" s="676"/>
      <c r="O743" s="676"/>
      <c r="P743" s="676"/>
      <c r="Q743" s="676"/>
      <c r="R743" s="822"/>
      <c r="S743" s="822"/>
      <c r="T743" s="822"/>
      <c r="U743" s="822"/>
      <c r="V743" s="676"/>
      <c r="Z743" s="667"/>
    </row>
    <row r="744" spans="1:26" x14ac:dyDescent="0.2">
      <c r="A744" s="675"/>
      <c r="B744" s="675"/>
      <c r="C744" s="675"/>
      <c r="D744" s="675"/>
      <c r="E744" s="675"/>
      <c r="F744" s="681"/>
      <c r="G744" s="682"/>
      <c r="H744" s="683"/>
      <c r="I744" s="684"/>
      <c r="J744" s="683"/>
      <c r="K744" s="683"/>
      <c r="L744" s="683"/>
      <c r="M744" s="683"/>
      <c r="N744" s="676"/>
      <c r="O744" s="676"/>
      <c r="P744" s="676"/>
      <c r="Q744" s="676"/>
      <c r="R744" s="822"/>
      <c r="S744" s="822"/>
      <c r="T744" s="822"/>
      <c r="U744" s="822"/>
      <c r="V744" s="676"/>
      <c r="Z744" s="667"/>
    </row>
    <row r="745" spans="1:26" x14ac:dyDescent="0.2">
      <c r="A745" s="675"/>
      <c r="B745" s="675"/>
      <c r="C745" s="675"/>
      <c r="D745" s="675"/>
      <c r="E745" s="675"/>
      <c r="F745" s="681"/>
      <c r="G745" s="682"/>
      <c r="H745" s="683"/>
      <c r="I745" s="684"/>
      <c r="J745" s="683"/>
      <c r="K745" s="683"/>
      <c r="L745" s="683"/>
      <c r="M745" s="683"/>
      <c r="N745" s="676"/>
      <c r="O745" s="676"/>
      <c r="P745" s="676"/>
      <c r="Q745" s="676"/>
      <c r="R745" s="822"/>
      <c r="S745" s="822"/>
      <c r="T745" s="822"/>
      <c r="U745" s="822"/>
      <c r="V745" s="676"/>
      <c r="Z745" s="667"/>
    </row>
    <row r="746" spans="1:26" x14ac:dyDescent="0.2">
      <c r="A746" s="675"/>
      <c r="B746" s="675"/>
      <c r="C746" s="675"/>
      <c r="D746" s="675"/>
      <c r="E746" s="675"/>
      <c r="F746" s="681"/>
      <c r="G746" s="682"/>
      <c r="H746" s="683"/>
      <c r="I746" s="684"/>
      <c r="J746" s="683"/>
      <c r="K746" s="683"/>
      <c r="L746" s="683"/>
      <c r="M746" s="683"/>
      <c r="N746" s="676"/>
      <c r="O746" s="676"/>
      <c r="P746" s="676"/>
      <c r="Q746" s="676"/>
      <c r="R746" s="822"/>
      <c r="S746" s="822"/>
      <c r="T746" s="822"/>
      <c r="U746" s="822"/>
      <c r="V746" s="676"/>
      <c r="Z746" s="667"/>
    </row>
    <row r="747" spans="1:26" x14ac:dyDescent="0.2">
      <c r="A747" s="675"/>
      <c r="B747" s="675"/>
      <c r="C747" s="675"/>
      <c r="D747" s="675"/>
      <c r="E747" s="675"/>
      <c r="F747" s="681"/>
      <c r="G747" s="682"/>
      <c r="H747" s="683"/>
      <c r="I747" s="684"/>
      <c r="J747" s="683"/>
      <c r="K747" s="683"/>
      <c r="L747" s="683"/>
      <c r="M747" s="683"/>
      <c r="N747" s="676"/>
      <c r="O747" s="676"/>
      <c r="P747" s="676"/>
      <c r="Q747" s="676"/>
      <c r="R747" s="822"/>
      <c r="S747" s="822"/>
      <c r="T747" s="822"/>
      <c r="U747" s="822"/>
      <c r="V747" s="676"/>
      <c r="Z747" s="667"/>
    </row>
    <row r="748" spans="1:26" x14ac:dyDescent="0.2">
      <c r="A748" s="675"/>
      <c r="B748" s="675"/>
      <c r="C748" s="675"/>
      <c r="D748" s="675"/>
      <c r="E748" s="675"/>
      <c r="F748" s="681"/>
      <c r="G748" s="682"/>
      <c r="H748" s="683"/>
      <c r="I748" s="684"/>
      <c r="J748" s="683"/>
      <c r="K748" s="683"/>
      <c r="L748" s="683"/>
      <c r="M748" s="683"/>
      <c r="N748" s="676"/>
      <c r="O748" s="676"/>
      <c r="P748" s="676"/>
      <c r="Q748" s="676"/>
      <c r="R748" s="822"/>
      <c r="S748" s="822"/>
      <c r="T748" s="822"/>
      <c r="U748" s="822"/>
      <c r="V748" s="676"/>
      <c r="Z748" s="667"/>
    </row>
    <row r="749" spans="1:26" x14ac:dyDescent="0.2">
      <c r="A749" s="675"/>
      <c r="B749" s="675"/>
      <c r="C749" s="675"/>
      <c r="D749" s="675"/>
      <c r="E749" s="675"/>
      <c r="F749" s="681"/>
      <c r="G749" s="682"/>
      <c r="H749" s="683"/>
      <c r="I749" s="684"/>
      <c r="J749" s="683"/>
      <c r="K749" s="683"/>
      <c r="L749" s="683"/>
      <c r="M749" s="683"/>
      <c r="N749" s="676"/>
      <c r="O749" s="676"/>
      <c r="P749" s="676"/>
      <c r="Q749" s="676"/>
      <c r="R749" s="822"/>
      <c r="S749" s="822"/>
      <c r="T749" s="822"/>
      <c r="U749" s="822"/>
      <c r="V749" s="676"/>
      <c r="Z749" s="667"/>
    </row>
    <row r="750" spans="1:26" x14ac:dyDescent="0.2">
      <c r="A750" s="675"/>
      <c r="B750" s="675"/>
      <c r="C750" s="675"/>
      <c r="D750" s="675"/>
      <c r="E750" s="675"/>
      <c r="F750" s="681"/>
      <c r="G750" s="682"/>
      <c r="H750" s="683"/>
      <c r="I750" s="684"/>
      <c r="J750" s="683"/>
      <c r="K750" s="683"/>
      <c r="L750" s="683"/>
      <c r="M750" s="683"/>
      <c r="N750" s="676"/>
      <c r="O750" s="676"/>
      <c r="P750" s="676"/>
      <c r="Q750" s="676"/>
      <c r="R750" s="822"/>
      <c r="S750" s="822"/>
      <c r="T750" s="822"/>
      <c r="U750" s="822"/>
      <c r="V750" s="676"/>
      <c r="Z750" s="667"/>
    </row>
    <row r="751" spans="1:26" x14ac:dyDescent="0.2">
      <c r="A751" s="675"/>
      <c r="B751" s="675"/>
      <c r="C751" s="675"/>
      <c r="D751" s="675"/>
      <c r="E751" s="675"/>
      <c r="F751" s="681"/>
      <c r="G751" s="682"/>
      <c r="H751" s="683"/>
      <c r="I751" s="684"/>
      <c r="J751" s="683"/>
      <c r="K751" s="683"/>
      <c r="L751" s="683"/>
      <c r="M751" s="683"/>
      <c r="N751" s="676"/>
      <c r="O751" s="676"/>
      <c r="P751" s="676"/>
      <c r="Q751" s="676"/>
      <c r="R751" s="822"/>
      <c r="S751" s="822"/>
      <c r="T751" s="822"/>
      <c r="U751" s="822"/>
      <c r="V751" s="676"/>
      <c r="Z751" s="667"/>
    </row>
    <row r="752" spans="1:26" x14ac:dyDescent="0.2">
      <c r="A752" s="675"/>
      <c r="B752" s="675"/>
      <c r="C752" s="675"/>
      <c r="D752" s="675"/>
      <c r="E752" s="675"/>
      <c r="F752" s="681"/>
      <c r="G752" s="682"/>
      <c r="H752" s="683"/>
      <c r="I752" s="684"/>
      <c r="J752" s="683"/>
      <c r="K752" s="683"/>
      <c r="L752" s="683"/>
      <c r="M752" s="683"/>
      <c r="N752" s="676"/>
      <c r="O752" s="676"/>
      <c r="P752" s="676"/>
      <c r="Q752" s="676"/>
      <c r="R752" s="822"/>
      <c r="S752" s="822"/>
      <c r="T752" s="822"/>
      <c r="U752" s="822"/>
      <c r="V752" s="676"/>
      <c r="Z752" s="667"/>
    </row>
    <row r="753" spans="1:26" x14ac:dyDescent="0.2">
      <c r="A753" s="675"/>
      <c r="B753" s="675"/>
      <c r="C753" s="675"/>
      <c r="D753" s="675"/>
      <c r="E753" s="675"/>
      <c r="F753" s="681"/>
      <c r="G753" s="682"/>
      <c r="H753" s="683"/>
      <c r="I753" s="684"/>
      <c r="J753" s="683"/>
      <c r="K753" s="683"/>
      <c r="L753" s="683"/>
      <c r="M753" s="683"/>
      <c r="N753" s="676"/>
      <c r="O753" s="676"/>
      <c r="P753" s="676"/>
      <c r="Q753" s="676"/>
      <c r="R753" s="822"/>
      <c r="S753" s="822"/>
      <c r="T753" s="822"/>
      <c r="U753" s="822"/>
      <c r="V753" s="676"/>
      <c r="Z753" s="667"/>
    </row>
    <row r="754" spans="1:26" x14ac:dyDescent="0.2">
      <c r="A754" s="675"/>
      <c r="B754" s="675"/>
      <c r="C754" s="675"/>
      <c r="D754" s="675"/>
      <c r="E754" s="675"/>
      <c r="F754" s="681"/>
      <c r="G754" s="682"/>
      <c r="H754" s="683"/>
      <c r="I754" s="684"/>
      <c r="J754" s="683"/>
      <c r="K754" s="683"/>
      <c r="L754" s="683"/>
      <c r="M754" s="683"/>
      <c r="N754" s="676"/>
      <c r="O754" s="676"/>
      <c r="P754" s="676"/>
      <c r="Q754" s="676"/>
      <c r="R754" s="822"/>
      <c r="S754" s="822"/>
      <c r="T754" s="822"/>
      <c r="U754" s="822"/>
      <c r="V754" s="676"/>
      <c r="Z754" s="667"/>
    </row>
    <row r="755" spans="1:26" x14ac:dyDescent="0.2">
      <c r="A755" s="675"/>
      <c r="B755" s="675"/>
      <c r="C755" s="675"/>
      <c r="D755" s="675"/>
      <c r="E755" s="675"/>
      <c r="F755" s="681"/>
      <c r="G755" s="682"/>
      <c r="H755" s="683"/>
      <c r="I755" s="684"/>
      <c r="J755" s="683"/>
      <c r="K755" s="683"/>
      <c r="L755" s="683"/>
      <c r="M755" s="683"/>
      <c r="N755" s="676"/>
      <c r="O755" s="676"/>
      <c r="P755" s="676"/>
      <c r="Q755" s="676"/>
      <c r="R755" s="822"/>
      <c r="S755" s="822"/>
      <c r="T755" s="822"/>
      <c r="U755" s="822"/>
      <c r="V755" s="676"/>
      <c r="Z755" s="667"/>
    </row>
    <row r="756" spans="1:26" x14ac:dyDescent="0.2">
      <c r="A756" s="675"/>
      <c r="B756" s="675"/>
      <c r="C756" s="675"/>
      <c r="D756" s="675"/>
      <c r="E756" s="675"/>
      <c r="F756" s="681"/>
      <c r="G756" s="682"/>
      <c r="H756" s="683"/>
      <c r="I756" s="684"/>
      <c r="J756" s="683"/>
      <c r="K756" s="683"/>
      <c r="L756" s="683"/>
      <c r="M756" s="683"/>
      <c r="N756" s="676"/>
      <c r="O756" s="676"/>
      <c r="P756" s="676"/>
      <c r="Q756" s="676"/>
      <c r="R756" s="822"/>
      <c r="S756" s="822"/>
      <c r="T756" s="822"/>
      <c r="U756" s="822"/>
      <c r="V756" s="676"/>
      <c r="Z756" s="667"/>
    </row>
    <row r="757" spans="1:26" x14ac:dyDescent="0.2">
      <c r="A757" s="675"/>
      <c r="B757" s="675"/>
      <c r="C757" s="675"/>
      <c r="D757" s="675"/>
      <c r="E757" s="675"/>
      <c r="F757" s="681"/>
      <c r="G757" s="682"/>
      <c r="H757" s="683"/>
      <c r="I757" s="684"/>
      <c r="J757" s="683"/>
      <c r="K757" s="683"/>
      <c r="L757" s="683"/>
      <c r="M757" s="683"/>
      <c r="N757" s="676"/>
      <c r="O757" s="676"/>
      <c r="P757" s="676"/>
      <c r="Q757" s="676"/>
      <c r="R757" s="822"/>
      <c r="S757" s="822"/>
      <c r="T757" s="822"/>
      <c r="U757" s="822"/>
      <c r="V757" s="676"/>
      <c r="Z757" s="667"/>
    </row>
    <row r="758" spans="1:26" x14ac:dyDescent="0.2">
      <c r="A758" s="675"/>
      <c r="B758" s="675"/>
      <c r="C758" s="675"/>
      <c r="D758" s="675"/>
      <c r="E758" s="675"/>
      <c r="F758" s="681"/>
      <c r="G758" s="682"/>
      <c r="H758" s="683"/>
      <c r="I758" s="684"/>
      <c r="J758" s="683"/>
      <c r="K758" s="683"/>
      <c r="L758" s="683"/>
      <c r="M758" s="683"/>
      <c r="N758" s="676"/>
      <c r="O758" s="676"/>
      <c r="P758" s="676"/>
      <c r="Q758" s="676"/>
      <c r="R758" s="822"/>
      <c r="S758" s="822"/>
      <c r="T758" s="822"/>
      <c r="U758" s="822"/>
      <c r="V758" s="676"/>
      <c r="Z758" s="667"/>
    </row>
    <row r="759" spans="1:26" x14ac:dyDescent="0.2">
      <c r="A759" s="675"/>
      <c r="B759" s="675"/>
      <c r="C759" s="675"/>
      <c r="D759" s="675"/>
      <c r="E759" s="675"/>
      <c r="F759" s="681"/>
      <c r="G759" s="682"/>
      <c r="H759" s="683"/>
      <c r="I759" s="684"/>
      <c r="J759" s="683"/>
      <c r="K759" s="683"/>
      <c r="L759" s="683"/>
      <c r="M759" s="683"/>
      <c r="N759" s="676"/>
      <c r="O759" s="676"/>
      <c r="P759" s="676"/>
      <c r="Q759" s="676"/>
      <c r="R759" s="822"/>
      <c r="S759" s="822"/>
      <c r="T759" s="822"/>
      <c r="U759" s="822"/>
      <c r="V759" s="676"/>
      <c r="Z759" s="667"/>
    </row>
    <row r="760" spans="1:26" x14ac:dyDescent="0.2">
      <c r="A760" s="675"/>
      <c r="B760" s="675"/>
      <c r="C760" s="675"/>
      <c r="D760" s="675"/>
      <c r="E760" s="675"/>
      <c r="F760" s="681"/>
      <c r="G760" s="682"/>
      <c r="H760" s="683"/>
      <c r="I760" s="684"/>
      <c r="J760" s="683"/>
      <c r="K760" s="683"/>
      <c r="L760" s="683"/>
      <c r="M760" s="683"/>
      <c r="N760" s="676"/>
      <c r="O760" s="676"/>
      <c r="P760" s="676"/>
      <c r="Q760" s="676"/>
      <c r="R760" s="822"/>
      <c r="S760" s="822"/>
      <c r="T760" s="822"/>
      <c r="U760" s="822"/>
      <c r="V760" s="676"/>
      <c r="Z760" s="667"/>
    </row>
    <row r="761" spans="1:26" x14ac:dyDescent="0.2">
      <c r="A761" s="675"/>
      <c r="B761" s="675"/>
      <c r="C761" s="675"/>
      <c r="D761" s="675"/>
      <c r="E761" s="675"/>
      <c r="F761" s="681"/>
      <c r="G761" s="682"/>
      <c r="H761" s="683"/>
      <c r="I761" s="684"/>
      <c r="J761" s="683"/>
      <c r="K761" s="683"/>
      <c r="L761" s="683"/>
      <c r="M761" s="683"/>
      <c r="N761" s="676"/>
      <c r="O761" s="676"/>
      <c r="P761" s="676"/>
      <c r="Q761" s="676"/>
      <c r="R761" s="822"/>
      <c r="S761" s="822"/>
      <c r="T761" s="822"/>
      <c r="U761" s="822"/>
      <c r="V761" s="676"/>
      <c r="Z761" s="667"/>
    </row>
    <row r="762" spans="1:26" x14ac:dyDescent="0.2">
      <c r="A762" s="675"/>
      <c r="B762" s="675"/>
      <c r="C762" s="675"/>
      <c r="D762" s="675"/>
      <c r="E762" s="675"/>
      <c r="F762" s="681"/>
      <c r="G762" s="682"/>
      <c r="H762" s="683"/>
      <c r="I762" s="684"/>
      <c r="J762" s="683"/>
      <c r="K762" s="683"/>
      <c r="L762" s="683"/>
      <c r="M762" s="683"/>
      <c r="N762" s="676"/>
      <c r="O762" s="676"/>
      <c r="P762" s="676"/>
      <c r="Q762" s="676"/>
      <c r="R762" s="822"/>
      <c r="S762" s="822"/>
      <c r="T762" s="822"/>
      <c r="U762" s="822"/>
      <c r="V762" s="676"/>
      <c r="Z762" s="667"/>
    </row>
    <row r="763" spans="1:26" x14ac:dyDescent="0.2">
      <c r="A763" s="675"/>
      <c r="B763" s="675"/>
      <c r="C763" s="675"/>
      <c r="D763" s="675"/>
      <c r="E763" s="675"/>
      <c r="F763" s="681"/>
      <c r="G763" s="682"/>
      <c r="H763" s="683"/>
      <c r="I763" s="684"/>
      <c r="J763" s="683"/>
      <c r="K763" s="683"/>
      <c r="L763" s="683"/>
      <c r="M763" s="683"/>
      <c r="N763" s="676"/>
      <c r="O763" s="676"/>
      <c r="P763" s="676"/>
      <c r="Q763" s="676"/>
      <c r="R763" s="822"/>
      <c r="S763" s="822"/>
      <c r="T763" s="822"/>
      <c r="U763" s="822"/>
      <c r="V763" s="676"/>
      <c r="Z763" s="667"/>
    </row>
    <row r="764" spans="1:26" x14ac:dyDescent="0.2">
      <c r="A764" s="675"/>
      <c r="B764" s="675"/>
      <c r="C764" s="675"/>
      <c r="D764" s="675"/>
      <c r="E764" s="675"/>
      <c r="F764" s="681"/>
      <c r="G764" s="682"/>
      <c r="H764" s="683"/>
      <c r="I764" s="684"/>
      <c r="J764" s="683"/>
      <c r="K764" s="683"/>
      <c r="L764" s="683"/>
      <c r="M764" s="683"/>
      <c r="N764" s="676"/>
      <c r="O764" s="676"/>
      <c r="P764" s="676"/>
      <c r="Q764" s="676"/>
      <c r="R764" s="822"/>
      <c r="S764" s="822"/>
      <c r="T764" s="822"/>
      <c r="U764" s="822"/>
      <c r="V764" s="676"/>
      <c r="Z764" s="667"/>
    </row>
    <row r="765" spans="1:26" x14ac:dyDescent="0.2">
      <c r="A765" s="675"/>
      <c r="B765" s="675"/>
      <c r="C765" s="675"/>
      <c r="D765" s="675"/>
      <c r="E765" s="675"/>
      <c r="F765" s="681"/>
      <c r="G765" s="682"/>
      <c r="H765" s="683"/>
      <c r="I765" s="684"/>
      <c r="J765" s="683"/>
      <c r="K765" s="683"/>
      <c r="L765" s="683"/>
      <c r="M765" s="683"/>
      <c r="N765" s="676"/>
      <c r="O765" s="676"/>
      <c r="P765" s="676"/>
      <c r="Q765" s="676"/>
      <c r="R765" s="822"/>
      <c r="S765" s="822"/>
      <c r="T765" s="822"/>
      <c r="U765" s="822"/>
      <c r="V765" s="676"/>
      <c r="Z765" s="667"/>
    </row>
    <row r="766" spans="1:26" x14ac:dyDescent="0.2">
      <c r="A766" s="675"/>
      <c r="B766" s="675"/>
      <c r="C766" s="675"/>
      <c r="D766" s="675"/>
      <c r="E766" s="675"/>
      <c r="F766" s="681"/>
      <c r="G766" s="682"/>
      <c r="H766" s="683"/>
      <c r="I766" s="684"/>
      <c r="J766" s="683"/>
      <c r="K766" s="683"/>
      <c r="L766" s="683"/>
      <c r="M766" s="683"/>
      <c r="N766" s="676"/>
      <c r="O766" s="676"/>
      <c r="P766" s="676"/>
      <c r="Q766" s="676"/>
      <c r="R766" s="822"/>
      <c r="S766" s="822"/>
      <c r="T766" s="822"/>
      <c r="U766" s="822"/>
      <c r="V766" s="676"/>
      <c r="Z766" s="667"/>
    </row>
    <row r="767" spans="1:26" x14ac:dyDescent="0.2">
      <c r="A767" s="675"/>
      <c r="B767" s="675"/>
      <c r="C767" s="675"/>
      <c r="D767" s="675"/>
      <c r="E767" s="675"/>
      <c r="F767" s="681"/>
      <c r="G767" s="682"/>
      <c r="H767" s="683"/>
      <c r="I767" s="684"/>
      <c r="J767" s="683"/>
      <c r="K767" s="683"/>
      <c r="L767" s="683"/>
      <c r="M767" s="683"/>
      <c r="N767" s="676"/>
      <c r="O767" s="676"/>
      <c r="P767" s="676"/>
      <c r="Q767" s="676"/>
      <c r="R767" s="822"/>
      <c r="S767" s="822"/>
      <c r="T767" s="822"/>
      <c r="U767" s="822"/>
      <c r="V767" s="676"/>
      <c r="Z767" s="667"/>
    </row>
    <row r="768" spans="1:26" x14ac:dyDescent="0.2">
      <c r="A768" s="675"/>
      <c r="B768" s="675"/>
      <c r="C768" s="675"/>
      <c r="D768" s="675"/>
      <c r="E768" s="675"/>
      <c r="F768" s="681"/>
      <c r="G768" s="682"/>
      <c r="H768" s="683"/>
      <c r="I768" s="684"/>
      <c r="J768" s="683"/>
      <c r="K768" s="683"/>
      <c r="L768" s="683"/>
      <c r="M768" s="683"/>
      <c r="N768" s="676"/>
      <c r="O768" s="676"/>
      <c r="P768" s="676"/>
      <c r="Q768" s="676"/>
      <c r="R768" s="822"/>
      <c r="S768" s="822"/>
      <c r="T768" s="822"/>
      <c r="U768" s="822"/>
      <c r="V768" s="676"/>
      <c r="Z768" s="667"/>
    </row>
    <row r="769" spans="1:26" x14ac:dyDescent="0.2">
      <c r="A769" s="675"/>
      <c r="B769" s="675"/>
      <c r="C769" s="675"/>
      <c r="D769" s="675"/>
      <c r="E769" s="675"/>
      <c r="F769" s="681"/>
      <c r="G769" s="682"/>
      <c r="H769" s="683"/>
      <c r="I769" s="684"/>
      <c r="J769" s="683"/>
      <c r="K769" s="683"/>
      <c r="L769" s="683"/>
      <c r="M769" s="683"/>
      <c r="N769" s="676"/>
      <c r="O769" s="676"/>
      <c r="P769" s="676"/>
      <c r="Q769" s="676"/>
      <c r="R769" s="822"/>
      <c r="S769" s="822"/>
      <c r="T769" s="822"/>
      <c r="U769" s="822"/>
      <c r="V769" s="676"/>
      <c r="Z769" s="667"/>
    </row>
    <row r="770" spans="1:26" x14ac:dyDescent="0.2">
      <c r="A770" s="675"/>
      <c r="B770" s="675"/>
      <c r="C770" s="675"/>
      <c r="D770" s="675"/>
      <c r="E770" s="675"/>
      <c r="F770" s="681"/>
      <c r="G770" s="682"/>
      <c r="H770" s="683"/>
      <c r="I770" s="684"/>
      <c r="J770" s="683"/>
      <c r="K770" s="683"/>
      <c r="L770" s="683"/>
      <c r="M770" s="683"/>
      <c r="N770" s="676"/>
      <c r="O770" s="676"/>
      <c r="P770" s="676"/>
      <c r="Q770" s="676"/>
      <c r="R770" s="822"/>
      <c r="S770" s="822"/>
      <c r="T770" s="822"/>
      <c r="U770" s="822"/>
      <c r="V770" s="676"/>
      <c r="Z770" s="667"/>
    </row>
    <row r="771" spans="1:26" x14ac:dyDescent="0.2">
      <c r="A771" s="675"/>
      <c r="B771" s="675"/>
      <c r="C771" s="675"/>
      <c r="D771" s="675"/>
      <c r="E771" s="675"/>
      <c r="F771" s="681"/>
      <c r="G771" s="682"/>
      <c r="H771" s="683"/>
      <c r="I771" s="684"/>
      <c r="J771" s="683"/>
      <c r="K771" s="683"/>
      <c r="L771" s="683"/>
      <c r="M771" s="683"/>
      <c r="N771" s="676"/>
      <c r="O771" s="676"/>
      <c r="P771" s="676"/>
      <c r="Q771" s="676"/>
      <c r="R771" s="822"/>
      <c r="S771" s="822"/>
      <c r="T771" s="822"/>
      <c r="U771" s="822"/>
      <c r="V771" s="676"/>
      <c r="Z771" s="667"/>
    </row>
    <row r="772" spans="1:26" x14ac:dyDescent="0.2">
      <c r="A772" s="675"/>
      <c r="B772" s="675"/>
      <c r="C772" s="675"/>
      <c r="D772" s="675"/>
      <c r="E772" s="675"/>
      <c r="F772" s="681"/>
      <c r="G772" s="682"/>
      <c r="H772" s="683"/>
      <c r="I772" s="684"/>
      <c r="J772" s="683"/>
      <c r="K772" s="683"/>
      <c r="L772" s="683"/>
      <c r="M772" s="683"/>
      <c r="N772" s="676"/>
      <c r="O772" s="676"/>
      <c r="P772" s="676"/>
      <c r="Q772" s="676"/>
      <c r="R772" s="822"/>
      <c r="S772" s="822"/>
      <c r="T772" s="822"/>
      <c r="U772" s="822"/>
      <c r="V772" s="676"/>
      <c r="Z772" s="667"/>
    </row>
    <row r="773" spans="1:26" x14ac:dyDescent="0.2">
      <c r="A773" s="675"/>
      <c r="B773" s="675"/>
      <c r="C773" s="675"/>
      <c r="D773" s="675"/>
      <c r="E773" s="675"/>
      <c r="F773" s="681"/>
      <c r="G773" s="682"/>
      <c r="H773" s="683"/>
      <c r="I773" s="684"/>
      <c r="J773" s="683"/>
      <c r="K773" s="683"/>
      <c r="L773" s="683"/>
      <c r="M773" s="683"/>
      <c r="N773" s="676"/>
      <c r="O773" s="676"/>
      <c r="P773" s="676"/>
      <c r="Q773" s="676"/>
      <c r="R773" s="822"/>
      <c r="S773" s="822"/>
      <c r="T773" s="822"/>
      <c r="U773" s="822"/>
      <c r="V773" s="676"/>
      <c r="Z773" s="667"/>
    </row>
    <row r="774" spans="1:26" x14ac:dyDescent="0.2">
      <c r="A774" s="675"/>
      <c r="B774" s="675"/>
      <c r="C774" s="675"/>
      <c r="D774" s="675"/>
      <c r="E774" s="675"/>
      <c r="F774" s="681"/>
      <c r="G774" s="682"/>
      <c r="H774" s="683"/>
      <c r="I774" s="684"/>
      <c r="J774" s="683"/>
      <c r="K774" s="683"/>
      <c r="L774" s="683"/>
      <c r="M774" s="683"/>
      <c r="N774" s="676"/>
      <c r="O774" s="676"/>
      <c r="P774" s="676"/>
      <c r="Q774" s="676"/>
      <c r="R774" s="822"/>
      <c r="S774" s="822"/>
      <c r="T774" s="822"/>
      <c r="U774" s="822"/>
      <c r="V774" s="676"/>
      <c r="Z774" s="667"/>
    </row>
    <row r="775" spans="1:26" x14ac:dyDescent="0.2">
      <c r="A775" s="675"/>
      <c r="B775" s="675"/>
      <c r="C775" s="675"/>
      <c r="D775" s="675"/>
      <c r="E775" s="675"/>
      <c r="F775" s="681"/>
      <c r="G775" s="682"/>
      <c r="H775" s="683"/>
      <c r="I775" s="684"/>
      <c r="J775" s="683"/>
      <c r="K775" s="683"/>
      <c r="L775" s="683"/>
      <c r="M775" s="683"/>
      <c r="N775" s="676"/>
      <c r="O775" s="676"/>
      <c r="P775" s="676"/>
      <c r="Q775" s="676"/>
      <c r="R775" s="822"/>
      <c r="S775" s="822"/>
      <c r="T775" s="822"/>
      <c r="U775" s="822"/>
      <c r="V775" s="676"/>
      <c r="Z775" s="667"/>
    </row>
    <row r="776" spans="1:26" x14ac:dyDescent="0.2">
      <c r="A776" s="675"/>
      <c r="B776" s="675"/>
      <c r="C776" s="675"/>
      <c r="D776" s="675"/>
      <c r="E776" s="675"/>
      <c r="F776" s="681"/>
      <c r="G776" s="682"/>
      <c r="H776" s="683"/>
      <c r="I776" s="684"/>
      <c r="J776" s="683"/>
      <c r="K776" s="683"/>
      <c r="L776" s="683"/>
      <c r="M776" s="683"/>
      <c r="N776" s="676"/>
      <c r="O776" s="676"/>
      <c r="P776" s="676"/>
      <c r="Q776" s="676"/>
      <c r="R776" s="822"/>
      <c r="S776" s="822"/>
      <c r="T776" s="822"/>
      <c r="U776" s="822"/>
      <c r="V776" s="676"/>
      <c r="Z776" s="667"/>
    </row>
    <row r="777" spans="1:26" x14ac:dyDescent="0.2">
      <c r="A777" s="675"/>
      <c r="B777" s="675"/>
      <c r="C777" s="675"/>
      <c r="D777" s="675"/>
      <c r="E777" s="675"/>
      <c r="F777" s="681"/>
      <c r="G777" s="682"/>
      <c r="H777" s="683"/>
      <c r="I777" s="684"/>
      <c r="J777" s="683"/>
      <c r="K777" s="683"/>
      <c r="L777" s="683"/>
      <c r="M777" s="683"/>
      <c r="N777" s="676"/>
      <c r="O777" s="676"/>
      <c r="P777" s="676"/>
      <c r="Q777" s="676"/>
      <c r="R777" s="822"/>
      <c r="S777" s="822"/>
      <c r="T777" s="822"/>
      <c r="U777" s="822"/>
      <c r="V777" s="676"/>
      <c r="Z777" s="667"/>
    </row>
    <row r="778" spans="1:26" x14ac:dyDescent="0.2">
      <c r="A778" s="675"/>
      <c r="B778" s="675"/>
      <c r="C778" s="675"/>
      <c r="D778" s="675"/>
      <c r="E778" s="675"/>
      <c r="F778" s="681"/>
      <c r="G778" s="682"/>
      <c r="H778" s="683"/>
      <c r="I778" s="684"/>
      <c r="J778" s="683"/>
      <c r="K778" s="683"/>
      <c r="L778" s="683"/>
      <c r="M778" s="683"/>
      <c r="N778" s="676"/>
      <c r="O778" s="676"/>
      <c r="P778" s="676"/>
      <c r="Q778" s="676"/>
      <c r="R778" s="822"/>
      <c r="S778" s="822"/>
      <c r="T778" s="822"/>
      <c r="U778" s="822"/>
      <c r="V778" s="676"/>
      <c r="Z778" s="667"/>
    </row>
    <row r="779" spans="1:26" x14ac:dyDescent="0.2">
      <c r="A779" s="675"/>
      <c r="B779" s="675"/>
      <c r="C779" s="675"/>
      <c r="D779" s="675"/>
      <c r="E779" s="675"/>
      <c r="F779" s="681"/>
      <c r="G779" s="682"/>
      <c r="H779" s="683"/>
      <c r="I779" s="684"/>
      <c r="J779" s="683"/>
      <c r="K779" s="683"/>
      <c r="L779" s="683"/>
      <c r="M779" s="683"/>
      <c r="N779" s="676"/>
      <c r="O779" s="676"/>
      <c r="P779" s="676"/>
      <c r="Q779" s="676"/>
      <c r="R779" s="822"/>
      <c r="S779" s="822"/>
      <c r="T779" s="822"/>
      <c r="U779" s="822"/>
      <c r="V779" s="676"/>
      <c r="Z779" s="667"/>
    </row>
    <row r="780" spans="1:26" x14ac:dyDescent="0.2">
      <c r="A780" s="675"/>
      <c r="B780" s="675"/>
      <c r="C780" s="675"/>
      <c r="D780" s="675"/>
      <c r="E780" s="675"/>
      <c r="F780" s="681"/>
      <c r="G780" s="682"/>
      <c r="H780" s="683"/>
      <c r="I780" s="684"/>
      <c r="J780" s="683"/>
      <c r="K780" s="683"/>
      <c r="L780" s="683"/>
      <c r="M780" s="683"/>
      <c r="N780" s="676"/>
      <c r="O780" s="676"/>
      <c r="P780" s="676"/>
      <c r="Q780" s="676"/>
      <c r="R780" s="822"/>
      <c r="S780" s="822"/>
      <c r="T780" s="822"/>
      <c r="U780" s="822"/>
      <c r="V780" s="676"/>
      <c r="Z780" s="667"/>
    </row>
    <row r="781" spans="1:26" x14ac:dyDescent="0.2">
      <c r="A781" s="675"/>
      <c r="B781" s="675"/>
      <c r="C781" s="675"/>
      <c r="D781" s="675"/>
      <c r="E781" s="675"/>
      <c r="F781" s="681"/>
      <c r="G781" s="682"/>
      <c r="H781" s="683"/>
      <c r="I781" s="684"/>
      <c r="J781" s="683"/>
      <c r="K781" s="683"/>
      <c r="L781" s="683"/>
      <c r="M781" s="683"/>
      <c r="N781" s="676"/>
      <c r="O781" s="676"/>
      <c r="P781" s="676"/>
      <c r="Q781" s="676"/>
      <c r="R781" s="822"/>
      <c r="S781" s="822"/>
      <c r="T781" s="822"/>
      <c r="U781" s="822"/>
      <c r="V781" s="676"/>
      <c r="Z781" s="667"/>
    </row>
    <row r="782" spans="1:26" x14ac:dyDescent="0.2">
      <c r="A782" s="675"/>
      <c r="B782" s="675"/>
      <c r="C782" s="675"/>
      <c r="D782" s="675"/>
      <c r="E782" s="675"/>
      <c r="F782" s="681"/>
      <c r="G782" s="682"/>
      <c r="H782" s="683"/>
      <c r="I782" s="684"/>
      <c r="J782" s="683"/>
      <c r="K782" s="683"/>
      <c r="L782" s="683"/>
      <c r="M782" s="683"/>
      <c r="N782" s="676"/>
      <c r="O782" s="676"/>
      <c r="P782" s="676"/>
      <c r="Q782" s="676"/>
      <c r="R782" s="822"/>
      <c r="S782" s="822"/>
      <c r="T782" s="822"/>
      <c r="U782" s="822"/>
      <c r="V782" s="676"/>
      <c r="Z782" s="667"/>
    </row>
    <row r="783" spans="1:26" x14ac:dyDescent="0.2">
      <c r="A783" s="675"/>
      <c r="B783" s="675"/>
      <c r="C783" s="675"/>
      <c r="D783" s="675"/>
      <c r="E783" s="675"/>
      <c r="F783" s="681"/>
      <c r="G783" s="682"/>
      <c r="H783" s="683"/>
      <c r="I783" s="684"/>
      <c r="J783" s="683"/>
      <c r="K783" s="683"/>
      <c r="L783" s="683"/>
      <c r="M783" s="683"/>
      <c r="N783" s="676"/>
      <c r="O783" s="676"/>
      <c r="P783" s="676"/>
      <c r="Q783" s="676"/>
      <c r="R783" s="822"/>
      <c r="S783" s="822"/>
      <c r="T783" s="822"/>
      <c r="U783" s="822"/>
      <c r="V783" s="676"/>
      <c r="Z783" s="667"/>
    </row>
    <row r="784" spans="1:26" x14ac:dyDescent="0.2">
      <c r="A784" s="675"/>
      <c r="B784" s="675"/>
      <c r="C784" s="675"/>
      <c r="D784" s="675"/>
      <c r="E784" s="675"/>
      <c r="F784" s="681"/>
      <c r="G784" s="682"/>
      <c r="H784" s="683"/>
      <c r="I784" s="684"/>
      <c r="J784" s="683"/>
      <c r="K784" s="683"/>
      <c r="L784" s="683"/>
      <c r="M784" s="683"/>
      <c r="N784" s="676"/>
      <c r="O784" s="676"/>
      <c r="P784" s="676"/>
      <c r="Q784" s="676"/>
      <c r="R784" s="822"/>
      <c r="S784" s="822"/>
      <c r="T784" s="822"/>
      <c r="U784" s="822"/>
      <c r="V784" s="676"/>
      <c r="Z784" s="667"/>
    </row>
    <row r="785" spans="1:26" x14ac:dyDescent="0.2">
      <c r="A785" s="675"/>
      <c r="B785" s="675"/>
      <c r="C785" s="675"/>
      <c r="D785" s="675"/>
      <c r="E785" s="675"/>
      <c r="F785" s="681"/>
      <c r="G785" s="682"/>
      <c r="H785" s="683"/>
      <c r="I785" s="684"/>
      <c r="J785" s="683"/>
      <c r="K785" s="683"/>
      <c r="L785" s="683"/>
      <c r="M785" s="683"/>
      <c r="N785" s="676"/>
      <c r="O785" s="676"/>
      <c r="P785" s="676"/>
      <c r="Q785" s="676"/>
      <c r="R785" s="822"/>
      <c r="S785" s="822"/>
      <c r="T785" s="822"/>
      <c r="U785" s="822"/>
      <c r="V785" s="676"/>
      <c r="Z785" s="667"/>
    </row>
    <row r="786" spans="1:26" x14ac:dyDescent="0.2">
      <c r="A786" s="675"/>
      <c r="B786" s="675"/>
      <c r="C786" s="675"/>
      <c r="D786" s="675"/>
      <c r="E786" s="675"/>
      <c r="F786" s="681"/>
      <c r="G786" s="682"/>
      <c r="H786" s="683"/>
      <c r="I786" s="684"/>
      <c r="J786" s="683"/>
      <c r="K786" s="683"/>
      <c r="L786" s="683"/>
      <c r="M786" s="683"/>
      <c r="N786" s="676"/>
      <c r="O786" s="676"/>
      <c r="P786" s="676"/>
      <c r="Q786" s="676"/>
      <c r="R786" s="822"/>
      <c r="S786" s="822"/>
      <c r="T786" s="822"/>
      <c r="U786" s="822"/>
      <c r="V786" s="676"/>
      <c r="Z786" s="667"/>
    </row>
    <row r="787" spans="1:26" x14ac:dyDescent="0.2">
      <c r="A787" s="675"/>
      <c r="B787" s="675"/>
      <c r="C787" s="675"/>
      <c r="D787" s="675"/>
      <c r="E787" s="675"/>
      <c r="F787" s="681"/>
      <c r="G787" s="682"/>
      <c r="H787" s="683"/>
      <c r="I787" s="684"/>
      <c r="J787" s="683"/>
      <c r="K787" s="683"/>
      <c r="L787" s="683"/>
      <c r="M787" s="683"/>
      <c r="N787" s="676"/>
      <c r="O787" s="676"/>
      <c r="P787" s="676"/>
      <c r="Q787" s="676"/>
      <c r="R787" s="822"/>
      <c r="S787" s="822"/>
      <c r="T787" s="822"/>
      <c r="U787" s="822"/>
      <c r="V787" s="676"/>
      <c r="Z787" s="667"/>
    </row>
    <row r="788" spans="1:26" x14ac:dyDescent="0.2">
      <c r="A788" s="675"/>
      <c r="B788" s="675"/>
      <c r="C788" s="675"/>
      <c r="D788" s="675"/>
      <c r="E788" s="675"/>
      <c r="F788" s="681"/>
      <c r="G788" s="682"/>
      <c r="H788" s="683"/>
      <c r="I788" s="684"/>
      <c r="J788" s="683"/>
      <c r="K788" s="683"/>
      <c r="L788" s="683"/>
      <c r="M788" s="683"/>
      <c r="N788" s="676"/>
      <c r="O788" s="676"/>
      <c r="P788" s="676"/>
      <c r="Q788" s="676"/>
      <c r="R788" s="822"/>
      <c r="S788" s="822"/>
      <c r="T788" s="822"/>
      <c r="U788" s="822"/>
      <c r="V788" s="676"/>
      <c r="Z788" s="667"/>
    </row>
    <row r="789" spans="1:26" x14ac:dyDescent="0.2">
      <c r="A789" s="675"/>
      <c r="B789" s="675"/>
      <c r="C789" s="675"/>
      <c r="D789" s="675"/>
      <c r="E789" s="675"/>
      <c r="F789" s="681"/>
      <c r="G789" s="682"/>
      <c r="H789" s="683"/>
      <c r="I789" s="684"/>
      <c r="J789" s="683"/>
      <c r="K789" s="683"/>
      <c r="L789" s="683"/>
      <c r="M789" s="683"/>
      <c r="N789" s="676"/>
      <c r="O789" s="676"/>
      <c r="P789" s="676"/>
      <c r="Q789" s="676"/>
      <c r="R789" s="822"/>
      <c r="S789" s="822"/>
      <c r="T789" s="822"/>
      <c r="U789" s="822"/>
      <c r="V789" s="676"/>
      <c r="Z789" s="667"/>
    </row>
    <row r="790" spans="1:26" x14ac:dyDescent="0.2">
      <c r="A790" s="675"/>
      <c r="B790" s="675"/>
      <c r="C790" s="675"/>
      <c r="D790" s="675"/>
      <c r="E790" s="675"/>
      <c r="F790" s="681"/>
      <c r="G790" s="682"/>
      <c r="H790" s="683"/>
      <c r="I790" s="684"/>
      <c r="J790" s="683"/>
      <c r="K790" s="683"/>
      <c r="L790" s="683"/>
      <c r="M790" s="683"/>
      <c r="N790" s="676"/>
      <c r="O790" s="676"/>
      <c r="P790" s="676"/>
      <c r="Q790" s="676"/>
      <c r="R790" s="822"/>
      <c r="S790" s="822"/>
      <c r="T790" s="822"/>
      <c r="U790" s="822"/>
      <c r="V790" s="676"/>
      <c r="Z790" s="667"/>
    </row>
    <row r="791" spans="1:26" x14ac:dyDescent="0.2">
      <c r="A791" s="675"/>
      <c r="B791" s="675"/>
      <c r="C791" s="675"/>
      <c r="D791" s="675"/>
      <c r="E791" s="675"/>
      <c r="F791" s="681"/>
      <c r="G791" s="682"/>
      <c r="H791" s="683"/>
      <c r="I791" s="684"/>
      <c r="J791" s="683"/>
      <c r="K791" s="683"/>
      <c r="L791" s="683"/>
      <c r="M791" s="683"/>
      <c r="N791" s="676"/>
      <c r="O791" s="676"/>
      <c r="P791" s="676"/>
      <c r="Q791" s="676"/>
      <c r="R791" s="822"/>
      <c r="S791" s="822"/>
      <c r="T791" s="822"/>
      <c r="U791" s="822"/>
      <c r="V791" s="676"/>
      <c r="Z791" s="667"/>
    </row>
    <row r="792" spans="1:26" x14ac:dyDescent="0.2">
      <c r="A792" s="675"/>
      <c r="B792" s="675"/>
      <c r="C792" s="675"/>
      <c r="D792" s="675"/>
      <c r="E792" s="675"/>
      <c r="F792" s="681"/>
      <c r="G792" s="682"/>
      <c r="H792" s="683"/>
      <c r="I792" s="684"/>
      <c r="J792" s="683"/>
      <c r="K792" s="683"/>
      <c r="L792" s="683"/>
      <c r="M792" s="683"/>
      <c r="N792" s="676"/>
      <c r="O792" s="676"/>
      <c r="P792" s="676"/>
      <c r="Q792" s="676"/>
      <c r="R792" s="822"/>
      <c r="S792" s="822"/>
      <c r="T792" s="822"/>
      <c r="U792" s="822"/>
      <c r="V792" s="676"/>
      <c r="Z792" s="667"/>
    </row>
    <row r="793" spans="1:26" x14ac:dyDescent="0.2">
      <c r="A793" s="675"/>
      <c r="B793" s="675"/>
      <c r="C793" s="675"/>
      <c r="D793" s="675"/>
      <c r="E793" s="675"/>
      <c r="F793" s="681"/>
      <c r="G793" s="682"/>
      <c r="H793" s="683"/>
      <c r="I793" s="684"/>
      <c r="J793" s="683"/>
      <c r="K793" s="683"/>
      <c r="L793" s="683"/>
      <c r="M793" s="683"/>
      <c r="N793" s="676"/>
      <c r="O793" s="676"/>
      <c r="P793" s="676"/>
      <c r="Q793" s="676"/>
      <c r="R793" s="822"/>
      <c r="S793" s="822"/>
      <c r="T793" s="822"/>
      <c r="U793" s="822"/>
      <c r="V793" s="676"/>
      <c r="Z793" s="667"/>
    </row>
    <row r="794" spans="1:26" x14ac:dyDescent="0.2">
      <c r="A794" s="675"/>
      <c r="B794" s="675"/>
      <c r="C794" s="675"/>
      <c r="D794" s="675"/>
      <c r="E794" s="675"/>
      <c r="F794" s="681"/>
      <c r="G794" s="682"/>
      <c r="H794" s="683"/>
      <c r="I794" s="684"/>
      <c r="J794" s="683"/>
      <c r="K794" s="683"/>
      <c r="L794" s="683"/>
      <c r="M794" s="683"/>
      <c r="N794" s="676"/>
      <c r="O794" s="676"/>
      <c r="P794" s="676"/>
      <c r="Q794" s="676"/>
      <c r="R794" s="822"/>
      <c r="S794" s="822"/>
      <c r="T794" s="822"/>
      <c r="U794" s="822"/>
      <c r="V794" s="676"/>
      <c r="Z794" s="667"/>
    </row>
    <row r="795" spans="1:26" x14ac:dyDescent="0.2">
      <c r="A795" s="675"/>
      <c r="B795" s="675"/>
      <c r="C795" s="675"/>
      <c r="D795" s="675"/>
      <c r="E795" s="675"/>
      <c r="F795" s="681"/>
      <c r="G795" s="682"/>
      <c r="H795" s="683"/>
      <c r="I795" s="684"/>
      <c r="J795" s="683"/>
      <c r="K795" s="683"/>
      <c r="L795" s="683"/>
      <c r="M795" s="683"/>
      <c r="N795" s="676"/>
      <c r="O795" s="676"/>
      <c r="P795" s="676"/>
      <c r="Q795" s="676"/>
      <c r="R795" s="822"/>
      <c r="S795" s="822"/>
      <c r="T795" s="822"/>
      <c r="U795" s="822"/>
      <c r="V795" s="676"/>
      <c r="Z795" s="667"/>
    </row>
    <row r="796" spans="1:26" x14ac:dyDescent="0.2">
      <c r="A796" s="675"/>
      <c r="B796" s="675"/>
      <c r="C796" s="675"/>
      <c r="D796" s="675"/>
      <c r="E796" s="675"/>
      <c r="F796" s="681"/>
      <c r="G796" s="682"/>
      <c r="H796" s="683"/>
      <c r="I796" s="684"/>
      <c r="J796" s="683"/>
      <c r="K796" s="683"/>
      <c r="L796" s="683"/>
      <c r="M796" s="683"/>
      <c r="N796" s="676"/>
      <c r="O796" s="676"/>
      <c r="P796" s="676"/>
      <c r="Q796" s="676"/>
      <c r="R796" s="822"/>
      <c r="S796" s="822"/>
      <c r="T796" s="822"/>
      <c r="U796" s="822"/>
      <c r="V796" s="676"/>
      <c r="Z796" s="667"/>
    </row>
    <row r="797" spans="1:26" x14ac:dyDescent="0.2">
      <c r="A797" s="675"/>
      <c r="B797" s="675"/>
      <c r="C797" s="675"/>
      <c r="D797" s="675"/>
      <c r="E797" s="675"/>
      <c r="F797" s="681"/>
      <c r="G797" s="682"/>
      <c r="H797" s="683"/>
      <c r="I797" s="684"/>
      <c r="J797" s="683"/>
      <c r="K797" s="683"/>
      <c r="L797" s="683"/>
      <c r="M797" s="683"/>
      <c r="N797" s="676"/>
      <c r="O797" s="676"/>
      <c r="P797" s="676"/>
      <c r="Q797" s="676"/>
      <c r="R797" s="822"/>
      <c r="S797" s="822"/>
      <c r="T797" s="822"/>
      <c r="U797" s="822"/>
      <c r="V797" s="676"/>
      <c r="Z797" s="667"/>
    </row>
    <row r="798" spans="1:26" x14ac:dyDescent="0.2">
      <c r="A798" s="675"/>
      <c r="B798" s="675"/>
      <c r="C798" s="675"/>
      <c r="D798" s="675"/>
      <c r="E798" s="675"/>
      <c r="F798" s="681"/>
      <c r="G798" s="682"/>
      <c r="H798" s="683"/>
      <c r="I798" s="684"/>
      <c r="J798" s="683"/>
      <c r="K798" s="683"/>
      <c r="L798" s="683"/>
      <c r="M798" s="683"/>
      <c r="N798" s="676"/>
      <c r="O798" s="676"/>
      <c r="P798" s="676"/>
      <c r="Q798" s="676"/>
      <c r="R798" s="822"/>
      <c r="S798" s="822"/>
      <c r="T798" s="822"/>
      <c r="U798" s="822"/>
      <c r="V798" s="676"/>
      <c r="Z798" s="667"/>
    </row>
    <row r="799" spans="1:26" x14ac:dyDescent="0.2">
      <c r="A799" s="675"/>
      <c r="B799" s="675"/>
      <c r="C799" s="675"/>
      <c r="D799" s="675"/>
      <c r="E799" s="675"/>
      <c r="F799" s="681"/>
      <c r="G799" s="682"/>
      <c r="H799" s="683"/>
      <c r="I799" s="684"/>
      <c r="J799" s="683"/>
      <c r="K799" s="683"/>
      <c r="L799" s="683"/>
      <c r="M799" s="683"/>
      <c r="N799" s="676"/>
      <c r="O799" s="676"/>
      <c r="P799" s="676"/>
      <c r="Q799" s="676"/>
      <c r="R799" s="822"/>
      <c r="S799" s="822"/>
      <c r="T799" s="822"/>
      <c r="U799" s="822"/>
      <c r="V799" s="676"/>
      <c r="Z799" s="667"/>
    </row>
    <row r="800" spans="1:26" x14ac:dyDescent="0.2">
      <c r="A800" s="675"/>
      <c r="B800" s="675"/>
      <c r="C800" s="675"/>
      <c r="D800" s="675"/>
      <c r="E800" s="675"/>
      <c r="F800" s="681"/>
      <c r="G800" s="682"/>
      <c r="H800" s="683"/>
      <c r="I800" s="684"/>
      <c r="J800" s="683"/>
      <c r="K800" s="683"/>
      <c r="L800" s="683"/>
      <c r="M800" s="683"/>
      <c r="N800" s="676"/>
      <c r="O800" s="676"/>
      <c r="P800" s="676"/>
      <c r="Q800" s="676"/>
      <c r="R800" s="822"/>
      <c r="S800" s="822"/>
      <c r="T800" s="822"/>
      <c r="U800" s="822"/>
      <c r="V800" s="676"/>
      <c r="Z800" s="667"/>
    </row>
    <row r="801" spans="1:26" x14ac:dyDescent="0.2">
      <c r="A801" s="675"/>
      <c r="B801" s="675"/>
      <c r="C801" s="675"/>
      <c r="D801" s="675"/>
      <c r="E801" s="675"/>
      <c r="F801" s="681"/>
      <c r="G801" s="682"/>
      <c r="H801" s="683"/>
      <c r="I801" s="684"/>
      <c r="J801" s="683"/>
      <c r="K801" s="683"/>
      <c r="L801" s="683"/>
      <c r="M801" s="683"/>
      <c r="N801" s="676"/>
      <c r="O801" s="676"/>
      <c r="P801" s="676"/>
      <c r="Q801" s="676"/>
      <c r="R801" s="822"/>
      <c r="S801" s="822"/>
      <c r="T801" s="822"/>
      <c r="U801" s="822"/>
      <c r="V801" s="676"/>
      <c r="Z801" s="667"/>
    </row>
    <row r="802" spans="1:26" x14ac:dyDescent="0.2">
      <c r="A802" s="675"/>
      <c r="B802" s="675"/>
      <c r="C802" s="675"/>
      <c r="D802" s="675"/>
      <c r="E802" s="675"/>
      <c r="F802" s="681"/>
      <c r="G802" s="682"/>
      <c r="H802" s="683"/>
      <c r="I802" s="684"/>
      <c r="J802" s="683"/>
      <c r="K802" s="683"/>
      <c r="L802" s="683"/>
      <c r="M802" s="683"/>
      <c r="N802" s="676"/>
      <c r="O802" s="676"/>
      <c r="P802" s="676"/>
      <c r="Q802" s="676"/>
      <c r="R802" s="822"/>
      <c r="S802" s="822"/>
      <c r="T802" s="822"/>
      <c r="U802" s="822"/>
      <c r="V802" s="676"/>
      <c r="Z802" s="667"/>
    </row>
    <row r="803" spans="1:26" x14ac:dyDescent="0.2">
      <c r="A803" s="675"/>
      <c r="B803" s="675"/>
      <c r="C803" s="675"/>
      <c r="D803" s="675"/>
      <c r="E803" s="675"/>
      <c r="F803" s="681"/>
      <c r="G803" s="682"/>
      <c r="H803" s="683"/>
      <c r="I803" s="684"/>
      <c r="J803" s="683"/>
      <c r="K803" s="683"/>
      <c r="L803" s="683"/>
      <c r="M803" s="683"/>
      <c r="N803" s="676"/>
      <c r="O803" s="676"/>
      <c r="P803" s="676"/>
      <c r="Q803" s="676"/>
      <c r="R803" s="822"/>
      <c r="S803" s="822"/>
      <c r="T803" s="822"/>
      <c r="U803" s="822"/>
      <c r="V803" s="676"/>
      <c r="Z803" s="667"/>
    </row>
    <row r="804" spans="1:26" x14ac:dyDescent="0.2">
      <c r="A804" s="675"/>
      <c r="B804" s="675"/>
      <c r="C804" s="675"/>
      <c r="D804" s="675"/>
      <c r="E804" s="675"/>
      <c r="F804" s="681"/>
      <c r="G804" s="682"/>
      <c r="H804" s="683"/>
      <c r="I804" s="684"/>
      <c r="J804" s="683"/>
      <c r="K804" s="683"/>
      <c r="L804" s="683"/>
      <c r="M804" s="683"/>
      <c r="N804" s="676"/>
      <c r="O804" s="676"/>
      <c r="P804" s="676"/>
      <c r="Q804" s="676"/>
      <c r="R804" s="822"/>
      <c r="S804" s="822"/>
      <c r="T804" s="822"/>
      <c r="U804" s="822"/>
      <c r="V804" s="676"/>
      <c r="Z804" s="667"/>
    </row>
    <row r="805" spans="1:26" x14ac:dyDescent="0.2">
      <c r="A805" s="675"/>
      <c r="B805" s="675"/>
      <c r="C805" s="675"/>
      <c r="D805" s="675"/>
      <c r="E805" s="675"/>
      <c r="F805" s="681"/>
      <c r="G805" s="682"/>
      <c r="H805" s="683"/>
      <c r="I805" s="684"/>
      <c r="J805" s="683"/>
      <c r="K805" s="683"/>
      <c r="L805" s="683"/>
      <c r="M805" s="683"/>
      <c r="N805" s="676"/>
      <c r="O805" s="676"/>
      <c r="P805" s="676"/>
      <c r="Q805" s="676"/>
      <c r="R805" s="822"/>
      <c r="S805" s="822"/>
      <c r="T805" s="822"/>
      <c r="U805" s="822"/>
      <c r="V805" s="676"/>
      <c r="Z805" s="667"/>
    </row>
    <row r="806" spans="1:26" x14ac:dyDescent="0.2">
      <c r="A806" s="675"/>
      <c r="B806" s="675"/>
      <c r="C806" s="675"/>
      <c r="D806" s="675"/>
      <c r="E806" s="675"/>
      <c r="F806" s="681"/>
      <c r="G806" s="682"/>
      <c r="H806" s="683"/>
      <c r="I806" s="684"/>
      <c r="J806" s="683"/>
      <c r="K806" s="683"/>
      <c r="L806" s="683"/>
      <c r="M806" s="683"/>
      <c r="N806" s="676"/>
      <c r="O806" s="676"/>
      <c r="P806" s="676"/>
      <c r="Q806" s="676"/>
      <c r="R806" s="822"/>
      <c r="S806" s="822"/>
      <c r="T806" s="822"/>
      <c r="U806" s="822"/>
      <c r="V806" s="676"/>
      <c r="Z806" s="667"/>
    </row>
    <row r="807" spans="1:26" x14ac:dyDescent="0.2">
      <c r="A807" s="675"/>
      <c r="B807" s="675"/>
      <c r="C807" s="675"/>
      <c r="D807" s="675"/>
      <c r="E807" s="675"/>
      <c r="F807" s="681"/>
      <c r="G807" s="682"/>
      <c r="H807" s="683"/>
      <c r="I807" s="684"/>
      <c r="J807" s="683"/>
      <c r="K807" s="683"/>
      <c r="L807" s="683"/>
      <c r="M807" s="683"/>
      <c r="N807" s="676"/>
      <c r="O807" s="676"/>
      <c r="P807" s="676"/>
      <c r="Q807" s="676"/>
      <c r="R807" s="822"/>
      <c r="S807" s="822"/>
      <c r="T807" s="822"/>
      <c r="U807" s="822"/>
      <c r="V807" s="676"/>
      <c r="Z807" s="667"/>
    </row>
    <row r="808" spans="1:26" x14ac:dyDescent="0.2">
      <c r="A808" s="675"/>
      <c r="B808" s="675"/>
      <c r="C808" s="675"/>
      <c r="D808" s="675"/>
      <c r="E808" s="675"/>
      <c r="F808" s="681"/>
      <c r="G808" s="682"/>
      <c r="H808" s="683"/>
      <c r="I808" s="684"/>
      <c r="J808" s="683"/>
      <c r="K808" s="683"/>
      <c r="L808" s="683"/>
      <c r="M808" s="683"/>
      <c r="N808" s="676"/>
      <c r="O808" s="676"/>
      <c r="P808" s="676"/>
      <c r="Q808" s="676"/>
      <c r="R808" s="822"/>
      <c r="S808" s="822"/>
      <c r="T808" s="822"/>
      <c r="U808" s="822"/>
      <c r="V808" s="676"/>
      <c r="Z808" s="667"/>
    </row>
    <row r="809" spans="1:26" x14ac:dyDescent="0.2">
      <c r="A809" s="675"/>
      <c r="B809" s="675"/>
      <c r="C809" s="675"/>
      <c r="D809" s="675"/>
      <c r="E809" s="675"/>
      <c r="F809" s="681"/>
      <c r="G809" s="682"/>
      <c r="H809" s="683"/>
      <c r="I809" s="684"/>
      <c r="J809" s="683"/>
      <c r="K809" s="683"/>
      <c r="L809" s="683"/>
      <c r="M809" s="683"/>
      <c r="N809" s="676"/>
      <c r="O809" s="676"/>
      <c r="P809" s="676"/>
      <c r="Q809" s="676"/>
      <c r="R809" s="822"/>
      <c r="S809" s="822"/>
      <c r="T809" s="822"/>
      <c r="U809" s="822"/>
      <c r="V809" s="676"/>
      <c r="Z809" s="667"/>
    </row>
    <row r="810" spans="1:26" x14ac:dyDescent="0.2">
      <c r="A810" s="675"/>
      <c r="B810" s="675"/>
      <c r="C810" s="675"/>
      <c r="D810" s="675"/>
      <c r="E810" s="675"/>
      <c r="F810" s="681"/>
      <c r="G810" s="682"/>
      <c r="H810" s="683"/>
      <c r="I810" s="684"/>
      <c r="J810" s="683"/>
      <c r="K810" s="683"/>
      <c r="L810" s="683"/>
      <c r="M810" s="683"/>
      <c r="N810" s="676"/>
      <c r="O810" s="676"/>
      <c r="P810" s="676"/>
      <c r="Q810" s="676"/>
      <c r="R810" s="822"/>
      <c r="S810" s="822"/>
      <c r="T810" s="822"/>
      <c r="U810" s="822"/>
      <c r="V810" s="676"/>
      <c r="Z810" s="667"/>
    </row>
    <row r="811" spans="1:26" x14ac:dyDescent="0.2">
      <c r="A811" s="675"/>
      <c r="B811" s="675"/>
      <c r="C811" s="675"/>
      <c r="D811" s="675"/>
      <c r="E811" s="675"/>
      <c r="F811" s="681"/>
      <c r="G811" s="682"/>
      <c r="H811" s="683"/>
      <c r="I811" s="684"/>
      <c r="J811" s="683"/>
      <c r="K811" s="683"/>
      <c r="L811" s="683"/>
      <c r="M811" s="683"/>
      <c r="N811" s="676"/>
      <c r="O811" s="676"/>
      <c r="P811" s="676"/>
      <c r="Q811" s="676"/>
      <c r="R811" s="822"/>
      <c r="S811" s="822"/>
      <c r="T811" s="822"/>
      <c r="U811" s="822"/>
      <c r="V811" s="676"/>
      <c r="Z811" s="667"/>
    </row>
    <row r="812" spans="1:26" x14ac:dyDescent="0.2">
      <c r="A812" s="675"/>
      <c r="B812" s="675"/>
      <c r="C812" s="675"/>
      <c r="D812" s="675"/>
      <c r="E812" s="675"/>
      <c r="F812" s="681"/>
      <c r="G812" s="682"/>
      <c r="H812" s="683"/>
      <c r="I812" s="684"/>
      <c r="J812" s="683"/>
      <c r="K812" s="683"/>
      <c r="L812" s="683"/>
      <c r="M812" s="683"/>
      <c r="N812" s="676"/>
      <c r="O812" s="676"/>
      <c r="P812" s="676"/>
      <c r="Q812" s="676"/>
      <c r="R812" s="822"/>
      <c r="S812" s="822"/>
      <c r="T812" s="822"/>
      <c r="U812" s="822"/>
      <c r="V812" s="676"/>
      <c r="Z812" s="667"/>
    </row>
    <row r="813" spans="1:26" x14ac:dyDescent="0.2">
      <c r="A813" s="675"/>
      <c r="B813" s="675"/>
      <c r="C813" s="675"/>
      <c r="D813" s="675"/>
      <c r="E813" s="675"/>
      <c r="F813" s="681"/>
      <c r="G813" s="682"/>
      <c r="H813" s="683"/>
      <c r="I813" s="684"/>
      <c r="J813" s="683"/>
      <c r="K813" s="683"/>
      <c r="L813" s="683"/>
      <c r="M813" s="683"/>
      <c r="N813" s="676"/>
      <c r="O813" s="676"/>
      <c r="P813" s="676"/>
      <c r="Q813" s="676"/>
      <c r="R813" s="822"/>
      <c r="S813" s="822"/>
      <c r="T813" s="822"/>
      <c r="U813" s="822"/>
      <c r="V813" s="676"/>
      <c r="Z813" s="667"/>
    </row>
    <row r="814" spans="1:26" x14ac:dyDescent="0.2">
      <c r="A814" s="675"/>
      <c r="B814" s="675"/>
      <c r="C814" s="675"/>
      <c r="D814" s="675"/>
      <c r="E814" s="675"/>
      <c r="F814" s="681"/>
      <c r="G814" s="682"/>
      <c r="H814" s="683"/>
      <c r="I814" s="684"/>
      <c r="J814" s="683"/>
      <c r="K814" s="683"/>
      <c r="L814" s="683"/>
      <c r="M814" s="683"/>
      <c r="N814" s="676"/>
      <c r="O814" s="676"/>
      <c r="P814" s="676"/>
      <c r="Q814" s="676"/>
      <c r="R814" s="822"/>
      <c r="S814" s="822"/>
      <c r="T814" s="822"/>
      <c r="U814" s="822"/>
      <c r="V814" s="676"/>
      <c r="Z814" s="667"/>
    </row>
    <row r="815" spans="1:26" x14ac:dyDescent="0.2">
      <c r="A815" s="675"/>
      <c r="B815" s="675"/>
      <c r="C815" s="675"/>
      <c r="D815" s="675"/>
      <c r="E815" s="675"/>
      <c r="F815" s="681"/>
      <c r="G815" s="682"/>
      <c r="H815" s="683"/>
      <c r="I815" s="684"/>
      <c r="J815" s="683"/>
      <c r="K815" s="683"/>
      <c r="L815" s="683"/>
      <c r="M815" s="683"/>
      <c r="N815" s="676"/>
      <c r="O815" s="676"/>
      <c r="P815" s="676"/>
      <c r="Q815" s="676"/>
      <c r="R815" s="822"/>
      <c r="S815" s="822"/>
      <c r="T815" s="822"/>
      <c r="U815" s="822"/>
      <c r="V815" s="676"/>
      <c r="Z815" s="667"/>
    </row>
    <row r="816" spans="1:26" x14ac:dyDescent="0.2">
      <c r="A816" s="675"/>
      <c r="B816" s="675"/>
      <c r="C816" s="675"/>
      <c r="D816" s="675"/>
      <c r="E816" s="675"/>
      <c r="F816" s="681"/>
      <c r="G816" s="682"/>
      <c r="H816" s="683"/>
      <c r="I816" s="684"/>
      <c r="J816" s="683"/>
      <c r="K816" s="683"/>
      <c r="L816" s="683"/>
      <c r="M816" s="683"/>
      <c r="N816" s="676"/>
      <c r="O816" s="676"/>
      <c r="P816" s="676"/>
      <c r="Q816" s="676"/>
      <c r="R816" s="822"/>
      <c r="S816" s="822"/>
      <c r="T816" s="822"/>
      <c r="U816" s="822"/>
      <c r="V816" s="676"/>
      <c r="Z816" s="667"/>
    </row>
    <row r="817" spans="1:26" x14ac:dyDescent="0.2">
      <c r="A817" s="675"/>
      <c r="B817" s="675"/>
      <c r="C817" s="675"/>
      <c r="D817" s="675"/>
      <c r="E817" s="675"/>
      <c r="F817" s="681"/>
      <c r="G817" s="682"/>
      <c r="H817" s="683"/>
      <c r="I817" s="684"/>
      <c r="J817" s="683"/>
      <c r="K817" s="683"/>
      <c r="L817" s="683"/>
      <c r="M817" s="683"/>
      <c r="N817" s="676"/>
      <c r="O817" s="676"/>
      <c r="P817" s="676"/>
      <c r="Q817" s="676"/>
      <c r="R817" s="822"/>
      <c r="S817" s="822"/>
      <c r="T817" s="822"/>
      <c r="U817" s="822"/>
      <c r="V817" s="676"/>
      <c r="Z817" s="667"/>
    </row>
    <row r="818" spans="1:26" x14ac:dyDescent="0.2">
      <c r="A818" s="675"/>
      <c r="B818" s="675"/>
      <c r="C818" s="675"/>
      <c r="D818" s="675"/>
      <c r="E818" s="675"/>
      <c r="F818" s="681"/>
      <c r="G818" s="682"/>
      <c r="H818" s="683"/>
      <c r="I818" s="684"/>
      <c r="J818" s="683"/>
      <c r="K818" s="683"/>
      <c r="L818" s="683"/>
      <c r="M818" s="683"/>
      <c r="N818" s="676"/>
      <c r="O818" s="676"/>
      <c r="P818" s="676"/>
      <c r="Q818" s="676"/>
      <c r="R818" s="822"/>
      <c r="S818" s="822"/>
      <c r="T818" s="822"/>
      <c r="U818" s="822"/>
      <c r="V818" s="676"/>
      <c r="Z818" s="667"/>
    </row>
    <row r="819" spans="1:26" x14ac:dyDescent="0.2">
      <c r="A819" s="675"/>
      <c r="B819" s="675"/>
      <c r="C819" s="675"/>
      <c r="D819" s="675"/>
      <c r="E819" s="675"/>
      <c r="F819" s="681"/>
      <c r="G819" s="682"/>
      <c r="H819" s="683"/>
      <c r="I819" s="684"/>
      <c r="J819" s="683"/>
      <c r="K819" s="683"/>
      <c r="L819" s="683"/>
      <c r="M819" s="683"/>
      <c r="N819" s="676"/>
      <c r="O819" s="676"/>
      <c r="P819" s="676"/>
      <c r="Q819" s="676"/>
      <c r="R819" s="822"/>
      <c r="S819" s="822"/>
      <c r="T819" s="822"/>
      <c r="U819" s="822"/>
      <c r="V819" s="676"/>
      <c r="Z819" s="667"/>
    </row>
    <row r="820" spans="1:26" x14ac:dyDescent="0.2">
      <c r="A820" s="675"/>
      <c r="B820" s="675"/>
      <c r="C820" s="675"/>
      <c r="D820" s="675"/>
      <c r="E820" s="675"/>
      <c r="F820" s="681"/>
      <c r="G820" s="682"/>
      <c r="H820" s="683"/>
      <c r="I820" s="684"/>
      <c r="J820" s="683"/>
      <c r="K820" s="683"/>
      <c r="L820" s="683"/>
      <c r="M820" s="683"/>
      <c r="N820" s="676"/>
      <c r="O820" s="676"/>
      <c r="P820" s="676"/>
      <c r="Q820" s="676"/>
      <c r="R820" s="822"/>
      <c r="S820" s="822"/>
      <c r="T820" s="822"/>
      <c r="U820" s="822"/>
      <c r="V820" s="676"/>
      <c r="Z820" s="667"/>
    </row>
    <row r="821" spans="1:26" x14ac:dyDescent="0.2">
      <c r="A821" s="675"/>
      <c r="B821" s="675"/>
      <c r="C821" s="675"/>
      <c r="D821" s="675"/>
      <c r="E821" s="675"/>
      <c r="F821" s="681"/>
      <c r="G821" s="682"/>
      <c r="H821" s="683"/>
      <c r="I821" s="684"/>
      <c r="J821" s="683"/>
      <c r="K821" s="683"/>
      <c r="L821" s="683"/>
      <c r="M821" s="683"/>
      <c r="N821" s="676"/>
      <c r="O821" s="676"/>
      <c r="P821" s="676"/>
      <c r="Q821" s="676"/>
      <c r="R821" s="822"/>
      <c r="S821" s="822"/>
      <c r="T821" s="822"/>
      <c r="U821" s="822"/>
      <c r="V821" s="676"/>
      <c r="Z821" s="667"/>
    </row>
    <row r="822" spans="1:26" x14ac:dyDescent="0.2">
      <c r="A822" s="675"/>
      <c r="B822" s="675"/>
      <c r="C822" s="675"/>
      <c r="D822" s="675"/>
      <c r="E822" s="675"/>
      <c r="F822" s="681"/>
      <c r="G822" s="682"/>
      <c r="H822" s="683"/>
      <c r="I822" s="684"/>
      <c r="J822" s="683"/>
      <c r="K822" s="683"/>
      <c r="L822" s="683"/>
      <c r="M822" s="683"/>
      <c r="N822" s="676"/>
      <c r="O822" s="676"/>
      <c r="P822" s="676"/>
      <c r="Q822" s="676"/>
      <c r="R822" s="822"/>
      <c r="S822" s="822"/>
      <c r="T822" s="822"/>
      <c r="U822" s="822"/>
      <c r="V822" s="676"/>
      <c r="Z822" s="667"/>
    </row>
    <row r="823" spans="1:26" x14ac:dyDescent="0.2">
      <c r="A823" s="675"/>
      <c r="B823" s="675"/>
      <c r="C823" s="675"/>
      <c r="D823" s="675"/>
      <c r="E823" s="675"/>
      <c r="F823" s="681"/>
      <c r="G823" s="682"/>
      <c r="H823" s="683"/>
      <c r="I823" s="684"/>
      <c r="J823" s="683"/>
      <c r="K823" s="683"/>
      <c r="L823" s="683"/>
      <c r="M823" s="683"/>
      <c r="N823" s="676"/>
      <c r="O823" s="676"/>
      <c r="P823" s="676"/>
      <c r="Q823" s="676"/>
      <c r="R823" s="822"/>
      <c r="S823" s="822"/>
      <c r="T823" s="822"/>
      <c r="U823" s="822"/>
      <c r="V823" s="676"/>
      <c r="Z823" s="667"/>
    </row>
    <row r="824" spans="1:26" x14ac:dyDescent="0.2">
      <c r="A824" s="675"/>
      <c r="B824" s="675"/>
      <c r="C824" s="675"/>
      <c r="D824" s="675"/>
      <c r="E824" s="675"/>
      <c r="F824" s="681"/>
      <c r="G824" s="682"/>
      <c r="H824" s="683"/>
      <c r="I824" s="684"/>
      <c r="J824" s="683"/>
      <c r="K824" s="683"/>
      <c r="L824" s="683"/>
      <c r="M824" s="683"/>
      <c r="N824" s="676"/>
      <c r="O824" s="676"/>
      <c r="P824" s="676"/>
      <c r="Q824" s="676"/>
      <c r="R824" s="822"/>
      <c r="S824" s="822"/>
      <c r="T824" s="822"/>
      <c r="U824" s="822"/>
      <c r="V824" s="676"/>
      <c r="Z824" s="667"/>
    </row>
    <row r="825" spans="1:26" x14ac:dyDescent="0.2">
      <c r="A825" s="675"/>
      <c r="B825" s="675"/>
      <c r="C825" s="675"/>
      <c r="D825" s="675"/>
      <c r="E825" s="675"/>
      <c r="F825" s="681"/>
      <c r="G825" s="682"/>
      <c r="H825" s="683"/>
      <c r="I825" s="684"/>
      <c r="J825" s="683"/>
      <c r="K825" s="683"/>
      <c r="L825" s="683"/>
      <c r="M825" s="683"/>
      <c r="N825" s="676"/>
      <c r="O825" s="676"/>
      <c r="P825" s="676"/>
      <c r="Q825" s="676"/>
      <c r="R825" s="822"/>
      <c r="S825" s="822"/>
      <c r="T825" s="822"/>
      <c r="U825" s="822"/>
      <c r="V825" s="676"/>
      <c r="Z825" s="667"/>
    </row>
    <row r="826" spans="1:26" x14ac:dyDescent="0.2">
      <c r="A826" s="675"/>
      <c r="B826" s="675"/>
      <c r="C826" s="675"/>
      <c r="D826" s="675"/>
      <c r="E826" s="675"/>
      <c r="F826" s="681"/>
      <c r="G826" s="682"/>
      <c r="H826" s="683"/>
      <c r="I826" s="684"/>
      <c r="J826" s="683"/>
      <c r="K826" s="683"/>
      <c r="L826" s="683"/>
      <c r="M826" s="683"/>
      <c r="N826" s="676"/>
      <c r="O826" s="676"/>
      <c r="P826" s="676"/>
      <c r="Q826" s="676"/>
      <c r="R826" s="822"/>
      <c r="S826" s="822"/>
      <c r="T826" s="822"/>
      <c r="U826" s="822"/>
      <c r="V826" s="676"/>
      <c r="Z826" s="667"/>
    </row>
    <row r="827" spans="1:26" x14ac:dyDescent="0.2">
      <c r="A827" s="675"/>
      <c r="B827" s="675"/>
      <c r="C827" s="675"/>
      <c r="D827" s="675"/>
      <c r="E827" s="675"/>
      <c r="F827" s="681"/>
      <c r="G827" s="682"/>
      <c r="H827" s="683"/>
      <c r="I827" s="684"/>
      <c r="J827" s="683"/>
      <c r="K827" s="683"/>
      <c r="L827" s="683"/>
      <c r="M827" s="683"/>
      <c r="N827" s="676"/>
      <c r="O827" s="676"/>
      <c r="P827" s="676"/>
      <c r="Q827" s="676"/>
      <c r="R827" s="822"/>
      <c r="S827" s="822"/>
      <c r="T827" s="822"/>
      <c r="U827" s="822"/>
      <c r="V827" s="676"/>
      <c r="Z827" s="667"/>
    </row>
    <row r="828" spans="1:26" x14ac:dyDescent="0.2">
      <c r="A828" s="675"/>
      <c r="B828" s="675"/>
      <c r="C828" s="675"/>
      <c r="D828" s="675"/>
      <c r="E828" s="675"/>
      <c r="F828" s="681"/>
      <c r="G828" s="682"/>
      <c r="H828" s="683"/>
      <c r="I828" s="684"/>
      <c r="J828" s="683"/>
      <c r="K828" s="683"/>
      <c r="L828" s="683"/>
      <c r="M828" s="683"/>
      <c r="N828" s="676"/>
      <c r="O828" s="676"/>
      <c r="P828" s="676"/>
      <c r="Q828" s="676"/>
      <c r="R828" s="822"/>
      <c r="S828" s="822"/>
      <c r="T828" s="822"/>
      <c r="U828" s="822"/>
      <c r="V828" s="676"/>
      <c r="Z828" s="667"/>
    </row>
    <row r="829" spans="1:26" x14ac:dyDescent="0.2">
      <c r="A829" s="675"/>
      <c r="B829" s="675"/>
      <c r="C829" s="675"/>
      <c r="D829" s="675"/>
      <c r="E829" s="675"/>
      <c r="F829" s="681"/>
      <c r="G829" s="682"/>
      <c r="H829" s="683"/>
      <c r="I829" s="684"/>
      <c r="J829" s="683"/>
      <c r="K829" s="683"/>
      <c r="L829" s="683"/>
      <c r="M829" s="683"/>
      <c r="N829" s="676"/>
      <c r="O829" s="676"/>
      <c r="P829" s="676"/>
      <c r="Q829" s="676"/>
      <c r="R829" s="822"/>
      <c r="S829" s="822"/>
      <c r="T829" s="822"/>
      <c r="U829" s="822"/>
      <c r="V829" s="676"/>
      <c r="Z829" s="667"/>
    </row>
    <row r="830" spans="1:26" x14ac:dyDescent="0.2">
      <c r="A830" s="675"/>
      <c r="B830" s="675"/>
      <c r="C830" s="675"/>
      <c r="D830" s="675"/>
      <c r="E830" s="675"/>
      <c r="F830" s="681"/>
      <c r="G830" s="682"/>
      <c r="H830" s="683"/>
      <c r="I830" s="684"/>
      <c r="J830" s="683"/>
      <c r="K830" s="683"/>
      <c r="L830" s="683"/>
      <c r="M830" s="683"/>
      <c r="N830" s="676"/>
      <c r="O830" s="676"/>
      <c r="P830" s="676"/>
      <c r="Q830" s="676"/>
      <c r="R830" s="822"/>
      <c r="S830" s="822"/>
      <c r="T830" s="822"/>
      <c r="U830" s="822"/>
      <c r="V830" s="676"/>
      <c r="Z830" s="667"/>
    </row>
    <row r="831" spans="1:26" x14ac:dyDescent="0.2">
      <c r="A831" s="675"/>
      <c r="B831" s="675"/>
      <c r="C831" s="675"/>
      <c r="D831" s="675"/>
      <c r="E831" s="675"/>
      <c r="F831" s="681"/>
      <c r="G831" s="682"/>
      <c r="H831" s="683"/>
      <c r="I831" s="684"/>
      <c r="J831" s="683"/>
      <c r="K831" s="683"/>
      <c r="L831" s="683"/>
      <c r="M831" s="683"/>
      <c r="N831" s="676"/>
      <c r="O831" s="676"/>
      <c r="P831" s="676"/>
      <c r="Q831" s="676"/>
      <c r="R831" s="822"/>
      <c r="S831" s="822"/>
      <c r="T831" s="822"/>
      <c r="U831" s="822"/>
      <c r="V831" s="676"/>
      <c r="Z831" s="667"/>
    </row>
    <row r="832" spans="1:26" x14ac:dyDescent="0.2">
      <c r="A832" s="675"/>
      <c r="B832" s="675"/>
      <c r="C832" s="675"/>
      <c r="D832" s="675"/>
      <c r="E832" s="675"/>
      <c r="F832" s="681"/>
      <c r="G832" s="682"/>
      <c r="H832" s="683"/>
      <c r="I832" s="684"/>
      <c r="J832" s="683"/>
      <c r="K832" s="683"/>
      <c r="L832" s="683"/>
      <c r="M832" s="683"/>
      <c r="N832" s="676"/>
      <c r="O832" s="676"/>
      <c r="P832" s="676"/>
      <c r="Q832" s="676"/>
      <c r="R832" s="822"/>
      <c r="S832" s="822"/>
      <c r="T832" s="822"/>
      <c r="U832" s="822"/>
      <c r="V832" s="676"/>
      <c r="Z832" s="667"/>
    </row>
    <row r="833" spans="1:26" x14ac:dyDescent="0.2">
      <c r="A833" s="675"/>
      <c r="B833" s="675"/>
      <c r="C833" s="675"/>
      <c r="D833" s="675"/>
      <c r="E833" s="675"/>
      <c r="F833" s="681"/>
      <c r="G833" s="682"/>
      <c r="H833" s="683"/>
      <c r="I833" s="684"/>
      <c r="J833" s="683"/>
      <c r="K833" s="683"/>
      <c r="L833" s="683"/>
      <c r="M833" s="683"/>
      <c r="N833" s="676"/>
      <c r="O833" s="676"/>
      <c r="P833" s="676"/>
      <c r="Q833" s="676"/>
      <c r="R833" s="822"/>
      <c r="S833" s="822"/>
      <c r="T833" s="822"/>
      <c r="U833" s="822"/>
      <c r="V833" s="676"/>
      <c r="Z833" s="667"/>
    </row>
    <row r="834" spans="1:26" x14ac:dyDescent="0.2">
      <c r="A834" s="675"/>
      <c r="B834" s="675"/>
      <c r="C834" s="675"/>
      <c r="D834" s="675"/>
      <c r="E834" s="675"/>
      <c r="F834" s="681"/>
      <c r="G834" s="682"/>
      <c r="H834" s="683"/>
      <c r="I834" s="684"/>
      <c r="J834" s="683"/>
      <c r="K834" s="683"/>
      <c r="L834" s="683"/>
      <c r="M834" s="683"/>
      <c r="N834" s="676"/>
      <c r="O834" s="676"/>
      <c r="P834" s="676"/>
      <c r="Q834" s="676"/>
      <c r="R834" s="822"/>
      <c r="S834" s="822"/>
      <c r="T834" s="822"/>
      <c r="U834" s="822"/>
      <c r="V834" s="676"/>
      <c r="Z834" s="667"/>
    </row>
    <row r="835" spans="1:26" x14ac:dyDescent="0.2">
      <c r="A835" s="675"/>
      <c r="B835" s="675"/>
      <c r="C835" s="675"/>
      <c r="D835" s="675"/>
      <c r="E835" s="675"/>
      <c r="F835" s="681"/>
      <c r="G835" s="682"/>
      <c r="H835" s="683"/>
      <c r="I835" s="684"/>
      <c r="J835" s="683"/>
      <c r="K835" s="683"/>
      <c r="L835" s="683"/>
      <c r="M835" s="683"/>
      <c r="N835" s="676"/>
      <c r="O835" s="676"/>
      <c r="P835" s="676"/>
      <c r="Q835" s="676"/>
      <c r="R835" s="822"/>
      <c r="S835" s="822"/>
      <c r="T835" s="822"/>
      <c r="U835" s="822"/>
      <c r="V835" s="676"/>
      <c r="Z835" s="667"/>
    </row>
    <row r="836" spans="1:26" x14ac:dyDescent="0.2">
      <c r="A836" s="675"/>
      <c r="B836" s="675"/>
      <c r="C836" s="675"/>
      <c r="D836" s="675"/>
      <c r="E836" s="675"/>
      <c r="F836" s="681"/>
      <c r="G836" s="682"/>
      <c r="H836" s="683"/>
      <c r="I836" s="684"/>
      <c r="J836" s="683"/>
      <c r="K836" s="683"/>
      <c r="L836" s="683"/>
      <c r="M836" s="683"/>
      <c r="N836" s="676"/>
      <c r="O836" s="676"/>
      <c r="P836" s="676"/>
      <c r="Q836" s="676"/>
      <c r="R836" s="822"/>
      <c r="S836" s="822"/>
      <c r="T836" s="822"/>
      <c r="U836" s="822"/>
      <c r="V836" s="676"/>
      <c r="Z836" s="667"/>
    </row>
    <row r="837" spans="1:26" x14ac:dyDescent="0.2">
      <c r="A837" s="675"/>
      <c r="B837" s="675"/>
      <c r="C837" s="675"/>
      <c r="D837" s="675"/>
      <c r="E837" s="675"/>
      <c r="F837" s="681"/>
      <c r="G837" s="682"/>
      <c r="H837" s="683"/>
      <c r="I837" s="684"/>
      <c r="J837" s="683"/>
      <c r="K837" s="683"/>
      <c r="L837" s="683"/>
      <c r="M837" s="683"/>
      <c r="N837" s="676"/>
      <c r="O837" s="676"/>
      <c r="P837" s="676"/>
      <c r="Q837" s="676"/>
      <c r="R837" s="822"/>
      <c r="S837" s="822"/>
      <c r="T837" s="822"/>
      <c r="U837" s="822"/>
      <c r="V837" s="676"/>
      <c r="Z837" s="667"/>
    </row>
    <row r="838" spans="1:26" x14ac:dyDescent="0.2">
      <c r="A838" s="675"/>
      <c r="B838" s="675"/>
      <c r="C838" s="675"/>
      <c r="D838" s="675"/>
      <c r="E838" s="675"/>
      <c r="F838" s="681"/>
      <c r="G838" s="682"/>
      <c r="H838" s="683"/>
      <c r="I838" s="684"/>
      <c r="J838" s="683"/>
      <c r="K838" s="683"/>
      <c r="L838" s="683"/>
      <c r="M838" s="683"/>
      <c r="N838" s="676"/>
      <c r="O838" s="676"/>
      <c r="P838" s="676"/>
      <c r="Q838" s="676"/>
      <c r="R838" s="822"/>
      <c r="S838" s="822"/>
      <c r="T838" s="822"/>
      <c r="U838" s="822"/>
      <c r="V838" s="676"/>
      <c r="Z838" s="667"/>
    </row>
    <row r="839" spans="1:26" x14ac:dyDescent="0.2">
      <c r="A839" s="675"/>
      <c r="B839" s="675"/>
      <c r="C839" s="675"/>
      <c r="D839" s="675"/>
      <c r="E839" s="675"/>
      <c r="F839" s="681"/>
      <c r="G839" s="682"/>
      <c r="H839" s="683"/>
      <c r="I839" s="684"/>
      <c r="J839" s="683"/>
      <c r="K839" s="683"/>
      <c r="L839" s="683"/>
      <c r="M839" s="683"/>
      <c r="N839" s="676"/>
      <c r="O839" s="676"/>
      <c r="P839" s="676"/>
      <c r="Q839" s="676"/>
      <c r="R839" s="822"/>
      <c r="S839" s="822"/>
      <c r="T839" s="822"/>
      <c r="U839" s="822"/>
      <c r="V839" s="676"/>
      <c r="Z839" s="667"/>
    </row>
    <row r="840" spans="1:26" x14ac:dyDescent="0.2">
      <c r="A840" s="675"/>
      <c r="B840" s="675"/>
      <c r="C840" s="675"/>
      <c r="D840" s="675"/>
      <c r="E840" s="675"/>
      <c r="F840" s="681"/>
      <c r="G840" s="682"/>
      <c r="H840" s="683"/>
      <c r="I840" s="684"/>
      <c r="J840" s="683"/>
      <c r="K840" s="683"/>
      <c r="L840" s="683"/>
      <c r="M840" s="683"/>
      <c r="N840" s="676"/>
      <c r="O840" s="676"/>
      <c r="P840" s="676"/>
      <c r="Q840" s="676"/>
      <c r="R840" s="822"/>
      <c r="S840" s="822"/>
      <c r="T840" s="822"/>
      <c r="U840" s="822"/>
      <c r="V840" s="676"/>
      <c r="Z840" s="667"/>
    </row>
    <row r="841" spans="1:26" x14ac:dyDescent="0.2">
      <c r="A841" s="675"/>
      <c r="B841" s="675"/>
      <c r="C841" s="675"/>
      <c r="D841" s="675"/>
      <c r="E841" s="675"/>
      <c r="F841" s="681"/>
      <c r="G841" s="682"/>
      <c r="H841" s="683"/>
      <c r="I841" s="684"/>
      <c r="J841" s="683"/>
      <c r="K841" s="683"/>
      <c r="L841" s="683"/>
      <c r="M841" s="683"/>
      <c r="N841" s="676"/>
      <c r="O841" s="676"/>
      <c r="P841" s="676"/>
      <c r="Q841" s="676"/>
      <c r="R841" s="822"/>
      <c r="S841" s="822"/>
      <c r="T841" s="822"/>
      <c r="U841" s="822"/>
      <c r="V841" s="676"/>
      <c r="Z841" s="667"/>
    </row>
    <row r="842" spans="1:26" x14ac:dyDescent="0.2">
      <c r="A842" s="675"/>
      <c r="B842" s="675"/>
      <c r="C842" s="675"/>
      <c r="D842" s="675"/>
      <c r="E842" s="675"/>
      <c r="F842" s="681"/>
      <c r="G842" s="682"/>
      <c r="H842" s="683"/>
      <c r="I842" s="684"/>
      <c r="J842" s="683"/>
      <c r="K842" s="683"/>
      <c r="L842" s="683"/>
      <c r="M842" s="683"/>
      <c r="N842" s="676"/>
      <c r="O842" s="676"/>
      <c r="P842" s="676"/>
      <c r="Q842" s="676"/>
      <c r="R842" s="822"/>
      <c r="S842" s="822"/>
      <c r="T842" s="822"/>
      <c r="U842" s="822"/>
      <c r="V842" s="676"/>
      <c r="Z842" s="667"/>
    </row>
    <row r="843" spans="1:26" x14ac:dyDescent="0.2">
      <c r="A843" s="675"/>
      <c r="B843" s="675"/>
      <c r="C843" s="675"/>
      <c r="D843" s="675"/>
      <c r="E843" s="675"/>
      <c r="F843" s="681"/>
      <c r="G843" s="682"/>
      <c r="H843" s="683"/>
      <c r="I843" s="684"/>
      <c r="J843" s="683"/>
      <c r="K843" s="683"/>
      <c r="L843" s="683"/>
      <c r="M843" s="683"/>
      <c r="N843" s="676"/>
      <c r="O843" s="676"/>
      <c r="P843" s="676"/>
      <c r="Q843" s="676"/>
      <c r="R843" s="822"/>
      <c r="S843" s="822"/>
      <c r="T843" s="822"/>
      <c r="U843" s="822"/>
      <c r="V843" s="676"/>
      <c r="Z843" s="667"/>
    </row>
    <row r="844" spans="1:26" x14ac:dyDescent="0.2">
      <c r="A844" s="675"/>
      <c r="B844" s="675"/>
      <c r="C844" s="675"/>
      <c r="D844" s="675"/>
      <c r="E844" s="675"/>
      <c r="F844" s="681"/>
      <c r="G844" s="682"/>
      <c r="H844" s="683"/>
      <c r="I844" s="684"/>
      <c r="J844" s="683"/>
      <c r="K844" s="683"/>
      <c r="L844" s="683"/>
      <c r="M844" s="683"/>
      <c r="N844" s="676"/>
      <c r="O844" s="676"/>
      <c r="P844" s="676"/>
      <c r="Q844" s="676"/>
      <c r="R844" s="822"/>
      <c r="S844" s="822"/>
      <c r="T844" s="822"/>
      <c r="U844" s="822"/>
      <c r="V844" s="676"/>
      <c r="Z844" s="667"/>
    </row>
    <row r="845" spans="1:26" x14ac:dyDescent="0.2">
      <c r="A845" s="675"/>
      <c r="B845" s="675"/>
      <c r="C845" s="675"/>
      <c r="D845" s="675"/>
      <c r="E845" s="675"/>
      <c r="F845" s="681"/>
      <c r="G845" s="682"/>
      <c r="H845" s="683"/>
      <c r="I845" s="684"/>
      <c r="J845" s="683"/>
      <c r="K845" s="683"/>
      <c r="L845" s="683"/>
      <c r="M845" s="683"/>
      <c r="N845" s="676"/>
      <c r="O845" s="676"/>
      <c r="P845" s="676"/>
      <c r="Q845" s="676"/>
      <c r="R845" s="822"/>
      <c r="S845" s="822"/>
      <c r="T845" s="822"/>
      <c r="U845" s="822"/>
      <c r="V845" s="676"/>
      <c r="Z845" s="667"/>
    </row>
    <row r="846" spans="1:26" x14ac:dyDescent="0.2">
      <c r="A846" s="675"/>
      <c r="B846" s="675"/>
      <c r="C846" s="675"/>
      <c r="D846" s="675"/>
      <c r="E846" s="675"/>
      <c r="F846" s="681"/>
      <c r="G846" s="682"/>
      <c r="H846" s="683"/>
      <c r="I846" s="684"/>
      <c r="J846" s="683"/>
      <c r="K846" s="683"/>
      <c r="L846" s="683"/>
      <c r="M846" s="683"/>
      <c r="N846" s="676"/>
      <c r="O846" s="676"/>
      <c r="P846" s="676"/>
      <c r="Q846" s="676"/>
      <c r="R846" s="822"/>
      <c r="S846" s="822"/>
      <c r="T846" s="822"/>
      <c r="U846" s="822"/>
      <c r="V846" s="676"/>
      <c r="Z846" s="667"/>
    </row>
    <row r="847" spans="1:26" x14ac:dyDescent="0.2">
      <c r="A847" s="675"/>
      <c r="B847" s="675"/>
      <c r="C847" s="675"/>
      <c r="D847" s="675"/>
      <c r="E847" s="675"/>
      <c r="F847" s="681"/>
      <c r="G847" s="682"/>
      <c r="H847" s="683"/>
      <c r="I847" s="684"/>
      <c r="J847" s="683"/>
      <c r="K847" s="683"/>
      <c r="L847" s="683"/>
      <c r="M847" s="683"/>
      <c r="N847" s="676"/>
      <c r="O847" s="676"/>
      <c r="P847" s="676"/>
      <c r="Q847" s="676"/>
      <c r="R847" s="822"/>
      <c r="S847" s="822"/>
      <c r="T847" s="822"/>
      <c r="U847" s="822"/>
      <c r="V847" s="676"/>
      <c r="Z847" s="667"/>
    </row>
    <row r="848" spans="1:26" x14ac:dyDescent="0.2">
      <c r="A848" s="675"/>
      <c r="B848" s="675"/>
      <c r="C848" s="675"/>
      <c r="D848" s="675"/>
      <c r="E848" s="675"/>
      <c r="F848" s="681"/>
      <c r="G848" s="682"/>
      <c r="H848" s="683"/>
      <c r="I848" s="684"/>
      <c r="J848" s="683"/>
      <c r="K848" s="683"/>
      <c r="L848" s="683"/>
      <c r="M848" s="683"/>
      <c r="N848" s="676"/>
      <c r="O848" s="676"/>
      <c r="P848" s="676"/>
      <c r="Q848" s="676"/>
      <c r="R848" s="822"/>
      <c r="S848" s="822"/>
      <c r="T848" s="822"/>
      <c r="U848" s="822"/>
      <c r="V848" s="676"/>
      <c r="Z848" s="667"/>
    </row>
    <row r="849" spans="1:26" x14ac:dyDescent="0.2">
      <c r="A849" s="675"/>
      <c r="B849" s="675"/>
      <c r="C849" s="675"/>
      <c r="D849" s="675"/>
      <c r="E849" s="675"/>
      <c r="F849" s="681"/>
      <c r="G849" s="682"/>
      <c r="H849" s="683"/>
      <c r="I849" s="684"/>
      <c r="J849" s="683"/>
      <c r="K849" s="683"/>
      <c r="L849" s="683"/>
      <c r="M849" s="683"/>
      <c r="N849" s="676"/>
      <c r="O849" s="676"/>
      <c r="P849" s="676"/>
      <c r="Q849" s="676"/>
      <c r="R849" s="822"/>
      <c r="S849" s="822"/>
      <c r="T849" s="822"/>
      <c r="U849" s="822"/>
      <c r="V849" s="676"/>
      <c r="Z849" s="667"/>
    </row>
    <row r="850" spans="1:26" x14ac:dyDescent="0.2">
      <c r="A850" s="675"/>
      <c r="B850" s="675"/>
      <c r="C850" s="675"/>
      <c r="D850" s="675"/>
      <c r="E850" s="675"/>
      <c r="F850" s="681"/>
      <c r="G850" s="682"/>
      <c r="H850" s="683"/>
      <c r="I850" s="684"/>
      <c r="J850" s="683"/>
      <c r="K850" s="683"/>
      <c r="L850" s="683"/>
      <c r="M850" s="683"/>
      <c r="N850" s="676"/>
      <c r="O850" s="676"/>
      <c r="P850" s="676"/>
      <c r="Q850" s="676"/>
      <c r="R850" s="822"/>
      <c r="S850" s="822"/>
      <c r="T850" s="822"/>
      <c r="U850" s="822"/>
      <c r="V850" s="676"/>
      <c r="Z850" s="667"/>
    </row>
    <row r="851" spans="1:26" x14ac:dyDescent="0.2">
      <c r="A851" s="675"/>
      <c r="B851" s="675"/>
      <c r="C851" s="675"/>
      <c r="D851" s="675"/>
      <c r="E851" s="675"/>
      <c r="F851" s="681"/>
      <c r="G851" s="682"/>
      <c r="H851" s="683"/>
      <c r="I851" s="684"/>
      <c r="J851" s="683"/>
      <c r="K851" s="683"/>
      <c r="L851" s="683"/>
      <c r="M851" s="683"/>
      <c r="N851" s="676"/>
      <c r="O851" s="676"/>
      <c r="P851" s="676"/>
      <c r="Q851" s="676"/>
      <c r="R851" s="822"/>
      <c r="S851" s="822"/>
      <c r="T851" s="822"/>
      <c r="U851" s="822"/>
      <c r="V851" s="676"/>
      <c r="Z851" s="667"/>
    </row>
    <row r="852" spans="1:26" x14ac:dyDescent="0.2">
      <c r="A852" s="675"/>
      <c r="B852" s="675"/>
      <c r="C852" s="675"/>
      <c r="D852" s="675"/>
      <c r="E852" s="675"/>
      <c r="F852" s="681"/>
      <c r="G852" s="682"/>
      <c r="H852" s="683"/>
      <c r="I852" s="684"/>
      <c r="J852" s="683"/>
      <c r="K852" s="683"/>
      <c r="L852" s="683"/>
      <c r="M852" s="683"/>
      <c r="N852" s="676"/>
      <c r="O852" s="676"/>
      <c r="P852" s="676"/>
      <c r="Q852" s="676"/>
      <c r="R852" s="822"/>
      <c r="S852" s="822"/>
      <c r="T852" s="822"/>
      <c r="U852" s="822"/>
      <c r="V852" s="676"/>
      <c r="Z852" s="667"/>
    </row>
    <row r="853" spans="1:26" x14ac:dyDescent="0.2">
      <c r="A853" s="675"/>
      <c r="B853" s="675"/>
      <c r="C853" s="675"/>
      <c r="D853" s="675"/>
      <c r="E853" s="675"/>
      <c r="F853" s="681"/>
      <c r="G853" s="682"/>
      <c r="H853" s="683"/>
      <c r="I853" s="684"/>
      <c r="J853" s="683"/>
      <c r="K853" s="683"/>
      <c r="L853" s="683"/>
      <c r="M853" s="683"/>
      <c r="N853" s="676"/>
      <c r="O853" s="676"/>
      <c r="P853" s="676"/>
      <c r="Q853" s="676"/>
      <c r="R853" s="822"/>
      <c r="S853" s="822"/>
      <c r="T853" s="822"/>
      <c r="U853" s="822"/>
      <c r="V853" s="676"/>
      <c r="Z853" s="667"/>
    </row>
    <row r="854" spans="1:26" x14ac:dyDescent="0.2">
      <c r="A854" s="675"/>
      <c r="B854" s="675"/>
      <c r="C854" s="675"/>
      <c r="D854" s="675"/>
      <c r="E854" s="675"/>
      <c r="F854" s="681"/>
      <c r="G854" s="682"/>
      <c r="H854" s="683"/>
      <c r="I854" s="684"/>
      <c r="J854" s="683"/>
      <c r="K854" s="683"/>
      <c r="L854" s="683"/>
      <c r="M854" s="683"/>
      <c r="N854" s="676"/>
      <c r="O854" s="676"/>
      <c r="P854" s="676"/>
      <c r="Q854" s="676"/>
      <c r="R854" s="822"/>
      <c r="S854" s="822"/>
      <c r="T854" s="822"/>
      <c r="U854" s="822"/>
      <c r="V854" s="676"/>
      <c r="Z854" s="667"/>
    </row>
    <row r="855" spans="1:26" x14ac:dyDescent="0.2">
      <c r="A855" s="675"/>
      <c r="B855" s="675"/>
      <c r="C855" s="675"/>
      <c r="D855" s="675"/>
      <c r="E855" s="675"/>
      <c r="F855" s="681"/>
      <c r="G855" s="682"/>
      <c r="H855" s="683"/>
      <c r="I855" s="684"/>
      <c r="J855" s="683"/>
      <c r="K855" s="683"/>
      <c r="L855" s="683"/>
      <c r="M855" s="683"/>
      <c r="N855" s="676"/>
      <c r="O855" s="676"/>
      <c r="P855" s="676"/>
      <c r="Q855" s="676"/>
      <c r="R855" s="822"/>
      <c r="S855" s="822"/>
      <c r="T855" s="822"/>
      <c r="U855" s="822"/>
      <c r="V855" s="676"/>
      <c r="Z855" s="667"/>
    </row>
    <row r="856" spans="1:26" x14ac:dyDescent="0.2">
      <c r="A856" s="675"/>
      <c r="B856" s="675"/>
      <c r="C856" s="675"/>
      <c r="D856" s="675"/>
      <c r="E856" s="675"/>
      <c r="F856" s="681"/>
      <c r="G856" s="682"/>
      <c r="H856" s="683"/>
      <c r="I856" s="684"/>
      <c r="J856" s="683"/>
      <c r="K856" s="683"/>
      <c r="L856" s="683"/>
      <c r="M856" s="683"/>
      <c r="N856" s="676"/>
      <c r="O856" s="676"/>
      <c r="P856" s="676"/>
      <c r="Q856" s="676"/>
      <c r="R856" s="822"/>
      <c r="S856" s="822"/>
      <c r="T856" s="822"/>
      <c r="U856" s="822"/>
      <c r="V856" s="676"/>
      <c r="Z856" s="667"/>
    </row>
    <row r="857" spans="1:26" x14ac:dyDescent="0.2">
      <c r="A857" s="675"/>
      <c r="B857" s="675"/>
      <c r="C857" s="675"/>
      <c r="D857" s="675"/>
      <c r="E857" s="675"/>
      <c r="F857" s="681"/>
      <c r="G857" s="682"/>
      <c r="H857" s="683"/>
      <c r="I857" s="684"/>
      <c r="J857" s="683"/>
      <c r="K857" s="683"/>
      <c r="L857" s="683"/>
      <c r="M857" s="683"/>
      <c r="N857" s="676"/>
      <c r="O857" s="676"/>
      <c r="P857" s="676"/>
      <c r="Q857" s="676"/>
      <c r="R857" s="822"/>
      <c r="S857" s="822"/>
      <c r="T857" s="822"/>
      <c r="U857" s="822"/>
      <c r="V857" s="676"/>
      <c r="Z857" s="667"/>
    </row>
    <row r="858" spans="1:26" x14ac:dyDescent="0.2">
      <c r="A858" s="675"/>
      <c r="B858" s="675"/>
      <c r="C858" s="675"/>
      <c r="D858" s="675"/>
      <c r="E858" s="675"/>
      <c r="F858" s="681"/>
      <c r="G858" s="682"/>
      <c r="H858" s="683"/>
      <c r="I858" s="684"/>
      <c r="J858" s="683"/>
      <c r="K858" s="683"/>
      <c r="L858" s="683"/>
      <c r="M858" s="683"/>
      <c r="N858" s="676"/>
      <c r="O858" s="676"/>
      <c r="P858" s="676"/>
      <c r="Q858" s="676"/>
      <c r="R858" s="822"/>
      <c r="S858" s="822"/>
      <c r="T858" s="822"/>
      <c r="U858" s="822"/>
      <c r="V858" s="676"/>
      <c r="Z858" s="667"/>
    </row>
    <row r="859" spans="1:26" x14ac:dyDescent="0.2">
      <c r="A859" s="675"/>
      <c r="B859" s="675"/>
      <c r="C859" s="675"/>
      <c r="D859" s="675"/>
      <c r="E859" s="675"/>
      <c r="F859" s="681"/>
      <c r="G859" s="682"/>
      <c r="H859" s="683"/>
      <c r="I859" s="684"/>
      <c r="J859" s="683"/>
      <c r="K859" s="683"/>
      <c r="L859" s="683"/>
      <c r="M859" s="683"/>
      <c r="N859" s="676"/>
      <c r="O859" s="676"/>
      <c r="P859" s="676"/>
      <c r="Q859" s="676"/>
      <c r="R859" s="822"/>
      <c r="S859" s="822"/>
      <c r="T859" s="822"/>
      <c r="U859" s="822"/>
      <c r="V859" s="676"/>
      <c r="Z859" s="667"/>
    </row>
    <row r="860" spans="1:26" x14ac:dyDescent="0.2">
      <c r="A860" s="675"/>
      <c r="B860" s="675"/>
      <c r="C860" s="675"/>
      <c r="D860" s="675"/>
      <c r="E860" s="675"/>
      <c r="F860" s="681"/>
      <c r="G860" s="682"/>
      <c r="H860" s="683"/>
      <c r="I860" s="684"/>
      <c r="J860" s="683"/>
      <c r="K860" s="683"/>
      <c r="L860" s="683"/>
      <c r="M860" s="683"/>
      <c r="N860" s="676"/>
      <c r="O860" s="676"/>
      <c r="P860" s="676"/>
      <c r="Q860" s="676"/>
      <c r="R860" s="822"/>
      <c r="S860" s="822"/>
      <c r="T860" s="822"/>
      <c r="U860" s="822"/>
      <c r="V860" s="676"/>
      <c r="Z860" s="667"/>
    </row>
    <row r="861" spans="1:26" x14ac:dyDescent="0.2">
      <c r="A861" s="675"/>
      <c r="B861" s="675"/>
      <c r="C861" s="675"/>
      <c r="D861" s="675"/>
      <c r="E861" s="675"/>
      <c r="F861" s="681"/>
      <c r="G861" s="682"/>
      <c r="H861" s="683"/>
      <c r="I861" s="684"/>
      <c r="J861" s="683"/>
      <c r="K861" s="683"/>
      <c r="L861" s="676"/>
      <c r="M861" s="676"/>
      <c r="N861" s="676"/>
      <c r="O861" s="676"/>
      <c r="P861" s="676"/>
      <c r="Q861" s="676"/>
      <c r="R861" s="822"/>
      <c r="S861" s="822"/>
      <c r="T861" s="822"/>
      <c r="U861" s="822"/>
      <c r="V861" s="676"/>
      <c r="Z861" s="667"/>
    </row>
    <row r="862" spans="1:26" x14ac:dyDescent="0.2">
      <c r="A862" s="675"/>
      <c r="B862" s="675"/>
      <c r="C862" s="675"/>
      <c r="D862" s="675"/>
      <c r="E862" s="675"/>
      <c r="F862" s="681"/>
      <c r="G862" s="682"/>
      <c r="H862" s="683"/>
      <c r="I862" s="684"/>
      <c r="J862" s="683"/>
      <c r="K862" s="683"/>
      <c r="L862" s="676"/>
      <c r="M862" s="676"/>
      <c r="N862" s="676"/>
      <c r="O862" s="676"/>
      <c r="P862" s="676"/>
      <c r="Q862" s="676"/>
      <c r="R862" s="822"/>
      <c r="S862" s="822"/>
      <c r="T862" s="822"/>
      <c r="U862" s="822"/>
      <c r="V862" s="676"/>
      <c r="Z862" s="667"/>
    </row>
    <row r="863" spans="1:26" x14ac:dyDescent="0.2">
      <c r="A863" s="675"/>
      <c r="B863" s="675"/>
      <c r="C863" s="675"/>
      <c r="D863" s="675"/>
      <c r="E863" s="675"/>
      <c r="F863" s="681"/>
      <c r="G863" s="682"/>
      <c r="H863" s="683"/>
      <c r="I863" s="684"/>
      <c r="J863" s="683"/>
      <c r="K863" s="683"/>
      <c r="L863" s="676"/>
      <c r="M863" s="676"/>
      <c r="N863" s="676"/>
      <c r="O863" s="676"/>
      <c r="P863" s="676"/>
      <c r="Q863" s="676"/>
      <c r="R863" s="822"/>
      <c r="S863" s="822"/>
      <c r="T863" s="822"/>
      <c r="U863" s="822"/>
      <c r="V863" s="676"/>
      <c r="Z863" s="667"/>
    </row>
  </sheetData>
  <autoFilter ref="A14:WVK123"/>
  <mergeCells count="147">
    <mergeCell ref="B177:G177"/>
    <mergeCell ref="A153:P153"/>
    <mergeCell ref="B165:F165"/>
    <mergeCell ref="B166:F166"/>
    <mergeCell ref="P166:T166"/>
    <mergeCell ref="B176:F176"/>
    <mergeCell ref="P176:T176"/>
    <mergeCell ref="A145:A152"/>
    <mergeCell ref="B145:B152"/>
    <mergeCell ref="C145:C151"/>
    <mergeCell ref="D145:D151"/>
    <mergeCell ref="E145:E151"/>
    <mergeCell ref="F145:F149"/>
    <mergeCell ref="F150:P150"/>
    <mergeCell ref="F151:P151"/>
    <mergeCell ref="C152:P152"/>
    <mergeCell ref="A139:A144"/>
    <mergeCell ref="B139:B144"/>
    <mergeCell ref="C139:C144"/>
    <mergeCell ref="D139:D144"/>
    <mergeCell ref="E139:E144"/>
    <mergeCell ref="F139:F143"/>
    <mergeCell ref="F144:P144"/>
    <mergeCell ref="L129:P129"/>
    <mergeCell ref="R129:U129"/>
    <mergeCell ref="A131:A138"/>
    <mergeCell ref="B131:B138"/>
    <mergeCell ref="C131:C138"/>
    <mergeCell ref="D131:D138"/>
    <mergeCell ref="E131:E138"/>
    <mergeCell ref="F131:F138"/>
    <mergeCell ref="F129:F130"/>
    <mergeCell ref="G129:G130"/>
    <mergeCell ref="H129:H130"/>
    <mergeCell ref="A127:D127"/>
    <mergeCell ref="E127:U127"/>
    <mergeCell ref="A128:D128"/>
    <mergeCell ref="E128:U128"/>
    <mergeCell ref="W128:X128"/>
    <mergeCell ref="A129:A130"/>
    <mergeCell ref="B129:B130"/>
    <mergeCell ref="C129:C130"/>
    <mergeCell ref="D129:D130"/>
    <mergeCell ref="E129:E130"/>
    <mergeCell ref="V129:V130"/>
    <mergeCell ref="W129:X129"/>
    <mergeCell ref="I129:I130"/>
    <mergeCell ref="J129:J130"/>
    <mergeCell ref="K129:K130"/>
    <mergeCell ref="A117:P117"/>
    <mergeCell ref="A118:P118"/>
    <mergeCell ref="E119:R123"/>
    <mergeCell ref="A125:D125"/>
    <mergeCell ref="E125:U125"/>
    <mergeCell ref="A126:D126"/>
    <mergeCell ref="E126:U126"/>
    <mergeCell ref="A102:A116"/>
    <mergeCell ref="B102:B116"/>
    <mergeCell ref="C102:C116"/>
    <mergeCell ref="D102:D116"/>
    <mergeCell ref="E102:E116"/>
    <mergeCell ref="F102:F114"/>
    <mergeCell ref="F115:P115"/>
    <mergeCell ref="F116:P116"/>
    <mergeCell ref="A86:A101"/>
    <mergeCell ref="B86:B101"/>
    <mergeCell ref="C86:C101"/>
    <mergeCell ref="D86:D101"/>
    <mergeCell ref="E86:E101"/>
    <mergeCell ref="F86:F92"/>
    <mergeCell ref="F93:P93"/>
    <mergeCell ref="F94:F99"/>
    <mergeCell ref="F100:P100"/>
    <mergeCell ref="F101:P101"/>
    <mergeCell ref="A74:A85"/>
    <mergeCell ref="B74:B85"/>
    <mergeCell ref="C74:C85"/>
    <mergeCell ref="D74:D85"/>
    <mergeCell ref="E74:E85"/>
    <mergeCell ref="F74:F83"/>
    <mergeCell ref="F84:P84"/>
    <mergeCell ref="F85:P85"/>
    <mergeCell ref="A60:P60"/>
    <mergeCell ref="A61:A73"/>
    <mergeCell ref="B61:B73"/>
    <mergeCell ref="C61:C73"/>
    <mergeCell ref="D61:D73"/>
    <mergeCell ref="E61:E73"/>
    <mergeCell ref="F61:F73"/>
    <mergeCell ref="F46:P46"/>
    <mergeCell ref="A47:A59"/>
    <mergeCell ref="B47:B59"/>
    <mergeCell ref="C47:C59"/>
    <mergeCell ref="D47:D59"/>
    <mergeCell ref="E47:E59"/>
    <mergeCell ref="F47:F57"/>
    <mergeCell ref="F58:P58"/>
    <mergeCell ref="F59:P59"/>
    <mergeCell ref="A24:A46"/>
    <mergeCell ref="B24:B46"/>
    <mergeCell ref="C24:C46"/>
    <mergeCell ref="D24:D46"/>
    <mergeCell ref="E24:E45"/>
    <mergeCell ref="F24:F34"/>
    <mergeCell ref="F35:P35"/>
    <mergeCell ref="F36:F41"/>
    <mergeCell ref="F43:F44"/>
    <mergeCell ref="F45:P45"/>
    <mergeCell ref="AF13:AS13"/>
    <mergeCell ref="A15:A23"/>
    <mergeCell ref="B15:B23"/>
    <mergeCell ref="C15:C23"/>
    <mergeCell ref="D15:D23"/>
    <mergeCell ref="E15:E23"/>
    <mergeCell ref="F15:F21"/>
    <mergeCell ref="F22:P22"/>
    <mergeCell ref="F23:P23"/>
    <mergeCell ref="R13:U13"/>
    <mergeCell ref="V13:V14"/>
    <mergeCell ref="W13:X13"/>
    <mergeCell ref="Y13:Y14"/>
    <mergeCell ref="Z13:Z14"/>
    <mergeCell ref="AA13:AA14"/>
    <mergeCell ref="G13:G14"/>
    <mergeCell ref="H13:H14"/>
    <mergeCell ref="I13:I14"/>
    <mergeCell ref="J13:J14"/>
    <mergeCell ref="K13:K14"/>
    <mergeCell ref="L13:P13"/>
    <mergeCell ref="E11:U11"/>
    <mergeCell ref="E12:U12"/>
    <mergeCell ref="A13:A14"/>
    <mergeCell ref="B13:B14"/>
    <mergeCell ref="C13:C14"/>
    <mergeCell ref="D13:D14"/>
    <mergeCell ref="E13:E14"/>
    <mergeCell ref="F13:F14"/>
    <mergeCell ref="AB13:AB14"/>
    <mergeCell ref="E1:R5"/>
    <mergeCell ref="A7:C7"/>
    <mergeCell ref="E7:U7"/>
    <mergeCell ref="A8:C8"/>
    <mergeCell ref="E8:U8"/>
    <mergeCell ref="A9:C9"/>
    <mergeCell ref="E9:U9"/>
    <mergeCell ref="A10:C10"/>
    <mergeCell ref="E10:U10"/>
  </mergeCells>
  <dataValidations count="1">
    <dataValidation type="list" allowBlank="1" showInputMessage="1" showErrorMessage="1" sqref="P114 P15:P21 P24:P34 P36:P41 P43:P44 P61:P83 P86:P92 P141:P143 P94:P99 P102:P112 P131:P139 P47:P57 P145:P148">
      <formula1>modalidad</formula1>
    </dataValidation>
  </dataValidations>
  <hyperlinks>
    <hyperlink ref="K131" r:id="rId1"/>
    <hyperlink ref="K132:K133" r:id="rId2" display="olsanchez@idep.edu.co"/>
    <hyperlink ref="K134" r:id="rId3"/>
    <hyperlink ref="K135" r:id="rId4"/>
    <hyperlink ref="K137" r:id="rId5" display="cplazas@idep.edu.co"/>
    <hyperlink ref="K138" r:id="rId6"/>
    <hyperlink ref="K139" r:id="rId7"/>
    <hyperlink ref="K143" r:id="rId8" display="cplazas@idep.edu.co"/>
    <hyperlink ref="K140" r:id="rId9"/>
    <hyperlink ref="K141" r:id="rId10"/>
    <hyperlink ref="K142" r:id="rId11" display="cplazas@idep.edu.co"/>
    <hyperlink ref="K136" r:id="rId12"/>
    <hyperlink ref="K145" r:id="rId13"/>
    <hyperlink ref="K146" r:id="rId14"/>
    <hyperlink ref="K147" r:id="rId15"/>
    <hyperlink ref="K148" r:id="rId16"/>
    <hyperlink ref="K149" r:id="rId17"/>
    <hyperlink ref="K80" r:id="rId18"/>
    <hyperlink ref="K96" r:id="rId19"/>
    <hyperlink ref="K74" r:id="rId20"/>
  </hyperlinks>
  <pageMargins left="0.70866141732283472" right="0.70866141732283472" top="0.74803149606299213" bottom="0.74803149606299213" header="0.31496062992125984" footer="0.31496062992125984"/>
  <pageSetup paperSize="14" scale="49" orientation="landscape" r:id="rId21"/>
  <headerFooter>
    <oddFooter>&amp;LElaboró: Olga Lucía Sánchez Mendieta&amp;CAprobado mediante Comité, 28 de diciembre de 2017&amp;RVersión 1
&amp;P de&amp;N</oddFooter>
  </headerFooter>
  <rowBreaks count="9" manualBreakCount="9">
    <brk id="23" max="16383" man="1"/>
    <brk id="35" max="20" man="1"/>
    <brk id="46" max="20" man="1"/>
    <brk id="60" max="16383" man="1"/>
    <brk id="73" max="20" man="1"/>
    <brk id="85" max="16383" man="1"/>
    <brk id="101" max="16383" man="1"/>
    <brk id="118" max="16383" man="1"/>
    <brk id="144" max="20" man="1"/>
  </rowBreaks>
  <colBreaks count="1" manualBreakCount="1">
    <brk id="46" max="1048575" man="1"/>
  </colBreaks>
  <drawing r:id="rId2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86"/>
  <sheetViews>
    <sheetView tabSelected="1" view="pageBreakPreview" topLeftCell="A19" zoomScale="85" zoomScaleNormal="80" zoomScaleSheetLayoutView="85" workbookViewId="0">
      <selection activeCell="A69" sqref="A69:L69"/>
    </sheetView>
  </sheetViews>
  <sheetFormatPr baseColWidth="10" defaultRowHeight="12.75" x14ac:dyDescent="0.2"/>
  <cols>
    <col min="1" max="1" width="14.7109375" style="599" customWidth="1"/>
    <col min="2" max="2" width="16.140625" style="599" customWidth="1"/>
    <col min="3" max="3" width="57.140625" style="599" customWidth="1"/>
    <col min="4" max="4" width="13.7109375" style="599" customWidth="1"/>
    <col min="5" max="5" width="29" style="599" customWidth="1"/>
    <col min="6" max="6" width="16.5703125" style="599" customWidth="1"/>
    <col min="7" max="10" width="11.42578125" style="599"/>
    <col min="11" max="11" width="19.28515625" style="599" customWidth="1"/>
    <col min="12" max="12" width="18.42578125" style="599" customWidth="1"/>
    <col min="13" max="13" width="11.42578125" style="599"/>
    <col min="14" max="14" width="16.85546875" style="852" customWidth="1"/>
    <col min="15" max="15" width="12.28515625" style="852" customWidth="1"/>
    <col min="16" max="16" width="13.7109375" style="852" customWidth="1"/>
    <col min="17" max="17" width="18.140625" style="852" customWidth="1"/>
    <col min="18" max="16384" width="11.42578125" style="599"/>
  </cols>
  <sheetData>
    <row r="1" spans="1:17" x14ac:dyDescent="0.2">
      <c r="A1" s="1062"/>
      <c r="B1" s="1062"/>
      <c r="C1" s="1130" t="s">
        <v>815</v>
      </c>
      <c r="D1" s="1130"/>
      <c r="E1" s="1130"/>
      <c r="F1" s="1130"/>
      <c r="G1" s="1130"/>
      <c r="H1" s="1130"/>
      <c r="I1" s="1130"/>
      <c r="J1" s="1130"/>
      <c r="K1" s="1130"/>
      <c r="L1" s="1130"/>
      <c r="M1" s="1130"/>
      <c r="N1" s="1065" t="s">
        <v>625</v>
      </c>
      <c r="O1" s="1065"/>
      <c r="P1" s="1065"/>
      <c r="Q1" s="1065"/>
    </row>
    <row r="2" spans="1:17" x14ac:dyDescent="0.2">
      <c r="A2" s="1062"/>
      <c r="B2" s="1062"/>
      <c r="C2" s="1130"/>
      <c r="D2" s="1130"/>
      <c r="E2" s="1130"/>
      <c r="F2" s="1130"/>
      <c r="G2" s="1130"/>
      <c r="H2" s="1130"/>
      <c r="I2" s="1130"/>
      <c r="J2" s="1130"/>
      <c r="K2" s="1130"/>
      <c r="L2" s="1130"/>
      <c r="M2" s="1130"/>
      <c r="N2" s="1065" t="s">
        <v>840</v>
      </c>
      <c r="O2" s="1065"/>
      <c r="P2" s="1065"/>
      <c r="Q2" s="1065"/>
    </row>
    <row r="3" spans="1:17" x14ac:dyDescent="0.2">
      <c r="A3" s="1062"/>
      <c r="B3" s="1062"/>
      <c r="C3" s="1130"/>
      <c r="D3" s="1130"/>
      <c r="E3" s="1130"/>
      <c r="F3" s="1130"/>
      <c r="G3" s="1130"/>
      <c r="H3" s="1130"/>
      <c r="I3" s="1130"/>
      <c r="J3" s="1130"/>
      <c r="K3" s="1130"/>
      <c r="L3" s="1130"/>
      <c r="M3" s="1130"/>
      <c r="N3" s="1065"/>
      <c r="O3" s="1065"/>
      <c r="P3" s="1065"/>
      <c r="Q3" s="1065"/>
    </row>
    <row r="4" spans="1:17" x14ac:dyDescent="0.2">
      <c r="A4" s="1062"/>
      <c r="B4" s="1062"/>
      <c r="C4" s="1130"/>
      <c r="D4" s="1130"/>
      <c r="E4" s="1130"/>
      <c r="F4" s="1130"/>
      <c r="G4" s="1130"/>
      <c r="H4" s="1130"/>
      <c r="I4" s="1130"/>
      <c r="J4" s="1130"/>
      <c r="K4" s="1130"/>
      <c r="L4" s="1130"/>
      <c r="M4" s="1130"/>
      <c r="N4" s="1065" t="s">
        <v>841</v>
      </c>
      <c r="O4" s="1065"/>
      <c r="P4" s="1065"/>
      <c r="Q4" s="1065"/>
    </row>
    <row r="5" spans="1:17" ht="18.75" customHeight="1" x14ac:dyDescent="0.2">
      <c r="A5" s="1062"/>
      <c r="B5" s="1062"/>
      <c r="C5" s="1130"/>
      <c r="D5" s="1130"/>
      <c r="E5" s="1130"/>
      <c r="F5" s="1130"/>
      <c r="G5" s="1130"/>
      <c r="H5" s="1130"/>
      <c r="I5" s="1130"/>
      <c r="J5" s="1130"/>
      <c r="K5" s="1130"/>
      <c r="L5" s="1130"/>
      <c r="M5" s="1130"/>
      <c r="N5" s="1065" t="s">
        <v>757</v>
      </c>
      <c r="O5" s="1065"/>
      <c r="P5" s="1065"/>
      <c r="Q5" s="1065"/>
    </row>
    <row r="6" spans="1:17" x14ac:dyDescent="0.2">
      <c r="A6" s="1069" t="s">
        <v>626</v>
      </c>
      <c r="B6" s="1070"/>
      <c r="C6" s="1071">
        <v>2018</v>
      </c>
      <c r="D6" s="1071"/>
      <c r="E6" s="1071"/>
      <c r="F6" s="1071"/>
      <c r="G6" s="1071"/>
      <c r="H6" s="1071"/>
      <c r="I6" s="1071"/>
      <c r="J6" s="1071"/>
      <c r="K6" s="1071"/>
      <c r="L6" s="1071"/>
      <c r="M6" s="1071"/>
      <c r="N6" s="1071"/>
      <c r="O6" s="1071"/>
      <c r="P6" s="1071"/>
      <c r="Q6" s="1071"/>
    </row>
    <row r="7" spans="1:17" ht="21.75" customHeight="1" x14ac:dyDescent="0.2">
      <c r="A7" s="1072" t="s">
        <v>627</v>
      </c>
      <c r="B7" s="1072" t="s">
        <v>628</v>
      </c>
      <c r="C7" s="1072" t="s">
        <v>650</v>
      </c>
      <c r="D7" s="1073" t="s">
        <v>623</v>
      </c>
      <c r="E7" s="1073" t="s">
        <v>624</v>
      </c>
      <c r="F7" s="1072" t="s">
        <v>630</v>
      </c>
      <c r="G7" s="1072" t="s">
        <v>563</v>
      </c>
      <c r="H7" s="1075" t="s">
        <v>530</v>
      </c>
      <c r="I7" s="1076"/>
      <c r="J7" s="1076"/>
      <c r="K7" s="1076"/>
      <c r="L7" s="1076"/>
      <c r="M7" s="604"/>
      <c r="N7" s="1081" t="s">
        <v>644</v>
      </c>
      <c r="O7" s="1082"/>
      <c r="P7" s="1082"/>
      <c r="Q7" s="1083"/>
    </row>
    <row r="8" spans="1:17" ht="76.5" x14ac:dyDescent="0.2">
      <c r="A8" s="1072"/>
      <c r="B8" s="1072"/>
      <c r="C8" s="1072"/>
      <c r="D8" s="1074"/>
      <c r="E8" s="1074"/>
      <c r="F8" s="1072"/>
      <c r="G8" s="1072"/>
      <c r="H8" s="655" t="s">
        <v>606</v>
      </c>
      <c r="I8" s="655" t="s">
        <v>645</v>
      </c>
      <c r="J8" s="655" t="s">
        <v>607</v>
      </c>
      <c r="K8" s="655" t="s">
        <v>608</v>
      </c>
      <c r="L8" s="605" t="s">
        <v>609</v>
      </c>
      <c r="M8" s="605" t="s">
        <v>632</v>
      </c>
      <c r="N8" s="835" t="s">
        <v>646</v>
      </c>
      <c r="O8" s="836" t="s">
        <v>647</v>
      </c>
      <c r="P8" s="836" t="s">
        <v>648</v>
      </c>
      <c r="Q8" s="837" t="s">
        <v>6</v>
      </c>
    </row>
    <row r="9" spans="1:17" ht="57" customHeight="1" x14ac:dyDescent="0.2">
      <c r="A9" s="1080">
        <v>120101</v>
      </c>
      <c r="B9" s="1079" t="s">
        <v>654</v>
      </c>
      <c r="C9" s="572" t="s">
        <v>651</v>
      </c>
      <c r="D9" s="593">
        <v>93141506</v>
      </c>
      <c r="E9" s="593" t="s">
        <v>652</v>
      </c>
      <c r="F9" s="573" t="s">
        <v>653</v>
      </c>
      <c r="G9" s="621">
        <v>10106</v>
      </c>
      <c r="H9" s="574" t="s">
        <v>35</v>
      </c>
      <c r="I9" s="574" t="s">
        <v>35</v>
      </c>
      <c r="J9" s="575">
        <v>90</v>
      </c>
      <c r="K9" s="618">
        <v>0</v>
      </c>
      <c r="L9" s="658" t="s">
        <v>620</v>
      </c>
      <c r="M9" s="658" t="str">
        <f>IF(L9=[3]listas!$C$1,[3]listas!$B$1,IF(L9=[3]listas!$C$2,[3]listas!$B$2,IF(L9=[3]listas!$C$3,[3]listas!$B$3,IF(L9=[3]listas!$C$4,[3]listas!$B$4,IF(L9=[3]listas!$C$5,[3]listas!$B$5,IF(L9=[3]listas!$C$6,[3]listas!$B$6,IF(L9=[3]listas!$C$7,[3]listas!$B$7,IF(L9=[3]listas!$C$8,[3]listas!$B$8,""))))))))</f>
        <v>CCE-10</v>
      </c>
      <c r="N9" s="838">
        <v>3000000</v>
      </c>
      <c r="O9" s="838"/>
      <c r="P9" s="838"/>
      <c r="Q9" s="875">
        <f>SUM(N9:P9)</f>
        <v>3000000</v>
      </c>
    </row>
    <row r="10" spans="1:17" x14ac:dyDescent="0.2">
      <c r="A10" s="1080"/>
      <c r="B10" s="1079"/>
      <c r="C10" s="1131" t="s">
        <v>500</v>
      </c>
      <c r="D10" s="1131"/>
      <c r="E10" s="1131"/>
      <c r="F10" s="1131"/>
      <c r="G10" s="1131"/>
      <c r="H10" s="1131"/>
      <c r="I10" s="1131"/>
      <c r="J10" s="1131"/>
      <c r="K10" s="1131"/>
      <c r="L10" s="1131"/>
      <c r="M10" s="656"/>
      <c r="N10" s="839">
        <f>SUM(N9:N9)</f>
        <v>3000000</v>
      </c>
      <c r="O10" s="839">
        <f t="shared" ref="O10:Q10" si="0">SUM(O9:O9)</f>
        <v>0</v>
      </c>
      <c r="P10" s="839">
        <f t="shared" si="0"/>
        <v>0</v>
      </c>
      <c r="Q10" s="839">
        <f t="shared" si="0"/>
        <v>3000000</v>
      </c>
    </row>
    <row r="11" spans="1:17" ht="28.5" customHeight="1" x14ac:dyDescent="0.2">
      <c r="A11" s="1077">
        <v>120102</v>
      </c>
      <c r="B11" s="1084" t="s">
        <v>663</v>
      </c>
      <c r="C11" s="613" t="s">
        <v>664</v>
      </c>
      <c r="D11" s="601">
        <v>81111811</v>
      </c>
      <c r="E11" s="593" t="s">
        <v>801</v>
      </c>
      <c r="F11" s="602" t="s">
        <v>576</v>
      </c>
      <c r="G11" s="621">
        <v>20102</v>
      </c>
      <c r="H11" s="595" t="s">
        <v>358</v>
      </c>
      <c r="I11" s="595" t="s">
        <v>358</v>
      </c>
      <c r="J11" s="590">
        <v>180</v>
      </c>
      <c r="K11" s="618">
        <v>0</v>
      </c>
      <c r="L11" s="658" t="s">
        <v>639</v>
      </c>
      <c r="M11" s="658" t="str">
        <f>IF(L11=[1]listas!$C$1,[1]listas!$B$1,IF(L11=[1]listas!$C$2,[1]listas!$B$2,IF(L11=[1]listas!$C$3,[1]listas!$B$3,IF(L11=[1]listas!$C$4,[1]listas!$B$4,IF(L11=[1]listas!$C$5,[1]listas!$B$5,IF(L11=[1]listas!$C$6,[1]listas!$B$6,IF(L11=[1]listas!$C$7,[1]listas!$B$7,IF(L11=[1]listas!$C$8,[1]listas!$B$8,""))))))))</f>
        <v>CCE-05</v>
      </c>
      <c r="N11" s="840">
        <v>32158435</v>
      </c>
      <c r="O11" s="838"/>
      <c r="P11" s="838"/>
      <c r="Q11" s="875">
        <f t="shared" ref="Q11:Q21" si="1">+N11+O11+P11</f>
        <v>32158435</v>
      </c>
    </row>
    <row r="12" spans="1:17" ht="28.5" customHeight="1" x14ac:dyDescent="0.2">
      <c r="A12" s="1078"/>
      <c r="B12" s="1085"/>
      <c r="C12" s="613" t="s">
        <v>713</v>
      </c>
      <c r="D12" s="601">
        <v>81111811</v>
      </c>
      <c r="E12" s="593" t="s">
        <v>801</v>
      </c>
      <c r="F12" s="602" t="s">
        <v>576</v>
      </c>
      <c r="G12" s="621">
        <v>20102</v>
      </c>
      <c r="H12" s="595" t="s">
        <v>104</v>
      </c>
      <c r="I12" s="595" t="s">
        <v>104</v>
      </c>
      <c r="J12" s="590">
        <v>180</v>
      </c>
      <c r="K12" s="618">
        <v>0</v>
      </c>
      <c r="L12" s="658" t="s">
        <v>639</v>
      </c>
      <c r="M12" s="658" t="str">
        <f>IF(L12=[1]listas!$C$1,[1]listas!$B$1,IF(L12=[1]listas!$C$2,[1]listas!$B$2,IF(L12=[1]listas!$C$3,[1]listas!$B$3,IF(L12=[1]listas!$C$4,[1]listas!$B$4,IF(L12=[1]listas!$C$5,[1]listas!$B$5,IF(L12=[1]listas!$C$6,[1]listas!$B$6,IF(L12=[1]listas!$C$7,[1]listas!$B$7,IF(L12=[1]listas!$C$8,[1]listas!$B$8,""))))))))</f>
        <v>CCE-05</v>
      </c>
      <c r="N12" s="840">
        <v>9587670</v>
      </c>
      <c r="O12" s="838"/>
      <c r="P12" s="838"/>
      <c r="Q12" s="875">
        <f t="shared" si="1"/>
        <v>9587670</v>
      </c>
    </row>
    <row r="13" spans="1:17" ht="28.5" customHeight="1" x14ac:dyDescent="0.2">
      <c r="A13" s="1078"/>
      <c r="B13" s="1085"/>
      <c r="C13" s="613" t="s">
        <v>665</v>
      </c>
      <c r="D13" s="601">
        <v>81111811</v>
      </c>
      <c r="E13" s="593" t="s">
        <v>801</v>
      </c>
      <c r="F13" s="602" t="s">
        <v>576</v>
      </c>
      <c r="G13" s="621">
        <v>20102</v>
      </c>
      <c r="H13" s="595" t="s">
        <v>569</v>
      </c>
      <c r="I13" s="595" t="s">
        <v>569</v>
      </c>
      <c r="J13" s="590">
        <v>180</v>
      </c>
      <c r="K13" s="618">
        <v>0</v>
      </c>
      <c r="L13" s="658" t="s">
        <v>639</v>
      </c>
      <c r="M13" s="658" t="str">
        <f>IF(L13=[1]listas!$C$1,[1]listas!$B$1,IF(L13=[1]listas!$C$2,[1]listas!$B$2,IF(L13=[1]listas!$C$3,[1]listas!$B$3,IF(L13=[1]listas!$C$4,[1]listas!$B$4,IF(L13=[1]listas!$C$5,[1]listas!$B$5,IF(L13=[1]listas!$C$6,[1]listas!$B$6,IF(L13=[1]listas!$C$7,[1]listas!$B$7,IF(L13=[1]listas!$C$8,[1]listas!$B$8,""))))))))</f>
        <v>CCE-05</v>
      </c>
      <c r="N13" s="840">
        <v>9587671.1999999993</v>
      </c>
      <c r="O13" s="838"/>
      <c r="P13" s="838"/>
      <c r="Q13" s="875">
        <f t="shared" si="1"/>
        <v>9587671.1999999993</v>
      </c>
    </row>
    <row r="14" spans="1:17" ht="45" customHeight="1" x14ac:dyDescent="0.2">
      <c r="A14" s="1078"/>
      <c r="B14" s="1085"/>
      <c r="C14" s="613" t="s">
        <v>866</v>
      </c>
      <c r="D14" s="601">
        <v>81112500</v>
      </c>
      <c r="E14" s="593" t="s">
        <v>801</v>
      </c>
      <c r="F14" s="602" t="s">
        <v>576</v>
      </c>
      <c r="G14" s="621">
        <v>20102</v>
      </c>
      <c r="H14" s="595" t="s">
        <v>567</v>
      </c>
      <c r="I14" s="595" t="s">
        <v>567</v>
      </c>
      <c r="J14" s="590">
        <v>360</v>
      </c>
      <c r="K14" s="618">
        <v>0</v>
      </c>
      <c r="L14" s="658" t="s">
        <v>639</v>
      </c>
      <c r="M14" s="658" t="str">
        <f>IF(L14=[1]listas!$C$1,[1]listas!$B$1,IF(L14=[1]listas!$C$2,[1]listas!$B$2,IF(L14=[1]listas!$C$3,[1]listas!$B$3,IF(L14=[1]listas!$C$4,[1]listas!$B$4,IF(L14=[1]listas!$C$5,[1]listas!$B$5,IF(L14=[1]listas!$C$6,[1]listas!$B$6,IF(L14=[1]listas!$C$7,[1]listas!$B$7,IF(L14=[1]listas!$C$8,[1]listas!$B$8,""))))))))</f>
        <v>CCE-05</v>
      </c>
      <c r="N14" s="840">
        <f>8068022-114711</f>
        <v>7953311</v>
      </c>
      <c r="O14" s="916"/>
      <c r="P14" s="838"/>
      <c r="Q14" s="875">
        <f t="shared" si="1"/>
        <v>7953311</v>
      </c>
    </row>
    <row r="15" spans="1:17" ht="28.5" customHeight="1" x14ac:dyDescent="0.2">
      <c r="A15" s="1078"/>
      <c r="B15" s="1085"/>
      <c r="C15" s="613" t="s">
        <v>667</v>
      </c>
      <c r="D15" s="601">
        <v>81112500</v>
      </c>
      <c r="E15" s="593" t="s">
        <v>801</v>
      </c>
      <c r="F15" s="602" t="s">
        <v>576</v>
      </c>
      <c r="G15" s="621">
        <v>20102</v>
      </c>
      <c r="H15" s="595" t="s">
        <v>97</v>
      </c>
      <c r="I15" s="595" t="s">
        <v>97</v>
      </c>
      <c r="J15" s="590">
        <v>360</v>
      </c>
      <c r="K15" s="618">
        <v>0</v>
      </c>
      <c r="L15" s="658" t="s">
        <v>620</v>
      </c>
      <c r="M15" s="658" t="str">
        <f>IF(L15=[1]listas!$C$1,[1]listas!$B$1,IF(L15=[1]listas!$C$2,[1]listas!$B$2,IF(L15=[1]listas!$C$3,[1]listas!$B$3,IF(L15=[1]listas!$C$4,[1]listas!$B$4,IF(L15=[1]listas!$C$5,[1]listas!$B$5,IF(L15=[1]listas!$C$6,[1]listas!$B$6,IF(L15=[1]listas!$C$7,[1]listas!$B$7,IF(L15=[1]listas!$C$8,[1]listas!$B$8,""))))))))</f>
        <v>CCE-10</v>
      </c>
      <c r="N15" s="840">
        <f>21370849+114711</f>
        <v>21485560</v>
      </c>
      <c r="O15" s="916"/>
      <c r="P15" s="838"/>
      <c r="Q15" s="875">
        <f t="shared" si="1"/>
        <v>21485560</v>
      </c>
    </row>
    <row r="16" spans="1:17" ht="38.25" customHeight="1" x14ac:dyDescent="0.2">
      <c r="A16" s="1078"/>
      <c r="B16" s="1085"/>
      <c r="C16" s="613" t="s">
        <v>668</v>
      </c>
      <c r="D16" s="601" t="s">
        <v>742</v>
      </c>
      <c r="E16" s="593" t="s">
        <v>801</v>
      </c>
      <c r="F16" s="602" t="s">
        <v>576</v>
      </c>
      <c r="G16" s="621">
        <v>20102</v>
      </c>
      <c r="H16" s="595" t="s">
        <v>572</v>
      </c>
      <c r="I16" s="595" t="s">
        <v>572</v>
      </c>
      <c r="J16" s="596">
        <v>360</v>
      </c>
      <c r="K16" s="618">
        <v>0</v>
      </c>
      <c r="L16" s="658" t="s">
        <v>620</v>
      </c>
      <c r="M16" s="658" t="str">
        <f>IF(L16=[1]listas!$C$1,[1]listas!$B$1,IF(L16=[1]listas!$C$2,[1]listas!$B$2,IF(L16=[1]listas!$C$3,[1]listas!$B$3,IF(L16=[1]listas!$C$4,[1]listas!$B$4,IF(L16=[1]listas!$C$5,[1]listas!$B$5,IF(L16=[1]listas!$C$6,[1]listas!$B$6,IF(L16=[1]listas!$C$7,[1]listas!$B$7,IF(L16=[1]listas!$C$8,[1]listas!$B$8,""))))))))</f>
        <v>CCE-10</v>
      </c>
      <c r="N16" s="840">
        <v>15862775</v>
      </c>
      <c r="O16" s="838"/>
      <c r="P16" s="838"/>
      <c r="Q16" s="875">
        <f t="shared" si="1"/>
        <v>15862775</v>
      </c>
    </row>
    <row r="17" spans="1:17" ht="28.5" customHeight="1" x14ac:dyDescent="0.2">
      <c r="A17" s="1078"/>
      <c r="B17" s="1085"/>
      <c r="C17" s="613" t="s">
        <v>669</v>
      </c>
      <c r="D17" s="601">
        <v>81112200</v>
      </c>
      <c r="E17" s="593" t="s">
        <v>801</v>
      </c>
      <c r="F17" s="602" t="s">
        <v>576</v>
      </c>
      <c r="G17" s="621">
        <v>20102</v>
      </c>
      <c r="H17" s="595" t="s">
        <v>26</v>
      </c>
      <c r="I17" s="595" t="s">
        <v>26</v>
      </c>
      <c r="J17" s="596">
        <v>90</v>
      </c>
      <c r="K17" s="618">
        <v>0</v>
      </c>
      <c r="L17" s="658" t="s">
        <v>620</v>
      </c>
      <c r="M17" s="658" t="str">
        <f>IF(L17=[1]listas!$C$1,[1]listas!$B$1,IF(L17=[1]listas!$C$2,[1]listas!$B$2,IF(L17=[1]listas!$C$3,[1]listas!$B$3,IF(L17=[1]listas!$C$4,[1]listas!$B$4,IF(L17=[1]listas!$C$5,[1]listas!$B$5,IF(L17=[1]listas!$C$6,[1]listas!$B$6,IF(L17=[1]listas!$C$7,[1]listas!$B$7,IF(L17=[1]listas!$C$8,[1]listas!$B$8,""))))))))</f>
        <v>CCE-10</v>
      </c>
      <c r="N17" s="840">
        <v>19008078</v>
      </c>
      <c r="O17" s="838"/>
      <c r="P17" s="838"/>
      <c r="Q17" s="875">
        <f t="shared" si="1"/>
        <v>19008078</v>
      </c>
    </row>
    <row r="18" spans="1:17" ht="28.5" customHeight="1" x14ac:dyDescent="0.2">
      <c r="A18" s="1078"/>
      <c r="B18" s="1085"/>
      <c r="C18" s="613" t="s">
        <v>751</v>
      </c>
      <c r="D18" s="601">
        <v>81111812</v>
      </c>
      <c r="E18" s="593" t="s">
        <v>801</v>
      </c>
      <c r="F18" s="602" t="s">
        <v>576</v>
      </c>
      <c r="G18" s="621">
        <v>20102</v>
      </c>
      <c r="H18" s="595" t="s">
        <v>568</v>
      </c>
      <c r="I18" s="595" t="s">
        <v>568</v>
      </c>
      <c r="J18" s="596">
        <v>240</v>
      </c>
      <c r="K18" s="618">
        <v>0</v>
      </c>
      <c r="L18" s="658" t="s">
        <v>620</v>
      </c>
      <c r="M18" s="658" t="str">
        <f>IF(L18=[1]listas!$C$1,[1]listas!$B$1,IF(L18=[1]listas!$C$2,[1]listas!$B$2,IF(L18=[1]listas!$C$3,[1]listas!$B$3,IF(L18=[1]listas!$C$4,[1]listas!$B$4,IF(L18=[1]listas!$C$5,[1]listas!$B$5,IF(L18=[1]listas!$C$6,[1]listas!$B$6,IF(L18=[1]listas!$C$7,[1]listas!$B$7,IF(L18=[1]listas!$C$8,[1]listas!$B$8,""))))))))</f>
        <v>CCE-10</v>
      </c>
      <c r="N18" s="840">
        <v>8756500</v>
      </c>
      <c r="O18" s="838"/>
      <c r="P18" s="838"/>
      <c r="Q18" s="875">
        <f t="shared" si="1"/>
        <v>8756500</v>
      </c>
    </row>
    <row r="19" spans="1:17" ht="28.5" customHeight="1" x14ac:dyDescent="0.2">
      <c r="A19" s="1078"/>
      <c r="B19" s="1085"/>
      <c r="C19" s="613" t="s">
        <v>670</v>
      </c>
      <c r="D19" s="601">
        <v>81112500</v>
      </c>
      <c r="E19" s="593" t="s">
        <v>801</v>
      </c>
      <c r="F19" s="602" t="s">
        <v>576</v>
      </c>
      <c r="G19" s="621">
        <v>20102</v>
      </c>
      <c r="H19" s="595" t="s">
        <v>358</v>
      </c>
      <c r="I19" s="595" t="s">
        <v>358</v>
      </c>
      <c r="J19" s="596">
        <v>90</v>
      </c>
      <c r="K19" s="618">
        <v>0</v>
      </c>
      <c r="L19" s="658" t="s">
        <v>620</v>
      </c>
      <c r="M19" s="658" t="str">
        <f>IF(L19=[1]listas!$C$1,[1]listas!$B$1,IF(L19=[1]listas!$C$2,[1]listas!$B$2,IF(L19=[1]listas!$C$3,[1]listas!$B$3,IF(L19=[1]listas!$C$4,[1]listas!$B$4,IF(L19=[1]listas!$C$5,[1]listas!$B$5,IF(L19=[1]listas!$C$6,[1]listas!$B$6,IF(L19=[1]listas!$C$7,[1]listas!$B$7,IF(L19=[1]listas!$C$8,[1]listas!$B$8,""))))))))</f>
        <v>CCE-10</v>
      </c>
      <c r="N19" s="840">
        <v>27000000</v>
      </c>
      <c r="O19" s="838"/>
      <c r="P19" s="838"/>
      <c r="Q19" s="875">
        <f t="shared" si="1"/>
        <v>27000000</v>
      </c>
    </row>
    <row r="20" spans="1:17" ht="28.5" customHeight="1" x14ac:dyDescent="0.2">
      <c r="A20" s="1078"/>
      <c r="B20" s="1085"/>
      <c r="C20" s="613" t="s">
        <v>750</v>
      </c>
      <c r="D20" s="601">
        <v>81111500</v>
      </c>
      <c r="E20" s="593" t="s">
        <v>801</v>
      </c>
      <c r="F20" s="602" t="s">
        <v>576</v>
      </c>
      <c r="G20" s="621">
        <v>20102</v>
      </c>
      <c r="H20" s="595" t="s">
        <v>39</v>
      </c>
      <c r="I20" s="595" t="s">
        <v>39</v>
      </c>
      <c r="J20" s="596">
        <v>240</v>
      </c>
      <c r="K20" s="618">
        <v>0</v>
      </c>
      <c r="L20" s="658" t="s">
        <v>620</v>
      </c>
      <c r="M20" s="658" t="str">
        <f>IF(L20=[1]listas!$C$1,[1]listas!$B$1,IF(L20=[1]listas!$C$2,[1]listas!$B$2,IF(L20=[1]listas!$C$3,[1]listas!$B$3,IF(L20=[1]listas!$C$4,[1]listas!$B$4,IF(L20=[1]listas!$C$5,[1]listas!$B$5,IF(L20=[1]listas!$C$6,[1]listas!$B$6,IF(L20=[1]listas!$C$7,[1]listas!$B$7,IF(L20=[1]listas!$C$8,[1]listas!$B$8,""))))))))</f>
        <v>CCE-10</v>
      </c>
      <c r="N20" s="840">
        <v>8000000</v>
      </c>
      <c r="O20" s="838"/>
      <c r="P20" s="838"/>
      <c r="Q20" s="875">
        <f t="shared" si="1"/>
        <v>8000000</v>
      </c>
    </row>
    <row r="21" spans="1:17" ht="28.5" customHeight="1" x14ac:dyDescent="0.2">
      <c r="A21" s="1078"/>
      <c r="B21" s="1085"/>
      <c r="C21" s="613" t="s">
        <v>671</v>
      </c>
      <c r="D21" s="601" t="s">
        <v>743</v>
      </c>
      <c r="E21" s="593" t="s">
        <v>816</v>
      </c>
      <c r="F21" s="571" t="s">
        <v>602</v>
      </c>
      <c r="G21" s="621">
        <v>10101</v>
      </c>
      <c r="H21" s="595" t="s">
        <v>567</v>
      </c>
      <c r="I21" s="595" t="s">
        <v>567</v>
      </c>
      <c r="J21" s="596">
        <v>360</v>
      </c>
      <c r="K21" s="618">
        <v>0</v>
      </c>
      <c r="L21" s="596"/>
      <c r="M21" s="658" t="s">
        <v>714</v>
      </c>
      <c r="N21" s="840">
        <v>600000</v>
      </c>
      <c r="O21" s="838"/>
      <c r="P21" s="838"/>
      <c r="Q21" s="838">
        <f t="shared" si="1"/>
        <v>600000</v>
      </c>
    </row>
    <row r="22" spans="1:17" x14ac:dyDescent="0.2">
      <c r="A22" s="1132"/>
      <c r="B22" s="1133"/>
      <c r="C22" s="1134" t="s">
        <v>500</v>
      </c>
      <c r="D22" s="1135"/>
      <c r="E22" s="1135"/>
      <c r="F22" s="1135"/>
      <c r="G22" s="1135"/>
      <c r="H22" s="1135"/>
      <c r="I22" s="1135"/>
      <c r="J22" s="1135"/>
      <c r="K22" s="1135"/>
      <c r="L22" s="1136"/>
      <c r="M22" s="656"/>
      <c r="N22" s="841">
        <f>SUM(N11:N21)</f>
        <v>160000000.19999999</v>
      </c>
      <c r="O22" s="841">
        <f t="shared" ref="O22:Q22" si="2">SUM(O11:O21)</f>
        <v>0</v>
      </c>
      <c r="P22" s="841">
        <f t="shared" si="2"/>
        <v>0</v>
      </c>
      <c r="Q22" s="841">
        <f t="shared" si="2"/>
        <v>160000000.19999999</v>
      </c>
    </row>
    <row r="23" spans="1:17" ht="58.5" customHeight="1" x14ac:dyDescent="0.2">
      <c r="A23" s="1080">
        <v>120103</v>
      </c>
      <c r="B23" s="1079" t="s">
        <v>672</v>
      </c>
      <c r="C23" s="594" t="s">
        <v>655</v>
      </c>
      <c r="D23" s="593" t="s">
        <v>656</v>
      </c>
      <c r="E23" s="593" t="s">
        <v>657</v>
      </c>
      <c r="F23" s="600" t="s">
        <v>658</v>
      </c>
      <c r="G23" s="593">
        <v>1010804</v>
      </c>
      <c r="H23" s="595" t="s">
        <v>570</v>
      </c>
      <c r="I23" s="596" t="s">
        <v>570</v>
      </c>
      <c r="J23" s="658">
        <v>90</v>
      </c>
      <c r="K23" s="618">
        <v>0</v>
      </c>
      <c r="L23" s="658" t="s">
        <v>620</v>
      </c>
      <c r="M23" s="658" t="str">
        <f>IF(L23=[3]listas!$C$1,[3]listas!$B$1,IF(L23=[3]listas!$C$2,[3]listas!$B$2,IF(L23=[3]listas!$C$3,[3]listas!$B$3,IF(L23=[3]listas!$C$4,[3]listas!$B$4,IF(L23=[3]listas!$C$5,[3]listas!$B$5,IF(L23=[3]listas!$C$6,[3]listas!$B$6,IF(L23=[3]listas!$C$7,[3]listas!$B$7,IF(L23=[3]listas!$C$8,[3]listas!$B$8,""))))))))</f>
        <v>CCE-10</v>
      </c>
      <c r="N23" s="838">
        <v>3000000</v>
      </c>
      <c r="O23" s="838"/>
      <c r="P23" s="838"/>
      <c r="Q23" s="875">
        <f>SUM(N23:O23)</f>
        <v>3000000</v>
      </c>
    </row>
    <row r="24" spans="1:17" x14ac:dyDescent="0.2">
      <c r="A24" s="1080"/>
      <c r="B24" s="1079"/>
      <c r="C24" s="1131" t="s">
        <v>500</v>
      </c>
      <c r="D24" s="1131"/>
      <c r="E24" s="1131"/>
      <c r="F24" s="1131"/>
      <c r="G24" s="1131"/>
      <c r="H24" s="1131"/>
      <c r="I24" s="1131"/>
      <c r="J24" s="1131"/>
      <c r="K24" s="1131"/>
      <c r="L24" s="1131"/>
      <c r="M24" s="656"/>
      <c r="N24" s="839">
        <f>SUM(N23:N23)</f>
        <v>3000000</v>
      </c>
      <c r="O24" s="839">
        <f t="shared" ref="O24:Q24" si="3">SUM(O23:O23)</f>
        <v>0</v>
      </c>
      <c r="P24" s="839">
        <f t="shared" si="3"/>
        <v>0</v>
      </c>
      <c r="Q24" s="839">
        <f t="shared" si="3"/>
        <v>3000000</v>
      </c>
    </row>
    <row r="25" spans="1:17" ht="227.25" customHeight="1" x14ac:dyDescent="0.2">
      <c r="A25" s="1080">
        <v>120104</v>
      </c>
      <c r="B25" s="1079" t="s">
        <v>673</v>
      </c>
      <c r="C25" s="594" t="s">
        <v>659</v>
      </c>
      <c r="D25" s="593" t="s">
        <v>660</v>
      </c>
      <c r="E25" s="593" t="s">
        <v>657</v>
      </c>
      <c r="F25" s="600" t="s">
        <v>658</v>
      </c>
      <c r="G25" s="621">
        <v>1010804</v>
      </c>
      <c r="H25" s="576" t="s">
        <v>569</v>
      </c>
      <c r="I25" s="575" t="s">
        <v>569</v>
      </c>
      <c r="J25" s="575">
        <v>90</v>
      </c>
      <c r="K25" s="618">
        <v>0</v>
      </c>
      <c r="L25" s="658" t="s">
        <v>620</v>
      </c>
      <c r="M25" s="658" t="str">
        <f>IF(L25=[3]listas!$C$1,[3]listas!$B$1,IF(L25=[3]listas!$C$2,[3]listas!$B$2,IF(L25=[3]listas!$C$3,[3]listas!$B$3,IF(L25=[3]listas!$C$4,[3]listas!$B$4,IF(L25=[3]listas!$C$5,[3]listas!$B$5,IF(L25=[3]listas!$C$6,[3]listas!$B$6,IF(L25=[3]listas!$C$7,[3]listas!$B$7,IF(L25=[3]listas!$C$8,[3]listas!$B$8,""))))))))</f>
        <v>CCE-10</v>
      </c>
      <c r="N25" s="840">
        <v>3000000</v>
      </c>
      <c r="O25" s="838"/>
      <c r="P25" s="838"/>
      <c r="Q25" s="875">
        <f>SUM(N25:O25)</f>
        <v>3000000</v>
      </c>
    </row>
    <row r="26" spans="1:17" ht="23.25" customHeight="1" x14ac:dyDescent="0.2">
      <c r="A26" s="1080"/>
      <c r="B26" s="1079"/>
      <c r="C26" s="917" t="s">
        <v>661</v>
      </c>
      <c r="D26" s="658" t="s">
        <v>743</v>
      </c>
      <c r="E26" s="658" t="s">
        <v>662</v>
      </c>
      <c r="F26" s="598" t="s">
        <v>745</v>
      </c>
      <c r="G26" s="621">
        <v>10105</v>
      </c>
      <c r="H26" s="595" t="s">
        <v>567</v>
      </c>
      <c r="I26" s="596" t="s">
        <v>567</v>
      </c>
      <c r="J26" s="575">
        <v>360</v>
      </c>
      <c r="K26" s="618">
        <v>0</v>
      </c>
      <c r="L26" s="603"/>
      <c r="M26" s="658" t="s">
        <v>743</v>
      </c>
      <c r="N26" s="847">
        <v>2750000</v>
      </c>
      <c r="O26" s="838"/>
      <c r="P26" s="838"/>
      <c r="Q26" s="838">
        <f>+N26+O26+P26</f>
        <v>2750000</v>
      </c>
    </row>
    <row r="27" spans="1:17" ht="9.75" customHeight="1" x14ac:dyDescent="0.2">
      <c r="A27" s="1080"/>
      <c r="B27" s="1079"/>
      <c r="C27" s="1131" t="s">
        <v>500</v>
      </c>
      <c r="D27" s="1131"/>
      <c r="E27" s="1131"/>
      <c r="F27" s="1131"/>
      <c r="G27" s="1131"/>
      <c r="H27" s="1131"/>
      <c r="I27" s="1131"/>
      <c r="J27" s="1131"/>
      <c r="K27" s="1131"/>
      <c r="L27" s="1131"/>
      <c r="M27" s="656"/>
      <c r="N27" s="841">
        <f>SUM(N25:N26)</f>
        <v>5750000</v>
      </c>
      <c r="O27" s="841">
        <f t="shared" ref="O27:Q27" si="4">SUM(O25:O26)</f>
        <v>0</v>
      </c>
      <c r="P27" s="841">
        <f t="shared" si="4"/>
        <v>0</v>
      </c>
      <c r="Q27" s="841">
        <f t="shared" si="4"/>
        <v>5750000</v>
      </c>
    </row>
    <row r="28" spans="1:17" ht="8.25" customHeight="1" x14ac:dyDescent="0.2">
      <c r="A28" s="1137" t="s">
        <v>674</v>
      </c>
      <c r="B28" s="1137"/>
      <c r="C28" s="1137"/>
      <c r="D28" s="1137"/>
      <c r="E28" s="1137"/>
      <c r="F28" s="1137"/>
      <c r="G28" s="1137"/>
      <c r="H28" s="1137"/>
      <c r="I28" s="1137"/>
      <c r="J28" s="1137"/>
      <c r="K28" s="1137"/>
      <c r="L28" s="1137"/>
      <c r="M28" s="657"/>
      <c r="N28" s="843">
        <f>+N10+N22+N24+N27</f>
        <v>171750000.19999999</v>
      </c>
      <c r="O28" s="843">
        <f t="shared" ref="O28:Q28" si="5">+O10+O22+O24+O27</f>
        <v>0</v>
      </c>
      <c r="P28" s="843">
        <f t="shared" si="5"/>
        <v>0</v>
      </c>
      <c r="Q28" s="843">
        <f t="shared" si="5"/>
        <v>171750000.19999999</v>
      </c>
    </row>
    <row r="29" spans="1:17" ht="63.75" x14ac:dyDescent="0.2">
      <c r="A29" s="1077">
        <v>120201</v>
      </c>
      <c r="B29" s="1079" t="s">
        <v>675</v>
      </c>
      <c r="C29" s="578" t="s">
        <v>676</v>
      </c>
      <c r="D29" s="579">
        <v>80131502</v>
      </c>
      <c r="E29" s="593" t="s">
        <v>816</v>
      </c>
      <c r="F29" s="571" t="s">
        <v>602</v>
      </c>
      <c r="G29" s="621">
        <v>10101</v>
      </c>
      <c r="H29" s="576" t="s">
        <v>567</v>
      </c>
      <c r="I29" s="575" t="s">
        <v>567</v>
      </c>
      <c r="J29" s="596">
        <v>360</v>
      </c>
      <c r="K29" s="618">
        <v>0</v>
      </c>
      <c r="L29" s="658" t="s">
        <v>639</v>
      </c>
      <c r="M29" s="658" t="str">
        <f>IF(L29=[3]listas!$C$1,[3]listas!$B$1,IF(L29=[3]listas!$C$2,[3]listas!$B$2,IF(L29=[3]listas!$C$3,[3]listas!$B$3,IF(L29=[3]listas!$C$4,[3]listas!$B$4,IF(L29=[3]listas!$C$5,[3]listas!$B$5,IF(L29=[3]listas!$C$6,[3]listas!$B$6,IF(L29=[3]listas!$C$7,[3]listas!$B$7,IF(L29=[3]listas!$C$8,[3]listas!$B$8,""))))))))</f>
        <v>CCE-05</v>
      </c>
      <c r="N29" s="840">
        <f>12*5600000</f>
        <v>67200000</v>
      </c>
      <c r="O29" s="838"/>
      <c r="P29" s="838"/>
      <c r="Q29" s="875">
        <f>SUM(N29:O29)</f>
        <v>67200000</v>
      </c>
    </row>
    <row r="30" spans="1:17" ht="63.75" x14ac:dyDescent="0.2">
      <c r="A30" s="1078"/>
      <c r="B30" s="1079"/>
      <c r="C30" s="578" t="s">
        <v>677</v>
      </c>
      <c r="D30" s="579">
        <v>80131502</v>
      </c>
      <c r="E30" s="593" t="s">
        <v>816</v>
      </c>
      <c r="F30" s="571" t="s">
        <v>602</v>
      </c>
      <c r="G30" s="621">
        <v>10101</v>
      </c>
      <c r="H30" s="576" t="s">
        <v>567</v>
      </c>
      <c r="I30" s="581" t="s">
        <v>567</v>
      </c>
      <c r="J30" s="596">
        <v>360</v>
      </c>
      <c r="K30" s="618">
        <v>0</v>
      </c>
      <c r="L30" s="658" t="s">
        <v>639</v>
      </c>
      <c r="M30" s="658" t="str">
        <f>IF(L30=[3]listas!$C$1,[3]listas!$B$1,IF(L30=[3]listas!$C$2,[3]listas!$B$2,IF(L30=[3]listas!$C$3,[3]listas!$B$3,IF(L30=[3]listas!$C$4,[3]listas!$B$4,IF(L30=[3]listas!$C$5,[3]listas!$B$5,IF(L30=[3]listas!$C$6,[3]listas!$B$6,IF(L30=[3]listas!$C$7,[3]listas!$B$7,IF(L30=[3]listas!$C$8,[3]listas!$B$8,""))))))))</f>
        <v>CCE-05</v>
      </c>
      <c r="N30" s="840">
        <f>12*8012000</f>
        <v>96144000</v>
      </c>
      <c r="O30" s="838"/>
      <c r="P30" s="838"/>
      <c r="Q30" s="875">
        <f>SUM(N30:O30)</f>
        <v>96144000</v>
      </c>
    </row>
    <row r="31" spans="1:17" ht="63.75" x14ac:dyDescent="0.2">
      <c r="A31" s="1078"/>
      <c r="B31" s="1079"/>
      <c r="C31" s="578" t="s">
        <v>678</v>
      </c>
      <c r="D31" s="579">
        <v>80131502</v>
      </c>
      <c r="E31" s="593" t="s">
        <v>816</v>
      </c>
      <c r="F31" s="571" t="s">
        <v>602</v>
      </c>
      <c r="G31" s="621">
        <v>10101</v>
      </c>
      <c r="H31" s="576" t="s">
        <v>567</v>
      </c>
      <c r="I31" s="581" t="s">
        <v>567</v>
      </c>
      <c r="J31" s="596">
        <v>360</v>
      </c>
      <c r="K31" s="618">
        <v>0</v>
      </c>
      <c r="L31" s="658" t="s">
        <v>639</v>
      </c>
      <c r="M31" s="658" t="str">
        <f>IF(L31=[3]listas!$C$1,[3]listas!$B$1,IF(L31=[3]listas!$C$2,[3]listas!$B$2,IF(L31=[3]listas!$C$3,[3]listas!$B$3,IF(L31=[3]listas!$C$4,[3]listas!$B$4,IF(L31=[3]listas!$C$5,[3]listas!$B$5,IF(L31=[3]listas!$C$6,[3]listas!$B$6,IF(L31=[3]listas!$C$7,[3]listas!$B$7,IF(L31=[3]listas!$C$8,[3]listas!$B$8,""))))))))</f>
        <v>CCE-05</v>
      </c>
      <c r="N31" s="840">
        <f>12*12058000</f>
        <v>144696000</v>
      </c>
      <c r="O31" s="838"/>
      <c r="P31" s="838"/>
      <c r="Q31" s="875">
        <f>SUM(N31:O31)</f>
        <v>144696000</v>
      </c>
    </row>
    <row r="32" spans="1:17" ht="63.75" x14ac:dyDescent="0.2">
      <c r="A32" s="1078"/>
      <c r="B32" s="1079"/>
      <c r="C32" s="578" t="s">
        <v>679</v>
      </c>
      <c r="D32" s="579">
        <v>80131502</v>
      </c>
      <c r="E32" s="593" t="s">
        <v>816</v>
      </c>
      <c r="F32" s="571" t="s">
        <v>602</v>
      </c>
      <c r="G32" s="621">
        <v>10101</v>
      </c>
      <c r="H32" s="576" t="s">
        <v>567</v>
      </c>
      <c r="I32" s="581" t="s">
        <v>567</v>
      </c>
      <c r="J32" s="596">
        <v>360</v>
      </c>
      <c r="K32" s="618">
        <v>0</v>
      </c>
      <c r="L32" s="658" t="s">
        <v>639</v>
      </c>
      <c r="M32" s="658" t="str">
        <f>IF(L32=[3]listas!$C$1,[3]listas!$B$1,IF(L32=[3]listas!$C$2,[3]listas!$B$2,IF(L32=[3]listas!$C$3,[3]listas!$B$3,IF(L32=[3]listas!$C$4,[3]listas!$B$4,IF(L32=[3]listas!$C$5,[3]listas!$B$5,IF(L32=[3]listas!$C$6,[3]listas!$B$6,IF(L32=[3]listas!$C$7,[3]listas!$B$7,IF(L32=[3]listas!$C$8,[3]listas!$B$8,""))))))))</f>
        <v>CCE-05</v>
      </c>
      <c r="N32" s="840">
        <f>12*7948000</f>
        <v>95376000</v>
      </c>
      <c r="O32" s="838"/>
      <c r="P32" s="838"/>
      <c r="Q32" s="875">
        <f>SUM(N32:O32)</f>
        <v>95376000</v>
      </c>
    </row>
    <row r="33" spans="1:17" ht="31.5" customHeight="1" x14ac:dyDescent="0.2">
      <c r="A33" s="1078"/>
      <c r="B33" s="1079"/>
      <c r="C33" s="582" t="s">
        <v>680</v>
      </c>
      <c r="D33" s="579" t="s">
        <v>743</v>
      </c>
      <c r="E33" s="593" t="s">
        <v>816</v>
      </c>
      <c r="F33" s="573" t="s">
        <v>602</v>
      </c>
      <c r="G33" s="621">
        <v>10101</v>
      </c>
      <c r="H33" s="576" t="s">
        <v>567</v>
      </c>
      <c r="I33" s="581" t="s">
        <v>567</v>
      </c>
      <c r="J33" s="596">
        <v>360</v>
      </c>
      <c r="K33" s="618">
        <v>0</v>
      </c>
      <c r="L33" s="658" t="s">
        <v>743</v>
      </c>
      <c r="M33" s="658" t="s">
        <v>743</v>
      </c>
      <c r="N33" s="840">
        <f>12*3570000</f>
        <v>42840000</v>
      </c>
      <c r="O33" s="838"/>
      <c r="P33" s="838"/>
      <c r="Q33" s="838">
        <f>SUM(N33:O33)</f>
        <v>42840000</v>
      </c>
    </row>
    <row r="34" spans="1:17" x14ac:dyDescent="0.2">
      <c r="A34" s="1078"/>
      <c r="B34" s="1079"/>
      <c r="C34" s="1131" t="s">
        <v>500</v>
      </c>
      <c r="D34" s="1131"/>
      <c r="E34" s="1131"/>
      <c r="F34" s="1131"/>
      <c r="G34" s="1131"/>
      <c r="H34" s="1131"/>
      <c r="I34" s="1131"/>
      <c r="J34" s="1131"/>
      <c r="K34" s="1131"/>
      <c r="L34" s="1131"/>
      <c r="M34" s="656"/>
      <c r="N34" s="839">
        <f>SUM(N29:N33)</f>
        <v>446256000</v>
      </c>
      <c r="O34" s="839">
        <f t="shared" ref="O34:Q34" si="6">SUM(O29:O33)</f>
        <v>0</v>
      </c>
      <c r="P34" s="839">
        <f t="shared" si="6"/>
        <v>0</v>
      </c>
      <c r="Q34" s="839">
        <f t="shared" si="6"/>
        <v>446256000</v>
      </c>
    </row>
    <row r="35" spans="1:17" ht="25.5" x14ac:dyDescent="0.2">
      <c r="A35" s="1080">
        <v>120203</v>
      </c>
      <c r="B35" s="1079" t="s">
        <v>708</v>
      </c>
      <c r="C35" s="583" t="s">
        <v>741</v>
      </c>
      <c r="D35" s="658">
        <v>81112101</v>
      </c>
      <c r="E35" s="592" t="s">
        <v>503</v>
      </c>
      <c r="F35" s="602" t="s">
        <v>576</v>
      </c>
      <c r="G35" s="621">
        <v>20101</v>
      </c>
      <c r="H35" s="595" t="s">
        <v>26</v>
      </c>
      <c r="I35" s="595" t="s">
        <v>150</v>
      </c>
      <c r="J35" s="596">
        <v>360</v>
      </c>
      <c r="K35" s="618">
        <v>0</v>
      </c>
      <c r="L35" s="658" t="s">
        <v>640</v>
      </c>
      <c r="M35" s="658" t="str">
        <f>IF(L35=[3]listas!$C$1,[3]listas!$B$1,IF(L35=[3]listas!$C$2,[3]listas!$B$2,IF(L35=[3]listas!$C$3,[3]listas!$B$3,IF(L35=[3]listas!$C$4,[3]listas!$B$4,IF(L35=[3]listas!$C$5,[3]listas!$B$5,IF(L35=[3]listas!$C$6,[3]listas!$B$6,IF(L35=[3]listas!$C$7,[3]listas!$B$7,IF(L35=[3]listas!$C$8,[3]listas!$B$8,""))))))))</f>
        <v>CCE-06</v>
      </c>
      <c r="N35" s="838">
        <v>37080000</v>
      </c>
      <c r="O35" s="838"/>
      <c r="P35" s="838"/>
      <c r="Q35" s="875">
        <f>+N35+O35+P35</f>
        <v>37080000</v>
      </c>
    </row>
    <row r="36" spans="1:17" ht="38.25" x14ac:dyDescent="0.2">
      <c r="A36" s="1080"/>
      <c r="B36" s="1079"/>
      <c r="C36" s="594" t="s">
        <v>681</v>
      </c>
      <c r="D36" s="658">
        <v>78102203</v>
      </c>
      <c r="E36" s="593" t="s">
        <v>715</v>
      </c>
      <c r="F36" s="602" t="s">
        <v>682</v>
      </c>
      <c r="G36" s="621">
        <v>30303</v>
      </c>
      <c r="H36" s="595" t="s">
        <v>570</v>
      </c>
      <c r="I36" s="595" t="s">
        <v>570</v>
      </c>
      <c r="J36" s="596">
        <v>210</v>
      </c>
      <c r="K36" s="618">
        <v>0</v>
      </c>
      <c r="L36" s="658" t="s">
        <v>620</v>
      </c>
      <c r="M36" s="658" t="str">
        <f>IF(L36=[3]listas!$C$1,[3]listas!$B$1,IF(L36=[3]listas!$C$2,[3]listas!$B$2,IF(L36=[3]listas!$C$3,[3]listas!$B$3,IF(L36=[3]listas!$C$4,[3]listas!$B$4,IF(L36=[3]listas!$C$5,[3]listas!$B$5,IF(L36=[3]listas!$C$6,[3]listas!$B$6,IF(L36=[3]listas!$C$7,[3]listas!$B$7,IF(L36=[3]listas!$C$8,[3]listas!$B$8,""))))))))</f>
        <v>CCE-10</v>
      </c>
      <c r="N36" s="838">
        <v>7640000</v>
      </c>
      <c r="O36" s="838"/>
      <c r="P36" s="838"/>
      <c r="Q36" s="875">
        <f>+N36+O36+P36</f>
        <v>7640000</v>
      </c>
    </row>
    <row r="37" spans="1:17" ht="30" x14ac:dyDescent="0.2">
      <c r="A37" s="1080"/>
      <c r="B37" s="1079"/>
      <c r="C37" s="597" t="s">
        <v>683</v>
      </c>
      <c r="D37" s="658" t="s">
        <v>743</v>
      </c>
      <c r="E37" s="593" t="s">
        <v>657</v>
      </c>
      <c r="F37" s="598" t="s">
        <v>658</v>
      </c>
      <c r="G37" s="593">
        <v>1010804</v>
      </c>
      <c r="H37" s="595" t="s">
        <v>567</v>
      </c>
      <c r="I37" s="596" t="s">
        <v>567</v>
      </c>
      <c r="J37" s="596">
        <v>360</v>
      </c>
      <c r="K37" s="618">
        <v>0</v>
      </c>
      <c r="L37" s="658" t="s">
        <v>743</v>
      </c>
      <c r="M37" s="658" t="s">
        <v>743</v>
      </c>
      <c r="N37" s="838">
        <v>2200000</v>
      </c>
      <c r="O37" s="838"/>
      <c r="P37" s="838"/>
      <c r="Q37" s="838">
        <f>+N37+O37+P37</f>
        <v>2200000</v>
      </c>
    </row>
    <row r="38" spans="1:17" ht="30" x14ac:dyDescent="0.2">
      <c r="A38" s="1080"/>
      <c r="B38" s="1079"/>
      <c r="C38" s="601" t="s">
        <v>661</v>
      </c>
      <c r="D38" s="658" t="s">
        <v>743</v>
      </c>
      <c r="E38" s="658" t="s">
        <v>662</v>
      </c>
      <c r="F38" s="598" t="s">
        <v>745</v>
      </c>
      <c r="G38" s="593">
        <v>10105</v>
      </c>
      <c r="H38" s="595" t="s">
        <v>567</v>
      </c>
      <c r="I38" s="596" t="s">
        <v>567</v>
      </c>
      <c r="J38" s="575">
        <v>360</v>
      </c>
      <c r="K38" s="618">
        <v>0</v>
      </c>
      <c r="L38" s="658" t="s">
        <v>743</v>
      </c>
      <c r="M38" s="658" t="s">
        <v>743</v>
      </c>
      <c r="N38" s="838">
        <v>4400000</v>
      </c>
      <c r="O38" s="838"/>
      <c r="P38" s="838"/>
      <c r="Q38" s="838">
        <f>+N38+O38+P38</f>
        <v>4400000</v>
      </c>
    </row>
    <row r="39" spans="1:17" x14ac:dyDescent="0.2">
      <c r="A39" s="1080"/>
      <c r="B39" s="1079"/>
      <c r="C39" s="1131" t="s">
        <v>500</v>
      </c>
      <c r="D39" s="1131"/>
      <c r="E39" s="1131"/>
      <c r="F39" s="1131"/>
      <c r="G39" s="1131"/>
      <c r="H39" s="1131"/>
      <c r="I39" s="1131"/>
      <c r="J39" s="1131"/>
      <c r="K39" s="1131"/>
      <c r="L39" s="1131"/>
      <c r="M39" s="656"/>
      <c r="N39" s="841">
        <f>+N35+N36+N37+N38</f>
        <v>51320000</v>
      </c>
      <c r="O39" s="841">
        <f t="shared" ref="O39:Q39" si="7">+O35+O36+O37+O38</f>
        <v>0</v>
      </c>
      <c r="P39" s="841">
        <f t="shared" si="7"/>
        <v>0</v>
      </c>
      <c r="Q39" s="841">
        <f t="shared" si="7"/>
        <v>51320000</v>
      </c>
    </row>
    <row r="40" spans="1:17" ht="76.5" x14ac:dyDescent="0.2">
      <c r="A40" s="1077">
        <v>120204</v>
      </c>
      <c r="B40" s="1084" t="s">
        <v>684</v>
      </c>
      <c r="C40" s="583" t="s">
        <v>685</v>
      </c>
      <c r="D40" s="658">
        <v>80161801</v>
      </c>
      <c r="E40" s="593" t="s">
        <v>657</v>
      </c>
      <c r="F40" s="573" t="s">
        <v>658</v>
      </c>
      <c r="G40" s="593">
        <v>1010804</v>
      </c>
      <c r="H40" s="595" t="s">
        <v>389</v>
      </c>
      <c r="I40" s="596" t="s">
        <v>26</v>
      </c>
      <c r="J40" s="596">
        <v>360</v>
      </c>
      <c r="K40" s="618">
        <v>0</v>
      </c>
      <c r="L40" s="658" t="s">
        <v>620</v>
      </c>
      <c r="M40" s="658" t="str">
        <f>IF(L40=[3]listas!$C$1,[3]listas!$B$1,IF(L40=[3]listas!$C$2,[3]listas!$B$2,IF(L40=[3]listas!$C$3,[3]listas!$B$3,IF(L40=[3]listas!$C$4,[3]listas!$B$4,IF(L40=[3]listas!$C$5,[3]listas!$B$5,IF(L40=[3]listas!$C$6,[3]listas!$B$6,IF(L40=[3]listas!$C$7,[3]listas!$B$7,IF(L40=[3]listas!$C$8,[3]listas!$B$8,""))))))))</f>
        <v>CCE-10</v>
      </c>
      <c r="N40" s="844">
        <v>11000000</v>
      </c>
      <c r="O40" s="844"/>
      <c r="P40" s="844"/>
      <c r="Q40" s="883">
        <f t="shared" ref="Q40:Q48" si="8">+N40+O40+P40</f>
        <v>11000000</v>
      </c>
    </row>
    <row r="41" spans="1:17" ht="27.75" customHeight="1" x14ac:dyDescent="0.2">
      <c r="A41" s="1078"/>
      <c r="B41" s="1085"/>
      <c r="C41" s="616" t="s">
        <v>863</v>
      </c>
      <c r="D41" s="658">
        <v>30303</v>
      </c>
      <c r="E41" s="593" t="s">
        <v>715</v>
      </c>
      <c r="F41" s="573" t="s">
        <v>682</v>
      </c>
      <c r="G41" s="593">
        <v>30303</v>
      </c>
      <c r="H41" s="595" t="s">
        <v>567</v>
      </c>
      <c r="I41" s="596" t="s">
        <v>567</v>
      </c>
      <c r="J41" s="596">
        <v>360</v>
      </c>
      <c r="K41" s="618">
        <v>0</v>
      </c>
      <c r="L41" s="659" t="s">
        <v>743</v>
      </c>
      <c r="M41" s="659" t="s">
        <v>743</v>
      </c>
      <c r="N41" s="844">
        <v>1050000</v>
      </c>
      <c r="O41" s="844"/>
      <c r="P41" s="844"/>
      <c r="Q41" s="844">
        <f t="shared" si="8"/>
        <v>1050000</v>
      </c>
    </row>
    <row r="42" spans="1:17" ht="30" x14ac:dyDescent="0.2">
      <c r="A42" s="1078"/>
      <c r="B42" s="1085"/>
      <c r="C42" s="664" t="s">
        <v>661</v>
      </c>
      <c r="D42" s="658" t="s">
        <v>743</v>
      </c>
      <c r="E42" s="658" t="s">
        <v>662</v>
      </c>
      <c r="F42" s="598" t="s">
        <v>745</v>
      </c>
      <c r="G42" s="593">
        <v>10105</v>
      </c>
      <c r="H42" s="595" t="s">
        <v>567</v>
      </c>
      <c r="I42" s="596" t="s">
        <v>567</v>
      </c>
      <c r="J42" s="575">
        <v>360</v>
      </c>
      <c r="K42" s="618">
        <v>0</v>
      </c>
      <c r="L42" s="659" t="s">
        <v>743</v>
      </c>
      <c r="M42" s="658" t="s">
        <v>743</v>
      </c>
      <c r="N42" s="844">
        <v>2750000</v>
      </c>
      <c r="O42" s="844"/>
      <c r="P42" s="844"/>
      <c r="Q42" s="844">
        <f t="shared" si="8"/>
        <v>2750000</v>
      </c>
    </row>
    <row r="43" spans="1:17" x14ac:dyDescent="0.2">
      <c r="A43" s="1132"/>
      <c r="B43" s="1133"/>
      <c r="C43" s="1134" t="s">
        <v>500</v>
      </c>
      <c r="D43" s="1135"/>
      <c r="E43" s="1135"/>
      <c r="F43" s="1135"/>
      <c r="G43" s="1135"/>
      <c r="H43" s="1135"/>
      <c r="I43" s="1135"/>
      <c r="J43" s="1135"/>
      <c r="K43" s="1135"/>
      <c r="L43" s="1135"/>
      <c r="M43" s="1135"/>
      <c r="N43" s="845">
        <f>SUM(N40:N42)</f>
        <v>14800000</v>
      </c>
      <c r="O43" s="845">
        <f t="shared" ref="O43:Q43" si="9">SUM(O40:O42)</f>
        <v>0</v>
      </c>
      <c r="P43" s="845">
        <f t="shared" si="9"/>
        <v>0</v>
      </c>
      <c r="Q43" s="845">
        <f t="shared" si="9"/>
        <v>14800000</v>
      </c>
    </row>
    <row r="44" spans="1:17" ht="38.25" x14ac:dyDescent="0.2">
      <c r="A44" s="1077">
        <v>12020501</v>
      </c>
      <c r="B44" s="1084" t="s">
        <v>687</v>
      </c>
      <c r="C44" s="594" t="s">
        <v>688</v>
      </c>
      <c r="D44" s="658" t="s">
        <v>689</v>
      </c>
      <c r="E44" s="593" t="s">
        <v>657</v>
      </c>
      <c r="F44" s="571" t="s">
        <v>658</v>
      </c>
      <c r="G44" s="593">
        <v>1010804</v>
      </c>
      <c r="H44" s="595" t="s">
        <v>389</v>
      </c>
      <c r="I44" s="596" t="s">
        <v>26</v>
      </c>
      <c r="J44" s="596">
        <v>360</v>
      </c>
      <c r="K44" s="618">
        <v>0</v>
      </c>
      <c r="L44" s="658" t="s">
        <v>640</v>
      </c>
      <c r="M44" s="658" t="str">
        <f>IF(L44=[3]listas!$C$1,[3]listas!$B$1,IF(L44=[3]listas!$C$2,[3]listas!$B$2,IF(L44=[3]listas!$C$3,[3]listas!$B$3,IF(L44=[3]listas!$C$4,[3]listas!$B$4,IF(L44=[3]listas!$C$5,[3]listas!$B$5,IF(L44=[3]listas!$C$6,[3]listas!$B$6,IF(L44=[3]listas!$C$7,[3]listas!$B$7,IF(L44=[3]listas!$C$8,[3]listas!$B$8,""))))))))</f>
        <v>CCE-06</v>
      </c>
      <c r="N44" s="840">
        <v>45000000</v>
      </c>
      <c r="O44" s="844"/>
      <c r="P44" s="844"/>
      <c r="Q44" s="883">
        <f t="shared" si="8"/>
        <v>45000000</v>
      </c>
    </row>
    <row r="45" spans="1:17" ht="25.5" x14ac:dyDescent="0.2">
      <c r="A45" s="1078"/>
      <c r="B45" s="1085"/>
      <c r="C45" s="594" t="s">
        <v>690</v>
      </c>
      <c r="D45" s="658">
        <v>78181500</v>
      </c>
      <c r="E45" s="593" t="s">
        <v>657</v>
      </c>
      <c r="F45" s="571" t="s">
        <v>658</v>
      </c>
      <c r="G45" s="593">
        <v>1010804</v>
      </c>
      <c r="H45" s="595" t="s">
        <v>104</v>
      </c>
      <c r="I45" s="596" t="s">
        <v>26</v>
      </c>
      <c r="J45" s="596">
        <v>360</v>
      </c>
      <c r="K45" s="618">
        <v>0</v>
      </c>
      <c r="L45" s="658" t="s">
        <v>620</v>
      </c>
      <c r="M45" s="658" t="str">
        <f>IF(L45=[3]listas!$C$1,[3]listas!$B$1,IF(L45=[3]listas!$C$2,[3]listas!$B$2,IF(L45=[3]listas!$C$3,[3]listas!$B$3,IF(L45=[3]listas!$C$4,[3]listas!$B$4,IF(L45=[3]listas!$C$5,[3]listas!$B$5,IF(L45=[3]listas!$C$6,[3]listas!$B$6,IF(L45=[3]listas!$C$7,[3]listas!$B$7,IF(L45=[3]listas!$C$8,[3]listas!$B$8,""))))))))</f>
        <v>CCE-10</v>
      </c>
      <c r="N45" s="840">
        <v>6774000</v>
      </c>
      <c r="O45" s="844"/>
      <c r="P45" s="844"/>
      <c r="Q45" s="883">
        <f t="shared" si="8"/>
        <v>6774000</v>
      </c>
    </row>
    <row r="46" spans="1:17" ht="30" x14ac:dyDescent="0.2">
      <c r="A46" s="1078"/>
      <c r="B46" s="1085"/>
      <c r="C46" s="664" t="s">
        <v>661</v>
      </c>
      <c r="D46" s="658" t="s">
        <v>743</v>
      </c>
      <c r="E46" s="658" t="s">
        <v>662</v>
      </c>
      <c r="F46" s="598" t="s">
        <v>745</v>
      </c>
      <c r="G46" s="593">
        <v>10105</v>
      </c>
      <c r="H46" s="595" t="s">
        <v>567</v>
      </c>
      <c r="I46" s="596" t="s">
        <v>567</v>
      </c>
      <c r="J46" s="575">
        <v>360</v>
      </c>
      <c r="K46" s="618">
        <v>0</v>
      </c>
      <c r="L46" s="591"/>
      <c r="M46" s="658" t="s">
        <v>743</v>
      </c>
      <c r="N46" s="840">
        <v>2750000</v>
      </c>
      <c r="O46" s="844"/>
      <c r="P46" s="844"/>
      <c r="Q46" s="844">
        <f t="shared" si="8"/>
        <v>2750000</v>
      </c>
    </row>
    <row r="47" spans="1:17" x14ac:dyDescent="0.2">
      <c r="A47" s="1132"/>
      <c r="B47" s="1133"/>
      <c r="C47" s="1134" t="s">
        <v>500</v>
      </c>
      <c r="D47" s="1135"/>
      <c r="E47" s="1135"/>
      <c r="F47" s="1135"/>
      <c r="G47" s="1135"/>
      <c r="H47" s="1135"/>
      <c r="I47" s="1135"/>
      <c r="J47" s="1135"/>
      <c r="K47" s="1135"/>
      <c r="L47" s="1135"/>
      <c r="M47" s="1135"/>
      <c r="N47" s="841">
        <f>SUM(N44:N46)</f>
        <v>54524000</v>
      </c>
      <c r="O47" s="841">
        <f t="shared" ref="O47:Q47" si="10">SUM(O44:O46)</f>
        <v>0</v>
      </c>
      <c r="P47" s="841">
        <f t="shared" si="10"/>
        <v>0</v>
      </c>
      <c r="Q47" s="841">
        <f t="shared" si="10"/>
        <v>54524000</v>
      </c>
    </row>
    <row r="48" spans="1:17" ht="38.25" x14ac:dyDescent="0.2">
      <c r="A48" s="1077">
        <v>12020601</v>
      </c>
      <c r="B48" s="1084" t="s">
        <v>709</v>
      </c>
      <c r="C48" s="597" t="s">
        <v>691</v>
      </c>
      <c r="D48" s="658">
        <v>84131501</v>
      </c>
      <c r="E48" s="593" t="s">
        <v>816</v>
      </c>
      <c r="F48" s="571" t="s">
        <v>602</v>
      </c>
      <c r="G48" s="621">
        <v>10101</v>
      </c>
      <c r="H48" s="595" t="s">
        <v>101</v>
      </c>
      <c r="I48" s="596" t="s">
        <v>101</v>
      </c>
      <c r="J48" s="596">
        <v>360</v>
      </c>
      <c r="K48" s="618">
        <v>0</v>
      </c>
      <c r="L48" s="658" t="s">
        <v>638</v>
      </c>
      <c r="M48" s="658" t="str">
        <f>IF(L48=[3]listas!$C$1,[3]listas!$B$1,IF(L48=[3]listas!$C$2,[3]listas!$B$2,IF(L48=[3]listas!$C$3,[3]listas!$B$3,IF(L48=[3]listas!$C$4,[3]listas!$B$4,IF(L48=[3]listas!$C$5,[3]listas!$B$5,IF(L48=[3]listas!$C$6,[3]listas!$B$6,IF(L48=[3]listas!$C$7,[3]listas!$B$7,IF(L48=[3]listas!$C$8,[3]listas!$B$8,""))))))))</f>
        <v>CCE-04</v>
      </c>
      <c r="N48" s="840">
        <v>0</v>
      </c>
      <c r="O48" s="844"/>
      <c r="P48" s="844"/>
      <c r="Q48" s="883">
        <f t="shared" si="8"/>
        <v>0</v>
      </c>
    </row>
    <row r="49" spans="1:17" ht="89.25" x14ac:dyDescent="0.2">
      <c r="A49" s="1078"/>
      <c r="B49" s="1085"/>
      <c r="C49" s="597" t="s">
        <v>692</v>
      </c>
      <c r="D49" s="658">
        <v>84131501</v>
      </c>
      <c r="E49" s="593" t="s">
        <v>816</v>
      </c>
      <c r="F49" s="571" t="s">
        <v>602</v>
      </c>
      <c r="G49" s="621">
        <v>10101</v>
      </c>
      <c r="H49" s="595" t="s">
        <v>569</v>
      </c>
      <c r="I49" s="596" t="s">
        <v>569</v>
      </c>
      <c r="J49" s="596">
        <v>360</v>
      </c>
      <c r="K49" s="618">
        <v>0</v>
      </c>
      <c r="L49" s="658" t="s">
        <v>640</v>
      </c>
      <c r="M49" s="658" t="str">
        <f>IF(L49=[3]listas!$C$1,[3]listas!$B$1,IF(L49=[3]listas!$C$2,[3]listas!$B$2,IF(L49=[3]listas!$C$3,[3]listas!$B$3,IF(L49=[3]listas!$C$4,[3]listas!$B$4,IF(L49=[3]listas!$C$5,[3]listas!$B$5,IF(L49=[3]listas!$C$6,[3]listas!$B$6,IF(L49=[3]listas!$C$7,[3]listas!$B$7,IF(L49=[3]listas!$C$8,[3]listas!$B$8,""))))))))</f>
        <v>CCE-06</v>
      </c>
      <c r="N49" s="840">
        <v>61800000</v>
      </c>
      <c r="O49" s="846"/>
      <c r="P49" s="840"/>
      <c r="Q49" s="883">
        <f>+N49+O49+P49</f>
        <v>61800000</v>
      </c>
    </row>
    <row r="50" spans="1:17" x14ac:dyDescent="0.2">
      <c r="A50" s="1078"/>
      <c r="B50" s="1133"/>
      <c r="C50" s="1134" t="s">
        <v>500</v>
      </c>
      <c r="D50" s="1135"/>
      <c r="E50" s="1135"/>
      <c r="F50" s="1135"/>
      <c r="G50" s="1135"/>
      <c r="H50" s="1135"/>
      <c r="I50" s="1135"/>
      <c r="J50" s="1135"/>
      <c r="K50" s="1135"/>
      <c r="L50" s="1135"/>
      <c r="M50" s="1135"/>
      <c r="N50" s="841">
        <f>SUM(N48:N49)</f>
        <v>61800000</v>
      </c>
      <c r="O50" s="841">
        <f t="shared" ref="O50:Q50" si="11">SUM(O48:O49)</f>
        <v>0</v>
      </c>
      <c r="P50" s="841">
        <f t="shared" si="11"/>
        <v>0</v>
      </c>
      <c r="Q50" s="841">
        <f t="shared" si="11"/>
        <v>61800000</v>
      </c>
    </row>
    <row r="51" spans="1:17" ht="30.75" customHeight="1" x14ac:dyDescent="0.2">
      <c r="A51" s="1077">
        <v>120208</v>
      </c>
      <c r="B51" s="1084" t="s">
        <v>710</v>
      </c>
      <c r="C51" s="585" t="s">
        <v>693</v>
      </c>
      <c r="D51" s="577" t="s">
        <v>743</v>
      </c>
      <c r="E51" s="593" t="s">
        <v>816</v>
      </c>
      <c r="F51" s="571" t="s">
        <v>602</v>
      </c>
      <c r="G51" s="593">
        <v>1010804</v>
      </c>
      <c r="H51" s="576" t="s">
        <v>567</v>
      </c>
      <c r="I51" s="575" t="s">
        <v>567</v>
      </c>
      <c r="J51" s="589">
        <v>360</v>
      </c>
      <c r="K51" s="618">
        <v>0</v>
      </c>
      <c r="L51" s="586" t="s">
        <v>743</v>
      </c>
      <c r="M51" s="580" t="s">
        <v>746</v>
      </c>
      <c r="N51" s="847">
        <v>23500000</v>
      </c>
      <c r="O51" s="844"/>
      <c r="P51" s="844"/>
      <c r="Q51" s="844">
        <f>+N51+O51+P51</f>
        <v>23500000</v>
      </c>
    </row>
    <row r="52" spans="1:17" ht="36" customHeight="1" x14ac:dyDescent="0.2">
      <c r="A52" s="1078"/>
      <c r="B52" s="1085"/>
      <c r="C52" s="585" t="s">
        <v>694</v>
      </c>
      <c r="D52" s="577" t="s">
        <v>743</v>
      </c>
      <c r="E52" s="593" t="s">
        <v>816</v>
      </c>
      <c r="F52" s="571" t="s">
        <v>602</v>
      </c>
      <c r="G52" s="593">
        <v>1010804</v>
      </c>
      <c r="H52" s="576" t="s">
        <v>567</v>
      </c>
      <c r="I52" s="575" t="s">
        <v>567</v>
      </c>
      <c r="J52" s="589">
        <v>360</v>
      </c>
      <c r="K52" s="618">
        <v>0</v>
      </c>
      <c r="L52" s="586" t="s">
        <v>743</v>
      </c>
      <c r="M52" s="580" t="s">
        <v>746</v>
      </c>
      <c r="N52" s="847">
        <v>2500000</v>
      </c>
      <c r="O52" s="844"/>
      <c r="P52" s="844"/>
      <c r="Q52" s="844">
        <f>+N52+O52+P52</f>
        <v>2500000</v>
      </c>
    </row>
    <row r="53" spans="1:17" ht="24.75" customHeight="1" x14ac:dyDescent="0.2">
      <c r="A53" s="1078"/>
      <c r="B53" s="1085"/>
      <c r="C53" s="585" t="s">
        <v>695</v>
      </c>
      <c r="D53" s="577" t="s">
        <v>743</v>
      </c>
      <c r="E53" s="593" t="s">
        <v>816</v>
      </c>
      <c r="F53" s="571" t="s">
        <v>602</v>
      </c>
      <c r="G53" s="593">
        <v>1010804</v>
      </c>
      <c r="H53" s="576" t="s">
        <v>567</v>
      </c>
      <c r="I53" s="575" t="s">
        <v>567</v>
      </c>
      <c r="J53" s="589">
        <v>360</v>
      </c>
      <c r="K53" s="618">
        <v>0</v>
      </c>
      <c r="L53" s="586" t="s">
        <v>743</v>
      </c>
      <c r="M53" s="580" t="s">
        <v>746</v>
      </c>
      <c r="N53" s="847">
        <v>4000000</v>
      </c>
      <c r="O53" s="844"/>
      <c r="P53" s="844"/>
      <c r="Q53" s="844">
        <f>+N53+O53+P53</f>
        <v>4000000</v>
      </c>
    </row>
    <row r="54" spans="1:17" ht="41.25" customHeight="1" x14ac:dyDescent="0.2">
      <c r="A54" s="1078"/>
      <c r="B54" s="1085"/>
      <c r="C54" s="585" t="s">
        <v>696</v>
      </c>
      <c r="D54" s="577" t="s">
        <v>743</v>
      </c>
      <c r="E54" s="593" t="s">
        <v>816</v>
      </c>
      <c r="F54" s="571" t="s">
        <v>602</v>
      </c>
      <c r="G54" s="593">
        <v>1010804</v>
      </c>
      <c r="H54" s="576" t="s">
        <v>567</v>
      </c>
      <c r="I54" s="575" t="s">
        <v>567</v>
      </c>
      <c r="J54" s="589">
        <v>360</v>
      </c>
      <c r="K54" s="618">
        <v>0</v>
      </c>
      <c r="L54" s="586" t="s">
        <v>743</v>
      </c>
      <c r="M54" s="580" t="s">
        <v>746</v>
      </c>
      <c r="N54" s="847">
        <v>18000000</v>
      </c>
      <c r="O54" s="844"/>
      <c r="P54" s="844"/>
      <c r="Q54" s="844">
        <f>+N54+O54+P54</f>
        <v>18000000</v>
      </c>
    </row>
    <row r="55" spans="1:17" x14ac:dyDescent="0.2">
      <c r="A55" s="1132"/>
      <c r="B55" s="1133"/>
      <c r="C55" s="1134" t="s">
        <v>500</v>
      </c>
      <c r="D55" s="1135"/>
      <c r="E55" s="1135"/>
      <c r="F55" s="1135"/>
      <c r="G55" s="1135"/>
      <c r="H55" s="1135"/>
      <c r="I55" s="1135"/>
      <c r="J55" s="1135"/>
      <c r="K55" s="1135"/>
      <c r="L55" s="1135"/>
      <c r="M55" s="1135"/>
      <c r="N55" s="841">
        <f>SUM(N51:N54)</f>
        <v>48000000</v>
      </c>
      <c r="O55" s="841">
        <f t="shared" ref="O55:Q55" si="12">SUM(O51:O54)</f>
        <v>0</v>
      </c>
      <c r="P55" s="841">
        <f t="shared" si="12"/>
        <v>0</v>
      </c>
      <c r="Q55" s="841">
        <f t="shared" si="12"/>
        <v>48000000</v>
      </c>
    </row>
    <row r="56" spans="1:17" ht="25.5" x14ac:dyDescent="0.2">
      <c r="A56" s="1080">
        <v>120209</v>
      </c>
      <c r="B56" s="1084" t="s">
        <v>711</v>
      </c>
      <c r="C56" s="583" t="s">
        <v>697</v>
      </c>
      <c r="D56" s="593">
        <v>86101705</v>
      </c>
      <c r="E56" s="593" t="s">
        <v>652</v>
      </c>
      <c r="F56" s="600" t="s">
        <v>653</v>
      </c>
      <c r="G56" s="621">
        <v>10106</v>
      </c>
      <c r="H56" s="595" t="s">
        <v>568</v>
      </c>
      <c r="I56" s="575" t="s">
        <v>568</v>
      </c>
      <c r="J56" s="596">
        <v>90</v>
      </c>
      <c r="K56" s="618">
        <v>0</v>
      </c>
      <c r="L56" s="658" t="s">
        <v>620</v>
      </c>
      <c r="M56" s="658" t="str">
        <f>IF(L56=[3]listas!$C$1,[3]listas!$B$1,IF(L56=[3]listas!$C$2,[3]listas!$B$2,IF(L56=[3]listas!$C$3,[3]listas!$B$3,IF(L56=[3]listas!$C$4,[3]listas!$B$4,IF(L56=[3]listas!$C$5,[3]listas!$B$5,IF(L56=[3]listas!$C$6,[3]listas!$B$6,IF(L56=[3]listas!$C$7,[3]listas!$B$7,IF(L56=[3]listas!$C$8,[3]listas!$B$8,""))))))))</f>
        <v>CCE-10</v>
      </c>
      <c r="N56" s="840">
        <v>13320000</v>
      </c>
      <c r="O56" s="844"/>
      <c r="P56" s="844"/>
      <c r="Q56" s="883">
        <f>+N56+O56+P56</f>
        <v>13320000</v>
      </c>
    </row>
    <row r="57" spans="1:17" x14ac:dyDescent="0.2">
      <c r="A57" s="1080"/>
      <c r="B57" s="1133"/>
      <c r="C57" s="1134" t="s">
        <v>500</v>
      </c>
      <c r="D57" s="1135"/>
      <c r="E57" s="1135"/>
      <c r="F57" s="1135"/>
      <c r="G57" s="1135"/>
      <c r="H57" s="1135"/>
      <c r="I57" s="1135"/>
      <c r="J57" s="1135"/>
      <c r="K57" s="1135"/>
      <c r="L57" s="1135"/>
      <c r="M57" s="1135"/>
      <c r="N57" s="841">
        <f>SUM(N56)</f>
        <v>13320000</v>
      </c>
      <c r="O57" s="841">
        <f t="shared" ref="O57:Q57" si="13">SUM(O56)</f>
        <v>0</v>
      </c>
      <c r="P57" s="841">
        <f t="shared" si="13"/>
        <v>0</v>
      </c>
      <c r="Q57" s="841">
        <f t="shared" si="13"/>
        <v>13320000</v>
      </c>
    </row>
    <row r="58" spans="1:17" ht="38.25" x14ac:dyDescent="0.2">
      <c r="A58" s="1080">
        <v>120210</v>
      </c>
      <c r="B58" s="1084" t="s">
        <v>712</v>
      </c>
      <c r="C58" s="597" t="s">
        <v>698</v>
      </c>
      <c r="D58" s="587" t="s">
        <v>699</v>
      </c>
      <c r="E58" s="593" t="s">
        <v>652</v>
      </c>
      <c r="F58" s="600" t="s">
        <v>653</v>
      </c>
      <c r="G58" s="621">
        <v>10106</v>
      </c>
      <c r="H58" s="595" t="s">
        <v>571</v>
      </c>
      <c r="I58" s="596" t="s">
        <v>571</v>
      </c>
      <c r="J58" s="596">
        <v>60</v>
      </c>
      <c r="K58" s="618">
        <v>0</v>
      </c>
      <c r="L58" s="658" t="s">
        <v>620</v>
      </c>
      <c r="M58" s="658" t="str">
        <f>IF(L58=[3]listas!$C$1,[3]listas!$B$1,IF(L58=[3]listas!$C$2,[3]listas!$B$2,IF(L58=[3]listas!$C$3,[3]listas!$B$3,IF(L58=[3]listas!$C$4,[3]listas!$B$4,IF(L58=[3]listas!$C$5,[3]listas!$B$5,IF(L58=[3]listas!$C$6,[3]listas!$B$6,IF(L58=[3]listas!$C$7,[3]listas!$B$7,IF(L58=[3]listas!$C$8,[3]listas!$B$8,""))))))))</f>
        <v>CCE-10</v>
      </c>
      <c r="N58" s="840">
        <v>20790000</v>
      </c>
      <c r="O58" s="844"/>
      <c r="P58" s="844"/>
      <c r="Q58" s="883">
        <f>+N58+O58+P58</f>
        <v>20790000</v>
      </c>
    </row>
    <row r="59" spans="1:17" ht="63.75" x14ac:dyDescent="0.2">
      <c r="A59" s="1080"/>
      <c r="B59" s="1085"/>
      <c r="C59" s="583" t="s">
        <v>700</v>
      </c>
      <c r="D59" s="658">
        <v>93141506</v>
      </c>
      <c r="E59" s="593" t="s">
        <v>652</v>
      </c>
      <c r="F59" s="600" t="s">
        <v>653</v>
      </c>
      <c r="G59" s="621">
        <v>10106</v>
      </c>
      <c r="H59" s="595" t="s">
        <v>568</v>
      </c>
      <c r="I59" s="596" t="s">
        <v>568</v>
      </c>
      <c r="J59" s="596">
        <v>90</v>
      </c>
      <c r="K59" s="618">
        <v>0</v>
      </c>
      <c r="L59" s="658" t="s">
        <v>620</v>
      </c>
      <c r="M59" s="658" t="str">
        <f>IF(L59=[3]listas!$C$1,[3]listas!$B$1,IF(L59=[3]listas!$C$2,[3]listas!$B$2,IF(L59=[3]listas!$C$3,[3]listas!$B$3,IF(L59=[3]listas!$C$4,[3]listas!$B$4,IF(L59=[3]listas!$C$5,[3]listas!$B$5,IF(L59=[3]listas!$C$6,[3]listas!$B$6,IF(L59=[3]listas!$C$7,[3]listas!$B$7,IF(L59=[3]listas!$C$8,[3]listas!$B$8,""))))))))</f>
        <v>CCE-10</v>
      </c>
      <c r="N59" s="840">
        <v>7800000</v>
      </c>
      <c r="O59" s="844"/>
      <c r="P59" s="844"/>
      <c r="Q59" s="883">
        <f>+N59+O59+P59</f>
        <v>7800000</v>
      </c>
    </row>
    <row r="60" spans="1:17" ht="25.5" customHeight="1" x14ac:dyDescent="0.2">
      <c r="A60" s="1080"/>
      <c r="B60" s="1085"/>
      <c r="C60" s="617" t="s">
        <v>701</v>
      </c>
      <c r="D60" s="587" t="s">
        <v>743</v>
      </c>
      <c r="E60" s="593" t="s">
        <v>652</v>
      </c>
      <c r="F60" s="571" t="s">
        <v>653</v>
      </c>
      <c r="G60" s="621">
        <v>10106</v>
      </c>
      <c r="H60" s="595" t="s">
        <v>389</v>
      </c>
      <c r="I60" s="596" t="s">
        <v>389</v>
      </c>
      <c r="J60" s="596">
        <v>180</v>
      </c>
      <c r="K60" s="618">
        <v>0</v>
      </c>
      <c r="L60" s="584" t="s">
        <v>744</v>
      </c>
      <c r="M60" s="591" t="s">
        <v>743</v>
      </c>
      <c r="N60" s="840">
        <v>5000000</v>
      </c>
      <c r="O60" s="844"/>
      <c r="P60" s="844"/>
      <c r="Q60" s="844">
        <f>+N60+O60+P60</f>
        <v>5000000</v>
      </c>
    </row>
    <row r="61" spans="1:17" x14ac:dyDescent="0.2">
      <c r="A61" s="1080"/>
      <c r="B61" s="1133"/>
      <c r="C61" s="1134" t="s">
        <v>500</v>
      </c>
      <c r="D61" s="1135"/>
      <c r="E61" s="1135"/>
      <c r="F61" s="1135"/>
      <c r="G61" s="1135"/>
      <c r="H61" s="1135"/>
      <c r="I61" s="1135"/>
      <c r="J61" s="1135"/>
      <c r="K61" s="1135"/>
      <c r="L61" s="1135"/>
      <c r="M61" s="1135"/>
      <c r="N61" s="841">
        <f>SUM(N58:N60)</f>
        <v>33590000</v>
      </c>
      <c r="O61" s="841">
        <f t="shared" ref="O61:Q61" si="14">SUM(O58:O60)</f>
        <v>0</v>
      </c>
      <c r="P61" s="841">
        <f t="shared" si="14"/>
        <v>0</v>
      </c>
      <c r="Q61" s="841">
        <f t="shared" si="14"/>
        <v>33590000</v>
      </c>
    </row>
    <row r="62" spans="1:17" ht="25.5" x14ac:dyDescent="0.2">
      <c r="A62" s="1077">
        <v>120212</v>
      </c>
      <c r="B62" s="1084" t="s">
        <v>702</v>
      </c>
      <c r="C62" s="597" t="s">
        <v>703</v>
      </c>
      <c r="D62" s="593">
        <v>93141808</v>
      </c>
      <c r="E62" s="593" t="s">
        <v>652</v>
      </c>
      <c r="F62" s="600" t="s">
        <v>653</v>
      </c>
      <c r="G62" s="621">
        <v>10106</v>
      </c>
      <c r="H62" s="595" t="s">
        <v>389</v>
      </c>
      <c r="I62" s="596" t="s">
        <v>389</v>
      </c>
      <c r="J62" s="596">
        <v>90</v>
      </c>
      <c r="K62" s="618">
        <v>0</v>
      </c>
      <c r="L62" s="658" t="s">
        <v>620</v>
      </c>
      <c r="M62" s="658" t="str">
        <f>IF(L62=[3]listas!$C$1,[3]listas!$B$1,IF(L62=[3]listas!$C$2,[3]listas!$B$2,IF(L62=[3]listas!$C$3,[3]listas!$B$3,IF(L62=[3]listas!$C$4,[3]listas!$B$4,IF(L62=[3]listas!$C$5,[3]listas!$B$5,IF(L62=[3]listas!$C$6,[3]listas!$B$6,IF(L62=[3]listas!$C$7,[3]listas!$B$7,IF(L62=[3]listas!$C$8,[3]listas!$B$8,""))))))))</f>
        <v>CCE-10</v>
      </c>
      <c r="N62" s="840">
        <v>4440000</v>
      </c>
      <c r="O62" s="844"/>
      <c r="P62" s="844"/>
      <c r="Q62" s="883">
        <f>+N62+O62+P62</f>
        <v>4440000</v>
      </c>
    </row>
    <row r="63" spans="1:17" ht="12.75" customHeight="1" x14ac:dyDescent="0.2">
      <c r="A63" s="1132"/>
      <c r="B63" s="1133"/>
      <c r="C63" s="1134" t="s">
        <v>500</v>
      </c>
      <c r="D63" s="1135"/>
      <c r="E63" s="1135"/>
      <c r="F63" s="1135"/>
      <c r="G63" s="1135"/>
      <c r="H63" s="1135"/>
      <c r="I63" s="1135"/>
      <c r="J63" s="1135"/>
      <c r="K63" s="1135"/>
      <c r="L63" s="1135"/>
      <c r="M63" s="1135"/>
      <c r="N63" s="841">
        <f>SUM(N62)</f>
        <v>4440000</v>
      </c>
      <c r="O63" s="841">
        <f t="shared" ref="O63:Q63" si="15">SUM(O62)</f>
        <v>0</v>
      </c>
      <c r="P63" s="841">
        <f t="shared" si="15"/>
        <v>0</v>
      </c>
      <c r="Q63" s="841">
        <f t="shared" si="15"/>
        <v>4440000</v>
      </c>
    </row>
    <row r="64" spans="1:17" ht="12.75" customHeight="1" x14ac:dyDescent="0.2">
      <c r="A64" s="1138" t="s">
        <v>704</v>
      </c>
      <c r="B64" s="1139"/>
      <c r="C64" s="1139"/>
      <c r="D64" s="1139"/>
      <c r="E64" s="1139"/>
      <c r="F64" s="1139"/>
      <c r="G64" s="1139"/>
      <c r="H64" s="1139"/>
      <c r="I64" s="1139"/>
      <c r="J64" s="606"/>
      <c r="K64" s="607"/>
      <c r="L64" s="608"/>
      <c r="M64" s="608"/>
      <c r="N64" s="842">
        <f>+N34+N39+N43+N47+N50+N55+N57+N61+N63</f>
        <v>728050000</v>
      </c>
      <c r="O64" s="842">
        <f t="shared" ref="O64:Q64" si="16">+O34+O39+O43+O47+O50+O55+O57+O61+O63</f>
        <v>0</v>
      </c>
      <c r="P64" s="842">
        <f t="shared" si="16"/>
        <v>0</v>
      </c>
      <c r="Q64" s="842">
        <f t="shared" si="16"/>
        <v>728050000</v>
      </c>
    </row>
    <row r="65" spans="1:41" ht="51" customHeight="1" x14ac:dyDescent="0.2">
      <c r="A65" s="1077">
        <v>120302</v>
      </c>
      <c r="B65" s="1084" t="s">
        <v>705</v>
      </c>
      <c r="C65" s="664" t="s">
        <v>747</v>
      </c>
      <c r="D65" s="658" t="s">
        <v>743</v>
      </c>
      <c r="E65" s="593" t="s">
        <v>748</v>
      </c>
      <c r="F65" s="573" t="s">
        <v>749</v>
      </c>
      <c r="G65" s="621">
        <v>10105</v>
      </c>
      <c r="H65" s="614" t="s">
        <v>389</v>
      </c>
      <c r="I65" s="615" t="s">
        <v>389</v>
      </c>
      <c r="J65" s="596">
        <v>360</v>
      </c>
      <c r="K65" s="618">
        <v>0</v>
      </c>
      <c r="L65" s="588" t="s">
        <v>743</v>
      </c>
      <c r="M65" s="586" t="s">
        <v>743</v>
      </c>
      <c r="N65" s="847">
        <v>200000</v>
      </c>
      <c r="O65" s="840"/>
      <c r="P65" s="844"/>
      <c r="Q65" s="844">
        <f>+N65+O65+P65</f>
        <v>200000</v>
      </c>
    </row>
    <row r="66" spans="1:41" x14ac:dyDescent="0.2">
      <c r="A66" s="1132"/>
      <c r="B66" s="1133"/>
      <c r="C66" s="1134" t="s">
        <v>500</v>
      </c>
      <c r="D66" s="1135"/>
      <c r="E66" s="1135"/>
      <c r="F66" s="1135"/>
      <c r="G66" s="1135"/>
      <c r="H66" s="1135"/>
      <c r="I66" s="1135"/>
      <c r="J66" s="1135"/>
      <c r="K66" s="1135"/>
      <c r="L66" s="1135"/>
      <c r="M66" s="1135"/>
      <c r="N66" s="841">
        <f>+N65</f>
        <v>200000</v>
      </c>
      <c r="O66" s="841">
        <f t="shared" ref="O66:Q66" si="17">+O65</f>
        <v>0</v>
      </c>
      <c r="P66" s="841">
        <f t="shared" si="17"/>
        <v>0</v>
      </c>
      <c r="Q66" s="841">
        <f t="shared" si="17"/>
        <v>200000</v>
      </c>
    </row>
    <row r="67" spans="1:41" ht="21.75" customHeight="1" x14ac:dyDescent="0.2">
      <c r="A67" s="1138" t="s">
        <v>706</v>
      </c>
      <c r="B67" s="1139"/>
      <c r="C67" s="1139"/>
      <c r="D67" s="1139"/>
      <c r="E67" s="1139"/>
      <c r="F67" s="1139"/>
      <c r="G67" s="1139"/>
      <c r="H67" s="1139"/>
      <c r="I67" s="1139"/>
      <c r="J67" s="609"/>
      <c r="K67" s="607"/>
      <c r="L67" s="608"/>
      <c r="M67" s="608"/>
      <c r="N67" s="842">
        <f>+N66</f>
        <v>200000</v>
      </c>
      <c r="O67" s="848"/>
      <c r="P67" s="848"/>
      <c r="Q67" s="848">
        <f>+N67+O67+P67</f>
        <v>200000</v>
      </c>
    </row>
    <row r="68" spans="1:41" ht="27.75" customHeight="1" x14ac:dyDescent="0.2">
      <c r="A68" s="1207" t="s">
        <v>707</v>
      </c>
      <c r="B68" s="1208"/>
      <c r="C68" s="1208"/>
      <c r="D68" s="1208"/>
      <c r="E68" s="1208"/>
      <c r="F68" s="1208"/>
      <c r="G68" s="1208"/>
      <c r="H68" s="1208"/>
      <c r="I68" s="1208"/>
      <c r="J68" s="610"/>
      <c r="K68" s="611"/>
      <c r="L68" s="612"/>
      <c r="M68" s="612"/>
      <c r="N68" s="849">
        <f>+N28+N64+N67</f>
        <v>900000000.20000005</v>
      </c>
      <c r="O68" s="849">
        <f t="shared" ref="O68:Q68" si="18">+O28+O64+O67</f>
        <v>0</v>
      </c>
      <c r="P68" s="849">
        <f t="shared" si="18"/>
        <v>0</v>
      </c>
      <c r="Q68" s="849">
        <f t="shared" si="18"/>
        <v>900000000.20000005</v>
      </c>
    </row>
    <row r="69" spans="1:41" ht="30" customHeight="1" x14ac:dyDescent="0.2">
      <c r="A69" s="1142" t="s">
        <v>629</v>
      </c>
      <c r="B69" s="1142"/>
      <c r="C69" s="1142"/>
      <c r="D69" s="1142"/>
      <c r="E69" s="1142"/>
      <c r="F69" s="1142"/>
      <c r="G69" s="1142"/>
      <c r="H69" s="1142"/>
      <c r="I69" s="1142"/>
      <c r="J69" s="1142"/>
      <c r="K69" s="1142"/>
      <c r="L69" s="1142"/>
      <c r="M69" s="660"/>
      <c r="N69" s="850">
        <f>+N68</f>
        <v>900000000.20000005</v>
      </c>
      <c r="O69" s="850">
        <f t="shared" ref="O69:Q69" si="19">+O68</f>
        <v>0</v>
      </c>
      <c r="P69" s="850">
        <f t="shared" si="19"/>
        <v>0</v>
      </c>
      <c r="Q69" s="850">
        <f t="shared" si="19"/>
        <v>900000000.20000005</v>
      </c>
    </row>
    <row r="70" spans="1:41" x14ac:dyDescent="0.2">
      <c r="A70" s="661"/>
      <c r="B70" s="661"/>
      <c r="C70" s="661"/>
      <c r="D70" s="661"/>
      <c r="E70" s="661"/>
      <c r="F70" s="661"/>
      <c r="G70" s="661"/>
      <c r="H70" s="661"/>
      <c r="I70" s="661"/>
      <c r="J70" s="661"/>
      <c r="K70" s="661"/>
      <c r="L70" s="661"/>
      <c r="M70" s="661"/>
      <c r="N70" s="851"/>
      <c r="O70" s="851"/>
      <c r="P70" s="851"/>
      <c r="Q70" s="851"/>
    </row>
    <row r="71" spans="1:41" x14ac:dyDescent="0.2">
      <c r="A71" s="868"/>
      <c r="B71" s="868"/>
      <c r="C71" s="868"/>
      <c r="D71" s="868"/>
      <c r="E71" s="868"/>
      <c r="F71" s="868"/>
      <c r="G71" s="868"/>
      <c r="H71" s="868"/>
      <c r="I71" s="868"/>
      <c r="J71" s="868"/>
      <c r="K71" s="868"/>
      <c r="L71" s="868"/>
      <c r="M71" s="868"/>
      <c r="N71" s="851"/>
      <c r="O71" s="851"/>
      <c r="P71" s="851"/>
      <c r="Q71" s="851"/>
    </row>
    <row r="72" spans="1:41" s="643" customFormat="1" ht="12" x14ac:dyDescent="0.2">
      <c r="A72" s="543"/>
      <c r="B72" s="879"/>
      <c r="C72" s="879"/>
      <c r="D72" s="881"/>
      <c r="E72" s="881"/>
      <c r="F72" s="881"/>
      <c r="G72" s="543"/>
      <c r="H72" s="543"/>
      <c r="I72" s="543"/>
      <c r="J72" s="543"/>
      <c r="K72" s="543"/>
      <c r="L72" s="543"/>
      <c r="M72" s="543"/>
      <c r="N72" s="543"/>
      <c r="O72" s="543"/>
      <c r="P72" s="543"/>
      <c r="Q72" s="874"/>
      <c r="R72" s="873"/>
      <c r="S72" s="873"/>
      <c r="T72" s="873"/>
      <c r="U72" s="873"/>
      <c r="V72" s="873"/>
      <c r="W72" s="873"/>
      <c r="X72" s="873"/>
      <c r="Y72" s="873"/>
      <c r="Z72" s="873"/>
      <c r="AA72" s="873"/>
      <c r="AB72" s="873"/>
      <c r="AC72" s="873"/>
      <c r="AD72" s="873"/>
      <c r="AE72" s="873"/>
      <c r="AF72" s="873"/>
      <c r="AG72" s="873"/>
      <c r="AH72" s="873"/>
      <c r="AI72" s="873"/>
      <c r="AJ72" s="873"/>
      <c r="AK72" s="873"/>
      <c r="AL72" s="873"/>
      <c r="AM72" s="873"/>
      <c r="AN72" s="873"/>
      <c r="AO72" s="873"/>
    </row>
    <row r="73" spans="1:41" s="756" customFormat="1" ht="12" x14ac:dyDescent="0.2">
      <c r="A73" s="751"/>
      <c r="B73" s="876" t="s">
        <v>555</v>
      </c>
      <c r="C73" s="876"/>
      <c r="D73" s="880"/>
      <c r="E73" s="880"/>
      <c r="F73" s="880"/>
      <c r="G73" s="752"/>
      <c r="L73" s="753" t="s">
        <v>502</v>
      </c>
      <c r="M73" s="754"/>
      <c r="N73" s="755"/>
      <c r="O73" s="755"/>
      <c r="R73" s="568"/>
      <c r="AB73" s="757">
        <v>1039</v>
      </c>
      <c r="AC73" s="758">
        <f t="shared" ref="AC73:AN73" si="20">+AC52+AC58</f>
        <v>0</v>
      </c>
      <c r="AD73" s="758">
        <f t="shared" si="20"/>
        <v>0</v>
      </c>
      <c r="AE73" s="758">
        <f t="shared" si="20"/>
        <v>0</v>
      </c>
      <c r="AF73" s="758">
        <f t="shared" si="20"/>
        <v>0</v>
      </c>
      <c r="AG73" s="758">
        <f t="shared" si="20"/>
        <v>0</v>
      </c>
      <c r="AH73" s="758">
        <f t="shared" si="20"/>
        <v>0</v>
      </c>
      <c r="AI73" s="758">
        <f t="shared" si="20"/>
        <v>0</v>
      </c>
      <c r="AJ73" s="758">
        <f t="shared" si="20"/>
        <v>0</v>
      </c>
      <c r="AK73" s="758">
        <f t="shared" si="20"/>
        <v>0</v>
      </c>
      <c r="AL73" s="758">
        <f t="shared" si="20"/>
        <v>0</v>
      </c>
      <c r="AM73" s="758">
        <f t="shared" si="20"/>
        <v>0</v>
      </c>
      <c r="AN73" s="758">
        <f t="shared" si="20"/>
        <v>0</v>
      </c>
      <c r="AO73" s="758">
        <f>SUM(AC73:AN73)</f>
        <v>0</v>
      </c>
    </row>
    <row r="74" spans="1:41" s="667" customFormat="1" ht="12" x14ac:dyDescent="0.2">
      <c r="A74" s="759"/>
      <c r="B74" s="877" t="s">
        <v>556</v>
      </c>
      <c r="C74" s="877"/>
      <c r="D74" s="877"/>
      <c r="E74" s="877"/>
      <c r="F74" s="877"/>
      <c r="G74" s="760"/>
      <c r="L74" s="761" t="s">
        <v>503</v>
      </c>
      <c r="M74" s="761"/>
      <c r="N74" s="761"/>
      <c r="O74" s="761"/>
      <c r="R74" s="762"/>
      <c r="U74" s="750"/>
      <c r="V74" s="677"/>
    </row>
    <row r="75" spans="1:41" s="667" customFormat="1" ht="12" x14ac:dyDescent="0.2">
      <c r="A75" s="759"/>
      <c r="B75" s="867"/>
      <c r="C75" s="867"/>
      <c r="D75" s="867"/>
      <c r="E75" s="867"/>
      <c r="F75" s="867"/>
      <c r="G75" s="760"/>
      <c r="L75" s="865"/>
      <c r="M75" s="865"/>
      <c r="N75" s="761"/>
      <c r="O75" s="761"/>
      <c r="R75" s="762"/>
      <c r="U75" s="750"/>
      <c r="V75" s="677"/>
    </row>
    <row r="76" spans="1:41" s="667" customFormat="1" ht="12" x14ac:dyDescent="0.2">
      <c r="A76" s="759"/>
      <c r="B76" s="867"/>
      <c r="C76" s="867"/>
      <c r="D76" s="867"/>
      <c r="E76" s="867"/>
      <c r="F76" s="867"/>
      <c r="G76" s="760"/>
      <c r="L76" s="865"/>
      <c r="M76" s="865"/>
      <c r="N76" s="761"/>
      <c r="O76" s="761"/>
      <c r="R76" s="762"/>
      <c r="U76" s="750"/>
      <c r="V76" s="677"/>
    </row>
    <row r="77" spans="1:41" s="667" customFormat="1" ht="12" x14ac:dyDescent="0.2">
      <c r="A77" s="759"/>
      <c r="B77" s="867"/>
      <c r="C77" s="867"/>
      <c r="D77" s="867"/>
      <c r="E77" s="867"/>
      <c r="F77" s="867"/>
      <c r="G77" s="760"/>
      <c r="L77" s="865"/>
      <c r="M77" s="865"/>
      <c r="N77" s="761"/>
      <c r="O77" s="761"/>
      <c r="R77" s="762"/>
      <c r="U77" s="750"/>
      <c r="V77" s="677"/>
    </row>
    <row r="78" spans="1:41" s="667" customFormat="1" ht="12" x14ac:dyDescent="0.2">
      <c r="A78" s="759"/>
      <c r="B78" s="867"/>
      <c r="C78" s="867"/>
      <c r="D78" s="867"/>
      <c r="E78" s="867"/>
      <c r="F78" s="867"/>
      <c r="G78" s="760"/>
      <c r="L78" s="865"/>
      <c r="M78" s="865"/>
      <c r="N78" s="761"/>
      <c r="O78" s="761"/>
      <c r="R78" s="762"/>
      <c r="U78" s="750"/>
      <c r="V78" s="677"/>
    </row>
    <row r="79" spans="1:41" s="667" customFormat="1" ht="12" x14ac:dyDescent="0.2">
      <c r="A79" s="759"/>
      <c r="B79" s="867"/>
      <c r="C79" s="867"/>
      <c r="D79" s="867"/>
      <c r="E79" s="867"/>
      <c r="F79" s="867"/>
      <c r="G79" s="760"/>
      <c r="L79" s="865"/>
      <c r="M79" s="865"/>
      <c r="N79" s="761"/>
      <c r="O79" s="761"/>
      <c r="R79" s="762"/>
      <c r="U79" s="750"/>
      <c r="V79" s="677"/>
    </row>
    <row r="80" spans="1:41" s="667" customFormat="1" ht="12" x14ac:dyDescent="0.2">
      <c r="A80" s="759"/>
      <c r="B80" s="867"/>
      <c r="C80" s="867"/>
      <c r="D80" s="867"/>
      <c r="E80" s="867"/>
      <c r="F80" s="867"/>
      <c r="G80" s="760"/>
      <c r="L80" s="865"/>
      <c r="M80" s="865"/>
      <c r="N80" s="761"/>
      <c r="O80" s="761"/>
      <c r="R80" s="762"/>
      <c r="U80" s="750"/>
      <c r="V80" s="677"/>
    </row>
    <row r="81" spans="1:22" s="667" customFormat="1" ht="12" x14ac:dyDescent="0.2">
      <c r="A81" s="759"/>
      <c r="B81" s="867"/>
      <c r="C81" s="867"/>
      <c r="D81" s="867"/>
      <c r="E81" s="867"/>
      <c r="F81" s="867"/>
      <c r="G81" s="760"/>
      <c r="L81" s="865"/>
      <c r="M81" s="865"/>
      <c r="N81" s="761"/>
      <c r="O81" s="761"/>
      <c r="R81" s="762"/>
      <c r="U81" s="750"/>
      <c r="V81" s="677"/>
    </row>
    <row r="82" spans="1:22" s="667" customFormat="1" ht="12" x14ac:dyDescent="0.2">
      <c r="A82" s="759"/>
      <c r="B82" s="867"/>
      <c r="C82" s="867"/>
      <c r="D82" s="867"/>
      <c r="E82" s="867"/>
      <c r="F82" s="867"/>
      <c r="G82" s="760"/>
      <c r="L82" s="865"/>
      <c r="M82" s="865"/>
      <c r="N82" s="761"/>
      <c r="O82" s="761"/>
      <c r="R82" s="762"/>
      <c r="U82" s="750"/>
      <c r="V82" s="677"/>
    </row>
    <row r="83" spans="1:22" s="667" customFormat="1" ht="12" x14ac:dyDescent="0.2">
      <c r="A83" s="675"/>
      <c r="B83" s="675"/>
      <c r="C83" s="686"/>
      <c r="D83" s="686"/>
      <c r="E83" s="686"/>
      <c r="F83" s="686"/>
      <c r="G83" s="682"/>
      <c r="L83" s="763"/>
      <c r="M83" s="764"/>
      <c r="N83" s="676"/>
      <c r="O83" s="676"/>
      <c r="R83" s="557"/>
      <c r="V83" s="677"/>
    </row>
    <row r="84" spans="1:22" s="759" customFormat="1" ht="12" x14ac:dyDescent="0.25">
      <c r="A84" s="675"/>
      <c r="B84" s="878" t="s">
        <v>814</v>
      </c>
      <c r="C84" s="878"/>
      <c r="D84" s="678"/>
      <c r="E84" s="678"/>
      <c r="F84" s="678"/>
      <c r="G84" s="682"/>
      <c r="L84" s="882" t="s">
        <v>813</v>
      </c>
      <c r="M84" s="882"/>
      <c r="N84" s="676"/>
      <c r="O84" s="676"/>
      <c r="R84" s="676"/>
      <c r="V84" s="766"/>
    </row>
    <row r="85" spans="1:22" s="759" customFormat="1" ht="12" x14ac:dyDescent="0.2">
      <c r="A85" s="675"/>
      <c r="B85" s="678" t="s">
        <v>557</v>
      </c>
      <c r="C85" s="678"/>
      <c r="D85" s="678"/>
      <c r="E85" s="678"/>
      <c r="F85" s="678"/>
      <c r="G85" s="678"/>
      <c r="L85" s="769" t="s">
        <v>558</v>
      </c>
      <c r="M85" s="769"/>
      <c r="N85" s="767"/>
      <c r="O85" s="767"/>
      <c r="R85" s="676"/>
      <c r="V85" s="766"/>
    </row>
    <row r="86" spans="1:22" s="667" customFormat="1" ht="12" x14ac:dyDescent="0.2">
      <c r="A86" s="675"/>
      <c r="B86" s="675"/>
      <c r="C86" s="675"/>
      <c r="D86" s="675"/>
      <c r="E86" s="675"/>
      <c r="F86" s="681"/>
      <c r="G86" s="682"/>
      <c r="H86" s="683"/>
      <c r="I86" s="768"/>
      <c r="J86" s="767"/>
      <c r="K86" s="767"/>
      <c r="L86" s="767"/>
      <c r="M86" s="767"/>
      <c r="N86" s="767"/>
      <c r="O86" s="767"/>
      <c r="P86" s="676"/>
      <c r="Q86" s="676"/>
      <c r="R86" s="676"/>
      <c r="V86" s="677"/>
    </row>
  </sheetData>
  <autoFilter ref="A8:Q69"/>
  <mergeCells count="64">
    <mergeCell ref="C1:M5"/>
    <mergeCell ref="A35:A39"/>
    <mergeCell ref="C55:M55"/>
    <mergeCell ref="B51:B55"/>
    <mergeCell ref="C43:M43"/>
    <mergeCell ref="C47:M47"/>
    <mergeCell ref="B44:B47"/>
    <mergeCell ref="A44:A47"/>
    <mergeCell ref="C50:M50"/>
    <mergeCell ref="C24:L24"/>
    <mergeCell ref="C6:Q6"/>
    <mergeCell ref="A7:A8"/>
    <mergeCell ref="B7:B8"/>
    <mergeCell ref="C7:C8"/>
    <mergeCell ref="A51:A55"/>
    <mergeCell ref="A29:A34"/>
    <mergeCell ref="A69:L69"/>
    <mergeCell ref="A58:A61"/>
    <mergeCell ref="A56:A57"/>
    <mergeCell ref="A64:I64"/>
    <mergeCell ref="C66:M66"/>
    <mergeCell ref="B65:B66"/>
    <mergeCell ref="B56:B57"/>
    <mergeCell ref="C57:M57"/>
    <mergeCell ref="A65:A66"/>
    <mergeCell ref="A62:A63"/>
    <mergeCell ref="B62:B63"/>
    <mergeCell ref="C63:M63"/>
    <mergeCell ref="A67:I67"/>
    <mergeCell ref="A68:I68"/>
    <mergeCell ref="B58:B61"/>
    <mergeCell ref="C61:M61"/>
    <mergeCell ref="A40:A43"/>
    <mergeCell ref="B48:B50"/>
    <mergeCell ref="A48:A50"/>
    <mergeCell ref="C27:L27"/>
    <mergeCell ref="A28:L28"/>
    <mergeCell ref="B29:B34"/>
    <mergeCell ref="C34:L34"/>
    <mergeCell ref="B35:B39"/>
    <mergeCell ref="C39:L39"/>
    <mergeCell ref="N1:Q1"/>
    <mergeCell ref="N2:Q3"/>
    <mergeCell ref="N4:Q4"/>
    <mergeCell ref="N5:Q5"/>
    <mergeCell ref="B40:B43"/>
    <mergeCell ref="D7:D8"/>
    <mergeCell ref="E7:E8"/>
    <mergeCell ref="F7:F8"/>
    <mergeCell ref="G7:G8"/>
    <mergeCell ref="H7:L7"/>
    <mergeCell ref="N7:Q7"/>
    <mergeCell ref="C10:L10"/>
    <mergeCell ref="B11:B22"/>
    <mergeCell ref="C22:L22"/>
    <mergeCell ref="B23:B24"/>
    <mergeCell ref="A1:B5"/>
    <mergeCell ref="A6:B6"/>
    <mergeCell ref="B9:B10"/>
    <mergeCell ref="B25:B27"/>
    <mergeCell ref="A11:A22"/>
    <mergeCell ref="A9:A10"/>
    <mergeCell ref="A23:A24"/>
    <mergeCell ref="A25:A27"/>
  </mergeCells>
  <conditionalFormatting sqref="C1:C1048576">
    <cfRule type="duplicateValues" dxfId="0" priority="1"/>
  </conditionalFormatting>
  <dataValidations count="1">
    <dataValidation type="list" allowBlank="1" showInputMessage="1" showErrorMessage="1" sqref="L11:L21 L9 L62 L23 L25 L29:L32 L40 L44:L45 L48:L49 L56 L58:L59 L35:L36">
      <formula1>modalidad</formula1>
    </dataValidation>
  </dataValidations>
  <hyperlinks>
    <hyperlink ref="F9" r:id="rId1"/>
    <hyperlink ref="F11" r:id="rId2"/>
    <hyperlink ref="F12:F18" r:id="rId3" display="olsanchez@idep.edu.co"/>
    <hyperlink ref="F17" r:id="rId4"/>
    <hyperlink ref="F19" r:id="rId5"/>
    <hyperlink ref="F20" r:id="rId6"/>
    <hyperlink ref="F23" r:id="rId7"/>
    <hyperlink ref="F25" r:id="rId8"/>
    <hyperlink ref="F29" r:id="rId9"/>
    <hyperlink ref="F30" r:id="rId10"/>
    <hyperlink ref="F31" r:id="rId11"/>
    <hyperlink ref="F32" r:id="rId12"/>
    <hyperlink ref="F40" r:id="rId13"/>
    <hyperlink ref="F44" r:id="rId14"/>
    <hyperlink ref="F45" r:id="rId15"/>
    <hyperlink ref="F48" r:id="rId16"/>
    <hyperlink ref="F49" r:id="rId17"/>
    <hyperlink ref="F56" r:id="rId18"/>
    <hyperlink ref="F58" r:id="rId19"/>
    <hyperlink ref="F59" r:id="rId20"/>
    <hyperlink ref="F60" r:id="rId21"/>
    <hyperlink ref="F62" r:id="rId22"/>
    <hyperlink ref="F35" r:id="rId23"/>
    <hyperlink ref="F36" r:id="rId24"/>
    <hyperlink ref="F38" r:id="rId25"/>
    <hyperlink ref="F26" r:id="rId26"/>
    <hyperlink ref="F42" r:id="rId27"/>
    <hyperlink ref="F46" r:id="rId28"/>
    <hyperlink ref="F51" r:id="rId29"/>
    <hyperlink ref="F52" r:id="rId30"/>
    <hyperlink ref="F53" r:id="rId31"/>
    <hyperlink ref="F54" r:id="rId32"/>
    <hyperlink ref="F65" r:id="rId33"/>
    <hyperlink ref="F41" r:id="rId34"/>
    <hyperlink ref="F33" r:id="rId35"/>
    <hyperlink ref="F37" r:id="rId36"/>
    <hyperlink ref="F21" r:id="rId37"/>
  </hyperlinks>
  <pageMargins left="0.70866141732283472" right="0.70866141732283472" top="0.74803149606299213" bottom="0.74803149606299213" header="0.31496062992125984" footer="0.31496062992125984"/>
  <pageSetup paperSize="14" scale="48" orientation="landscape" r:id="rId38"/>
  <headerFooter>
    <oddFooter>&amp;LElaboró: oficina Asesora de Planeación
Olga Lucía Sánchez Mendieta&amp;CAprobado mediante Comité, 28 de diciembre de 2017&amp;RVersión 1
&amp;P de &amp;N</oddFooter>
  </headerFooter>
  <rowBreaks count="2" manualBreakCount="2">
    <brk id="28" max="16383" man="1"/>
    <brk id="47" max="16383" man="1"/>
  </rowBreaks>
  <drawing r:id="rId39"/>
  <legacyDrawing r:id="rId4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3"/>
  <sheetViews>
    <sheetView workbookViewId="0">
      <selection activeCell="C13" sqref="C13"/>
    </sheetView>
  </sheetViews>
  <sheetFormatPr baseColWidth="10" defaultRowHeight="15" x14ac:dyDescent="0.25"/>
  <sheetData>
    <row r="1" spans="2:3" x14ac:dyDescent="0.25">
      <c r="B1" t="s">
        <v>633</v>
      </c>
      <c r="C1" t="s">
        <v>634</v>
      </c>
    </row>
    <row r="2" spans="2:3" x14ac:dyDescent="0.25">
      <c r="B2" t="s">
        <v>635</v>
      </c>
      <c r="C2" t="s">
        <v>636</v>
      </c>
    </row>
    <row r="3" spans="2:3" x14ac:dyDescent="0.25">
      <c r="B3" t="s">
        <v>637</v>
      </c>
      <c r="C3" t="s">
        <v>638</v>
      </c>
    </row>
    <row r="4" spans="2:3" x14ac:dyDescent="0.25">
      <c r="B4" t="s">
        <v>618</v>
      </c>
      <c r="C4" t="s">
        <v>639</v>
      </c>
    </row>
    <row r="5" spans="2:3" x14ac:dyDescent="0.25">
      <c r="B5" t="s">
        <v>622</v>
      </c>
      <c r="C5" t="s">
        <v>640</v>
      </c>
    </row>
    <row r="6" spans="2:3" x14ac:dyDescent="0.25">
      <c r="B6" t="s">
        <v>621</v>
      </c>
      <c r="C6" t="s">
        <v>641</v>
      </c>
    </row>
    <row r="7" spans="2:3" x14ac:dyDescent="0.25">
      <c r="B7" t="s">
        <v>619</v>
      </c>
      <c r="C7" t="s">
        <v>620</v>
      </c>
    </row>
    <row r="8" spans="2:3" x14ac:dyDescent="0.25">
      <c r="B8" t="s">
        <v>642</v>
      </c>
      <c r="C8" t="s">
        <v>643</v>
      </c>
    </row>
    <row r="12" spans="2:3" x14ac:dyDescent="0.25">
      <c r="C12" t="s">
        <v>864</v>
      </c>
    </row>
    <row r="13" spans="2:3" x14ac:dyDescent="0.25">
      <c r="C13" t="s">
        <v>865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Plan de Compras-2013</vt:lpstr>
      <vt:lpstr>funcionamiento sin titulo</vt:lpstr>
      <vt:lpstr>PLAN DE ADQUISICIONES sin titul</vt:lpstr>
      <vt:lpstr>Funcionamiento SIAFI</vt:lpstr>
      <vt:lpstr>Inversión Siafi</vt:lpstr>
      <vt:lpstr>funcionamiento </vt:lpstr>
      <vt:lpstr>listas</vt:lpstr>
      <vt:lpstr>'funcionamiento '!Área_de_impresión</vt:lpstr>
      <vt:lpstr>'Funcionamiento SIAFI'!Área_de_impresión</vt:lpstr>
      <vt:lpstr>'Inversión Siafi'!Área_de_impresión</vt:lpstr>
      <vt:lpstr>modalidad</vt:lpstr>
      <vt:lpstr>'funcionamiento '!Títulos_a_imprimir</vt:lpstr>
      <vt:lpstr>'Funcionamiento SIAFI'!Títulos_a_imprimir</vt:lpstr>
      <vt:lpstr>'Inversión Siafi'!Títulos_a_imprimir</vt:lpstr>
      <vt:lpstr>'Plan de Compras-2013'!Títulos_a_imprimir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Martha Cecilia Quintero Barreiro</cp:lastModifiedBy>
  <cp:lastPrinted>2018-01-29T20:30:35Z</cp:lastPrinted>
  <dcterms:created xsi:type="dcterms:W3CDTF">2013-11-26T11:49:28Z</dcterms:created>
  <dcterms:modified xsi:type="dcterms:W3CDTF">2018-01-29T20:51:32Z</dcterms:modified>
</cp:coreProperties>
</file>